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m_rocha_ufl_edu/Documents/3 - [PAPERS] In progress/5 - Rejected - [DM] Development of an algorithm to predict the final color of leucite-reinforced ceramic veneer restorations/[DM] Paper/"/>
    </mc:Choice>
  </mc:AlternateContent>
  <xr:revisionPtr revIDLastSave="3700" documentId="8_{E7CA2FEA-3140-443C-AFA9-3A43AB03B378}" xr6:coauthVersionLast="47" xr6:coauthVersionMax="47" xr10:uidLastSave="{FA1D0AF4-FEB7-7847-83C9-E62A3EED131F}"/>
  <bookViews>
    <workbookView xWindow="340" yWindow="500" windowWidth="35500" windowHeight="19660" xr2:uid="{FF81A412-707F-4206-BC71-D7E544A1D2E7}"/>
  </bookViews>
  <sheets>
    <sheet name="INPUT DATA" sheetId="1" r:id="rId1"/>
    <sheet name="CERAMICS DATA BASE" sheetId="9" r:id="rId2"/>
    <sheet name="NODE 1" sheetId="17" state="hidden" r:id="rId3"/>
    <sheet name="NODE 2" sheetId="19" state="hidden" r:id="rId4"/>
    <sheet name="NODE 3" sheetId="20" state="hidden" r:id="rId5"/>
    <sheet name="(Lab)limts" sheetId="21" state="hidden" r:id="rId6"/>
    <sheet name="thickness" sheetId="32" state="hidden" r:id="rId7"/>
    <sheet name="DELTA's" sheetId="23" state="hidden" r:id="rId8"/>
    <sheet name="DELTA1(MAX-MAX-MAX)" sheetId="15" state="hidden" r:id="rId9"/>
    <sheet name="DELTA2(MIN-MAX-MAX)" sheetId="22" state="hidden" r:id="rId10"/>
    <sheet name="DELTA3(MAX-MIN-MAX)" sheetId="24" state="hidden" r:id="rId11"/>
    <sheet name="DELTA4(MIN-MIN-MAX)" sheetId="25" state="hidden" r:id="rId12"/>
    <sheet name="DELTA5(MAX-MAX-MIN)" sheetId="29" state="hidden" r:id="rId13"/>
    <sheet name="DELTA6(MIN-MAX-MIN)" sheetId="28" state="hidden" r:id="rId14"/>
    <sheet name="DELTA7(MAX-MIN-MIN)" sheetId="27" state="hidden" r:id="rId15"/>
    <sheet name="DELTA8(MIN-MIN-MIN)" sheetId="26" state="hidden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" i="1" l="1"/>
  <c r="V2" i="1"/>
  <c r="W2" i="1"/>
  <c r="X2" i="1"/>
  <c r="Y2" i="1"/>
  <c r="Z2" i="1"/>
  <c r="AA2" i="1"/>
  <c r="AB2" i="1"/>
  <c r="AC2" i="1"/>
  <c r="AD2" i="1"/>
  <c r="X3" i="23" a="1"/>
  <c r="X3" i="23" s="1"/>
  <c r="X4" i="23" a="1"/>
  <c r="X4" i="23" s="1"/>
  <c r="X5" i="23" a="1"/>
  <c r="X5" i="23" s="1"/>
  <c r="X6" i="23" a="1"/>
  <c r="X6" i="23" s="1"/>
  <c r="X7" i="23" a="1"/>
  <c r="X7" i="23" s="1"/>
  <c r="X8" i="23" a="1"/>
  <c r="X8" i="23" s="1"/>
  <c r="X9" i="23" a="1"/>
  <c r="X9" i="23" s="1"/>
  <c r="X10" i="23" a="1"/>
  <c r="X10" i="23" s="1"/>
  <c r="X11" i="23" a="1"/>
  <c r="X11" i="23" s="1"/>
  <c r="X12" i="23" a="1"/>
  <c r="X12" i="23" s="1"/>
  <c r="X13" i="23" a="1"/>
  <c r="X13" i="23" s="1"/>
  <c r="X14" i="23" a="1"/>
  <c r="X14" i="23" s="1"/>
  <c r="X15" i="23" a="1"/>
  <c r="X15" i="23" s="1"/>
  <c r="X16" i="23" a="1"/>
  <c r="X16" i="23" s="1"/>
  <c r="X17" i="23" a="1"/>
  <c r="X17" i="23" s="1"/>
  <c r="X18" i="23" a="1"/>
  <c r="X18" i="23" s="1"/>
  <c r="X19" i="23" a="1"/>
  <c r="X19" i="23" s="1"/>
  <c r="X20" i="23" a="1"/>
  <c r="X20" i="23" s="1"/>
  <c r="X21" i="23" a="1"/>
  <c r="X21" i="23" s="1"/>
  <c r="X22" i="23" a="1"/>
  <c r="X23" i="23" a="1"/>
  <c r="X23" i="23" s="1"/>
  <c r="X24" i="23" a="1"/>
  <c r="X24" i="23" s="1"/>
  <c r="X25" i="23" a="1"/>
  <c r="X25" i="23" s="1"/>
  <c r="X26" i="23" a="1"/>
  <c r="X26" i="23" s="1"/>
  <c r="X27" i="23" a="1"/>
  <c r="X27" i="23" s="1"/>
  <c r="X28" i="23" a="1"/>
  <c r="X28" i="23" s="1"/>
  <c r="X29" i="23" a="1"/>
  <c r="X29" i="23" s="1"/>
  <c r="X30" i="23" a="1"/>
  <c r="X30" i="23" s="1"/>
  <c r="X31" i="23" a="1"/>
  <c r="X31" i="23" s="1"/>
  <c r="X32" i="23" a="1"/>
  <c r="X32" i="23" s="1"/>
  <c r="X33" i="23" a="1"/>
  <c r="X33" i="23" s="1"/>
  <c r="X34" i="23" a="1"/>
  <c r="X34" i="23" s="1"/>
  <c r="X35" i="23" a="1"/>
  <c r="X35" i="23" s="1"/>
  <c r="X36" i="23" a="1"/>
  <c r="X36" i="23" s="1"/>
  <c r="X37" i="23" a="1"/>
  <c r="X37" i="23" s="1"/>
  <c r="X38" i="23" a="1"/>
  <c r="X38" i="23" s="1"/>
  <c r="X39" i="23" a="1"/>
  <c r="X39" i="23" s="1"/>
  <c r="X40" i="23" a="1"/>
  <c r="X40" i="23" s="1"/>
  <c r="X41" i="23" a="1"/>
  <c r="X41" i="23" s="1"/>
  <c r="X42" i="23" a="1"/>
  <c r="X42" i="23" s="1"/>
  <c r="X43" i="23" a="1"/>
  <c r="X43" i="23" s="1"/>
  <c r="X44" i="23" a="1"/>
  <c r="X44" i="23" s="1"/>
  <c r="X45" i="23" a="1"/>
  <c r="X45" i="23" s="1"/>
  <c r="X46" i="23" a="1"/>
  <c r="X46" i="23" s="1"/>
  <c r="X47" i="23" a="1"/>
  <c r="X47" i="23" s="1"/>
  <c r="X48" i="23" a="1"/>
  <c r="X48" i="23" s="1"/>
  <c r="X49" i="23" a="1"/>
  <c r="X49" i="23" s="1"/>
  <c r="X50" i="23" a="1"/>
  <c r="X50" i="23" s="1"/>
  <c r="X51" i="23" a="1"/>
  <c r="X51" i="23" s="1"/>
  <c r="X52" i="23" a="1"/>
  <c r="X52" i="23" s="1"/>
  <c r="X53" i="23" a="1"/>
  <c r="X53" i="23" s="1"/>
  <c r="X54" i="23" a="1"/>
  <c r="X54" i="23" s="1"/>
  <c r="X55" i="23" a="1"/>
  <c r="X55" i="23" s="1"/>
  <c r="X56" i="23" a="1"/>
  <c r="X56" i="23" s="1"/>
  <c r="X57" i="23" a="1"/>
  <c r="X57" i="23" s="1"/>
  <c r="X58" i="23" a="1"/>
  <c r="X58" i="23" s="1"/>
  <c r="X59" i="23" a="1"/>
  <c r="X59" i="23" s="1"/>
  <c r="X60" i="23" a="1"/>
  <c r="X60" i="23" s="1"/>
  <c r="X61" i="23" a="1"/>
  <c r="X61" i="23" s="1"/>
  <c r="X62" i="23" a="1"/>
  <c r="X62" i="23" s="1"/>
  <c r="X63" i="23" a="1"/>
  <c r="X63" i="23" s="1"/>
  <c r="X64" i="23" a="1"/>
  <c r="X64" i="23" s="1"/>
  <c r="X65" i="23" a="1"/>
  <c r="X65" i="23" s="1"/>
  <c r="X66" i="23" a="1"/>
  <c r="X66" i="23" s="1"/>
  <c r="X67" i="23" a="1"/>
  <c r="X67" i="23" s="1"/>
  <c r="X68" i="23" a="1"/>
  <c r="X68" i="23" s="1"/>
  <c r="X69" i="23" a="1"/>
  <c r="X69" i="23" s="1"/>
  <c r="X70" i="23" a="1"/>
  <c r="X70" i="23" s="1"/>
  <c r="X71" i="23" a="1"/>
  <c r="X71" i="23" s="1"/>
  <c r="X72" i="23" a="1"/>
  <c r="X72" i="23" s="1"/>
  <c r="X73" i="23" a="1"/>
  <c r="X73" i="23" s="1"/>
  <c r="X74" i="23" a="1"/>
  <c r="X74" i="23" s="1"/>
  <c r="X75" i="23" a="1"/>
  <c r="X75" i="23" s="1"/>
  <c r="X76" i="23" a="1"/>
  <c r="X76" i="23" s="1"/>
  <c r="X77" i="23" a="1"/>
  <c r="X77" i="23" s="1"/>
  <c r="X78" i="23" a="1"/>
  <c r="X78" i="23" s="1"/>
  <c r="X79" i="23" a="1"/>
  <c r="X79" i="23" s="1"/>
  <c r="X80" i="23" a="1"/>
  <c r="X80" i="23" s="1"/>
  <c r="X81" i="23" a="1"/>
  <c r="X81" i="23" s="1"/>
  <c r="X82" i="23" a="1"/>
  <c r="X82" i="23" s="1"/>
  <c r="X83" i="23" a="1"/>
  <c r="X83" i="23" s="1"/>
  <c r="X84" i="23" a="1"/>
  <c r="X84" i="23" s="1"/>
  <c r="X85" i="23" a="1"/>
  <c r="X85" i="23" s="1"/>
  <c r="X86" i="23" a="1"/>
  <c r="X86" i="23" s="1"/>
  <c r="X87" i="23" a="1"/>
  <c r="X87" i="23" s="1"/>
  <c r="X2" i="23" a="1"/>
  <c r="X2" i="23" s="1"/>
  <c r="U2" i="23" a="1"/>
  <c r="U2" i="23" s="1"/>
  <c r="P6" i="21"/>
  <c r="Q6" i="21"/>
  <c r="P7" i="21"/>
  <c r="Q7" i="21"/>
  <c r="P8" i="21"/>
  <c r="Q8" i="21"/>
  <c r="P9" i="21"/>
  <c r="Q9" i="21"/>
  <c r="P10" i="21"/>
  <c r="Q10" i="21"/>
  <c r="P11" i="21"/>
  <c r="Q11" i="21"/>
  <c r="P12" i="21"/>
  <c r="Q12" i="21"/>
  <c r="P13" i="21"/>
  <c r="Q13" i="21"/>
  <c r="P14" i="21"/>
  <c r="Q14" i="21"/>
  <c r="P15" i="21"/>
  <c r="Q15" i="21"/>
  <c r="P16" i="21"/>
  <c r="Q16" i="21"/>
  <c r="P17" i="21"/>
  <c r="Q17" i="21"/>
  <c r="P18" i="21"/>
  <c r="Q18" i="21"/>
  <c r="P19" i="21"/>
  <c r="Q19" i="21"/>
  <c r="P20" i="21"/>
  <c r="Q20" i="21"/>
  <c r="P21" i="21"/>
  <c r="Q21" i="21"/>
  <c r="P22" i="21"/>
  <c r="Q22" i="21"/>
  <c r="P23" i="21"/>
  <c r="Q23" i="21"/>
  <c r="P24" i="21"/>
  <c r="Q24" i="21"/>
  <c r="P25" i="21"/>
  <c r="Q25" i="21"/>
  <c r="P26" i="21"/>
  <c r="Q26" i="21"/>
  <c r="P27" i="21"/>
  <c r="Q27" i="21"/>
  <c r="P28" i="21"/>
  <c r="Q28" i="21"/>
  <c r="P29" i="21"/>
  <c r="Q29" i="21"/>
  <c r="P30" i="21"/>
  <c r="Q30" i="21"/>
  <c r="P31" i="21"/>
  <c r="Q31" i="21"/>
  <c r="P32" i="21"/>
  <c r="Q32" i="21"/>
  <c r="P33" i="21"/>
  <c r="Q33" i="21"/>
  <c r="P34" i="21"/>
  <c r="Q34" i="21"/>
  <c r="P35" i="21"/>
  <c r="Q35" i="21"/>
  <c r="P36" i="21"/>
  <c r="Q36" i="21"/>
  <c r="P37" i="21"/>
  <c r="Q37" i="21"/>
  <c r="P38" i="21"/>
  <c r="Q38" i="21"/>
  <c r="P39" i="21"/>
  <c r="Q39" i="21"/>
  <c r="P40" i="21"/>
  <c r="Q40" i="21"/>
  <c r="P41" i="21"/>
  <c r="Q41" i="21"/>
  <c r="P42" i="21"/>
  <c r="Q42" i="21"/>
  <c r="P43" i="21"/>
  <c r="Q43" i="21"/>
  <c r="P44" i="21"/>
  <c r="Q44" i="21"/>
  <c r="P45" i="21"/>
  <c r="Q45" i="21"/>
  <c r="P46" i="21"/>
  <c r="Q46" i="21"/>
  <c r="P47" i="21"/>
  <c r="Q47" i="21"/>
  <c r="P48" i="21"/>
  <c r="Q48" i="21"/>
  <c r="P49" i="21"/>
  <c r="Q49" i="21"/>
  <c r="P50" i="21"/>
  <c r="Q50" i="21"/>
  <c r="P51" i="21"/>
  <c r="Q51" i="21"/>
  <c r="P52" i="21"/>
  <c r="Q52" i="21"/>
  <c r="P53" i="21"/>
  <c r="Q53" i="21"/>
  <c r="P54" i="21"/>
  <c r="Q54" i="21"/>
  <c r="P55" i="21"/>
  <c r="Q55" i="21"/>
  <c r="P56" i="21"/>
  <c r="Q56" i="21"/>
  <c r="P57" i="21"/>
  <c r="Q57" i="21"/>
  <c r="P58" i="21"/>
  <c r="Q58" i="21"/>
  <c r="P59" i="21"/>
  <c r="Q59" i="21"/>
  <c r="P60" i="21"/>
  <c r="Q60" i="21"/>
  <c r="P61" i="21"/>
  <c r="Q61" i="21"/>
  <c r="P62" i="21"/>
  <c r="Q62" i="21"/>
  <c r="P63" i="21"/>
  <c r="Q63" i="21"/>
  <c r="P64" i="21"/>
  <c r="Q64" i="21"/>
  <c r="P65" i="21"/>
  <c r="Q65" i="21"/>
  <c r="P66" i="21"/>
  <c r="Q66" i="21"/>
  <c r="P67" i="21"/>
  <c r="Q67" i="21"/>
  <c r="P68" i="21"/>
  <c r="Q68" i="21"/>
  <c r="P69" i="21"/>
  <c r="Q69" i="21"/>
  <c r="P70" i="21"/>
  <c r="Q70" i="21"/>
  <c r="P71" i="21"/>
  <c r="Q71" i="21"/>
  <c r="P72" i="21"/>
  <c r="Q72" i="21"/>
  <c r="P73" i="21"/>
  <c r="Q73" i="21"/>
  <c r="P74" i="21"/>
  <c r="Q74" i="21"/>
  <c r="P75" i="21"/>
  <c r="Q75" i="21"/>
  <c r="P76" i="21"/>
  <c r="Q76" i="21"/>
  <c r="P77" i="21"/>
  <c r="Q77" i="21"/>
  <c r="P78" i="21"/>
  <c r="Q78" i="21"/>
  <c r="P79" i="21"/>
  <c r="Q79" i="21"/>
  <c r="P80" i="21"/>
  <c r="Q80" i="21"/>
  <c r="P81" i="21"/>
  <c r="Q81" i="21"/>
  <c r="P82" i="21"/>
  <c r="Q82" i="21"/>
  <c r="P83" i="21"/>
  <c r="Q83" i="21"/>
  <c r="P84" i="21"/>
  <c r="Q84" i="21"/>
  <c r="P85" i="21"/>
  <c r="Q85" i="21"/>
  <c r="P86" i="21"/>
  <c r="Q86" i="21"/>
  <c r="P87" i="21"/>
  <c r="Q87" i="21"/>
  <c r="P88" i="21"/>
  <c r="Q88" i="21"/>
  <c r="P89" i="21"/>
  <c r="Q89" i="21"/>
  <c r="P90" i="21"/>
  <c r="Q90" i="21"/>
  <c r="Q5" i="21"/>
  <c r="P5" i="21"/>
  <c r="AR1" i="32"/>
  <c r="AG1" i="32"/>
  <c r="L1" i="32"/>
  <c r="B2" i="32"/>
  <c r="AH2" i="32" s="1"/>
  <c r="A1" i="32"/>
  <c r="O2" i="1"/>
  <c r="P2" i="1"/>
  <c r="Q2" i="1"/>
  <c r="R2" i="1"/>
  <c r="S2" i="1"/>
  <c r="F9" i="29"/>
  <c r="P9" i="29" s="1"/>
  <c r="E9" i="29"/>
  <c r="E10" i="29" s="1"/>
  <c r="D9" i="29"/>
  <c r="N9" i="29" s="1"/>
  <c r="B2" i="29"/>
  <c r="F9" i="28"/>
  <c r="P9" i="28" s="1"/>
  <c r="E9" i="28"/>
  <c r="D9" i="28"/>
  <c r="N9" i="28" s="1"/>
  <c r="B2" i="28"/>
  <c r="F9" i="27"/>
  <c r="P9" i="27" s="1"/>
  <c r="E9" i="27"/>
  <c r="D9" i="27"/>
  <c r="B2" i="27"/>
  <c r="F9" i="26"/>
  <c r="F10" i="26" s="1"/>
  <c r="E9" i="26"/>
  <c r="D9" i="26"/>
  <c r="D10" i="26" s="1"/>
  <c r="B2" i="26"/>
  <c r="E4" i="20"/>
  <c r="E5" i="20" s="1"/>
  <c r="D4" i="20"/>
  <c r="C2" i="23"/>
  <c r="C3" i="23" s="1"/>
  <c r="M4" i="19"/>
  <c r="M5" i="19" s="1"/>
  <c r="S5" i="19" s="1"/>
  <c r="L4" i="19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L84" i="19" s="1"/>
  <c r="L85" i="19" s="1"/>
  <c r="L86" i="19" s="1"/>
  <c r="L87" i="19" s="1"/>
  <c r="L88" i="19" s="1"/>
  <c r="L89" i="19" s="1"/>
  <c r="L90" i="19" s="1"/>
  <c r="F9" i="25"/>
  <c r="F10" i="25" s="1"/>
  <c r="E9" i="25"/>
  <c r="E10" i="25" s="1"/>
  <c r="D9" i="25"/>
  <c r="D10" i="25" s="1"/>
  <c r="B2" i="25"/>
  <c r="F9" i="24"/>
  <c r="P9" i="24" s="1"/>
  <c r="E9" i="24"/>
  <c r="D9" i="24"/>
  <c r="D10" i="24" s="1"/>
  <c r="B2" i="24"/>
  <c r="F9" i="22"/>
  <c r="P9" i="22" s="1"/>
  <c r="E9" i="22"/>
  <c r="D9" i="22"/>
  <c r="D10" i="22" s="1"/>
  <c r="B2" i="22"/>
  <c r="F5" i="19"/>
  <c r="F6" i="19" s="1"/>
  <c r="F7" i="19" s="1"/>
  <c r="F8" i="19" s="1"/>
  <c r="F9" i="19" s="1"/>
  <c r="F10" i="19" s="1"/>
  <c r="F11" i="19" s="1"/>
  <c r="F12" i="19" s="1"/>
  <c r="F13" i="19" s="1"/>
  <c r="F14" i="19" s="1"/>
  <c r="F15" i="19" s="1"/>
  <c r="F16" i="19" s="1"/>
  <c r="F17" i="19" s="1"/>
  <c r="F18" i="19" s="1"/>
  <c r="F19" i="19" s="1"/>
  <c r="F20" i="19" s="1"/>
  <c r="F21" i="19" s="1"/>
  <c r="F22" i="19" s="1"/>
  <c r="F23" i="19" s="1"/>
  <c r="F24" i="19" s="1"/>
  <c r="F25" i="19" s="1"/>
  <c r="F26" i="19" s="1"/>
  <c r="F27" i="19" s="1"/>
  <c r="F28" i="19" s="1"/>
  <c r="F29" i="19" s="1"/>
  <c r="F30" i="19" s="1"/>
  <c r="F31" i="19" s="1"/>
  <c r="F32" i="19" s="1"/>
  <c r="F33" i="19" s="1"/>
  <c r="F34" i="19" s="1"/>
  <c r="F35" i="19" s="1"/>
  <c r="F36" i="19" s="1"/>
  <c r="F37" i="19" s="1"/>
  <c r="F38" i="19" s="1"/>
  <c r="F39" i="19" s="1"/>
  <c r="F40" i="19" s="1"/>
  <c r="F41" i="19" s="1"/>
  <c r="F42" i="19" s="1"/>
  <c r="F43" i="19" s="1"/>
  <c r="F44" i="19" s="1"/>
  <c r="F45" i="19" s="1"/>
  <c r="F46" i="19" s="1"/>
  <c r="F47" i="19" s="1"/>
  <c r="F48" i="19" s="1"/>
  <c r="F49" i="19" s="1"/>
  <c r="F50" i="19" s="1"/>
  <c r="F51" i="19" s="1"/>
  <c r="F52" i="19" s="1"/>
  <c r="F53" i="19" s="1"/>
  <c r="F54" i="19" s="1"/>
  <c r="F55" i="19" s="1"/>
  <c r="F56" i="19" s="1"/>
  <c r="F57" i="19" s="1"/>
  <c r="F58" i="19" s="1"/>
  <c r="F59" i="19" s="1"/>
  <c r="F60" i="19" s="1"/>
  <c r="F61" i="19" s="1"/>
  <c r="F62" i="19" s="1"/>
  <c r="F63" i="19" s="1"/>
  <c r="F64" i="19" s="1"/>
  <c r="F65" i="19" s="1"/>
  <c r="F66" i="19" s="1"/>
  <c r="F67" i="19" s="1"/>
  <c r="F68" i="19" s="1"/>
  <c r="F69" i="19" s="1"/>
  <c r="F70" i="19" s="1"/>
  <c r="F71" i="19" s="1"/>
  <c r="F72" i="19" s="1"/>
  <c r="F73" i="19" s="1"/>
  <c r="F74" i="19" s="1"/>
  <c r="F75" i="19" s="1"/>
  <c r="F76" i="19" s="1"/>
  <c r="F77" i="19" s="1"/>
  <c r="F78" i="19" s="1"/>
  <c r="F79" i="19" s="1"/>
  <c r="F80" i="19" s="1"/>
  <c r="F81" i="19" s="1"/>
  <c r="F82" i="19" s="1"/>
  <c r="F83" i="19" s="1"/>
  <c r="F84" i="19" s="1"/>
  <c r="F85" i="19" s="1"/>
  <c r="F86" i="19" s="1"/>
  <c r="F87" i="19" s="1"/>
  <c r="F88" i="19" s="1"/>
  <c r="F89" i="19" s="1"/>
  <c r="F90" i="19" s="1"/>
  <c r="E5" i="19"/>
  <c r="D5" i="19"/>
  <c r="H90" i="19"/>
  <c r="G90" i="19"/>
  <c r="H89" i="19"/>
  <c r="G89" i="19"/>
  <c r="H88" i="19"/>
  <c r="G88" i="19"/>
  <c r="H87" i="19"/>
  <c r="G87" i="19"/>
  <c r="H86" i="19"/>
  <c r="G86" i="19"/>
  <c r="H85" i="19"/>
  <c r="G85" i="19"/>
  <c r="H84" i="19"/>
  <c r="G84" i="19"/>
  <c r="H83" i="19"/>
  <c r="G83" i="19"/>
  <c r="H82" i="19"/>
  <c r="G82" i="19"/>
  <c r="H81" i="19"/>
  <c r="G81" i="19"/>
  <c r="H80" i="19"/>
  <c r="G80" i="19"/>
  <c r="H79" i="19"/>
  <c r="G79" i="19"/>
  <c r="H78" i="19"/>
  <c r="G78" i="19"/>
  <c r="H77" i="19"/>
  <c r="G77" i="19"/>
  <c r="H76" i="19"/>
  <c r="G76" i="19"/>
  <c r="H75" i="19"/>
  <c r="G75" i="19"/>
  <c r="H74" i="19"/>
  <c r="G74" i="19"/>
  <c r="H73" i="19"/>
  <c r="G73" i="19"/>
  <c r="H72" i="19"/>
  <c r="G72" i="19"/>
  <c r="H71" i="19"/>
  <c r="G71" i="19"/>
  <c r="H70" i="19"/>
  <c r="G70" i="19"/>
  <c r="H69" i="19"/>
  <c r="G69" i="19"/>
  <c r="H68" i="19"/>
  <c r="G68" i="19"/>
  <c r="H67" i="19"/>
  <c r="G67" i="19"/>
  <c r="H66" i="19"/>
  <c r="G66" i="19"/>
  <c r="H65" i="19"/>
  <c r="G65" i="19"/>
  <c r="H64" i="19"/>
  <c r="G64" i="19"/>
  <c r="H63" i="19"/>
  <c r="G63" i="19"/>
  <c r="H62" i="19"/>
  <c r="G62" i="19"/>
  <c r="H61" i="19"/>
  <c r="G61" i="19"/>
  <c r="H60" i="19"/>
  <c r="G60" i="19"/>
  <c r="H59" i="19"/>
  <c r="G59" i="19"/>
  <c r="H58" i="19"/>
  <c r="G58" i="19"/>
  <c r="H57" i="19"/>
  <c r="G57" i="19"/>
  <c r="H56" i="19"/>
  <c r="G56" i="19"/>
  <c r="H55" i="19"/>
  <c r="G55" i="19"/>
  <c r="H54" i="19"/>
  <c r="G54" i="19"/>
  <c r="H53" i="19"/>
  <c r="G53" i="19"/>
  <c r="H52" i="19"/>
  <c r="G52" i="19"/>
  <c r="H51" i="19"/>
  <c r="G51" i="19"/>
  <c r="H50" i="19"/>
  <c r="G50" i="19"/>
  <c r="H49" i="19"/>
  <c r="G49" i="19"/>
  <c r="H48" i="19"/>
  <c r="G48" i="19"/>
  <c r="H47" i="19"/>
  <c r="G47" i="19"/>
  <c r="H46" i="19"/>
  <c r="G46" i="19"/>
  <c r="H45" i="19"/>
  <c r="G45" i="19"/>
  <c r="H44" i="19"/>
  <c r="G44" i="19"/>
  <c r="H43" i="19"/>
  <c r="G43" i="19"/>
  <c r="H42" i="19"/>
  <c r="G42" i="19"/>
  <c r="H41" i="19"/>
  <c r="G41" i="19"/>
  <c r="H40" i="19"/>
  <c r="G40" i="19"/>
  <c r="H39" i="19"/>
  <c r="G39" i="19"/>
  <c r="H38" i="19"/>
  <c r="G38" i="19"/>
  <c r="H37" i="19"/>
  <c r="G37" i="19"/>
  <c r="H36" i="19"/>
  <c r="G36" i="19"/>
  <c r="H35" i="19"/>
  <c r="G35" i="19"/>
  <c r="H34" i="19"/>
  <c r="G34" i="19"/>
  <c r="H33" i="19"/>
  <c r="G33" i="19"/>
  <c r="H32" i="19"/>
  <c r="G32" i="19"/>
  <c r="H31" i="19"/>
  <c r="G31" i="19"/>
  <c r="H30" i="19"/>
  <c r="G30" i="19"/>
  <c r="H29" i="19"/>
  <c r="G29" i="19"/>
  <c r="H28" i="19"/>
  <c r="G28" i="19"/>
  <c r="H27" i="19"/>
  <c r="G27" i="19"/>
  <c r="H26" i="19"/>
  <c r="G26" i="19"/>
  <c r="H25" i="19"/>
  <c r="G25" i="19"/>
  <c r="H24" i="19"/>
  <c r="G24" i="19"/>
  <c r="H23" i="19"/>
  <c r="G23" i="19"/>
  <c r="H22" i="19"/>
  <c r="G22" i="19"/>
  <c r="H21" i="19"/>
  <c r="G21" i="19"/>
  <c r="H20" i="19"/>
  <c r="G20" i="19"/>
  <c r="H19" i="19"/>
  <c r="G19" i="19"/>
  <c r="H18" i="19"/>
  <c r="G18" i="19"/>
  <c r="H17" i="19"/>
  <c r="G17" i="19"/>
  <c r="H16" i="19"/>
  <c r="G16" i="19"/>
  <c r="H15" i="19"/>
  <c r="G15" i="19"/>
  <c r="H14" i="19"/>
  <c r="G14" i="19"/>
  <c r="H13" i="19"/>
  <c r="G13" i="19"/>
  <c r="H12" i="19"/>
  <c r="G12" i="19"/>
  <c r="H11" i="19"/>
  <c r="G11" i="19"/>
  <c r="H10" i="19"/>
  <c r="G10" i="19"/>
  <c r="H9" i="19"/>
  <c r="G9" i="19"/>
  <c r="H8" i="19"/>
  <c r="G8" i="19"/>
  <c r="H7" i="19"/>
  <c r="G7" i="19"/>
  <c r="H6" i="19"/>
  <c r="G6" i="19"/>
  <c r="H5" i="19"/>
  <c r="G5" i="19"/>
  <c r="X5" i="17"/>
  <c r="X6" i="17" s="1"/>
  <c r="X7" i="17" s="1"/>
  <c r="X8" i="17" s="1"/>
  <c r="X9" i="17" s="1"/>
  <c r="X10" i="17" s="1"/>
  <c r="X11" i="17" s="1"/>
  <c r="X12" i="17" s="1"/>
  <c r="X13" i="17" s="1"/>
  <c r="X14" i="17" s="1"/>
  <c r="X15" i="17" s="1"/>
  <c r="X16" i="17" s="1"/>
  <c r="X17" i="17" s="1"/>
  <c r="X18" i="17" s="1"/>
  <c r="X19" i="17" s="1"/>
  <c r="X20" i="17" s="1"/>
  <c r="X21" i="17" s="1"/>
  <c r="X22" i="17" s="1"/>
  <c r="X23" i="17" s="1"/>
  <c r="X24" i="17" s="1"/>
  <c r="X25" i="17" s="1"/>
  <c r="X26" i="17" s="1"/>
  <c r="X27" i="17" s="1"/>
  <c r="X28" i="17" s="1"/>
  <c r="X29" i="17" s="1"/>
  <c r="X30" i="17" s="1"/>
  <c r="X31" i="17" s="1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X84" i="17" s="1"/>
  <c r="X85" i="17" s="1"/>
  <c r="X86" i="17" s="1"/>
  <c r="X87" i="17" s="1"/>
  <c r="X88" i="17" s="1"/>
  <c r="X89" i="17" s="1"/>
  <c r="X90" i="17" s="1"/>
  <c r="P3" i="17"/>
  <c r="O3" i="17"/>
  <c r="N5" i="17" s="1"/>
  <c r="N6" i="17" s="1"/>
  <c r="K6" i="17" s="1"/>
  <c r="AA2" i="23" l="1"/>
  <c r="AL2" i="32"/>
  <c r="BC2" i="32" s="1"/>
  <c r="AS2" i="32"/>
  <c r="AS3" i="32" s="1"/>
  <c r="V3" i="23"/>
  <c r="V4" i="23" s="1"/>
  <c r="V5" i="23" s="1"/>
  <c r="V6" i="23" s="1"/>
  <c r="AB6" i="23" s="1"/>
  <c r="AB2" i="23"/>
  <c r="U3" i="23"/>
  <c r="W3" i="23"/>
  <c r="W4" i="23" s="1"/>
  <c r="W5" i="23" s="1"/>
  <c r="W6" i="23" s="1"/>
  <c r="W7" i="23" s="1"/>
  <c r="AC7" i="23" s="1"/>
  <c r="X22" i="23"/>
  <c r="AC2" i="23"/>
  <c r="AH3" i="32"/>
  <c r="F2" i="32"/>
  <c r="B3" i="32"/>
  <c r="F3" i="32" s="1"/>
  <c r="H9" i="28"/>
  <c r="H9" i="26"/>
  <c r="J4" i="20"/>
  <c r="F5" i="21" s="1"/>
  <c r="C9" i="28" s="1"/>
  <c r="M9" i="28" s="1"/>
  <c r="I4" i="20"/>
  <c r="E5" i="21" s="1"/>
  <c r="C9" i="24" s="1"/>
  <c r="F10" i="28"/>
  <c r="F11" i="28" s="1"/>
  <c r="F12" i="28" s="1"/>
  <c r="F10" i="27"/>
  <c r="P10" i="27" s="1"/>
  <c r="H9" i="27"/>
  <c r="J5" i="20"/>
  <c r="F6" i="21" s="1"/>
  <c r="C10" i="28" s="1"/>
  <c r="M10" i="28" s="1"/>
  <c r="I5" i="20"/>
  <c r="E6" i="21" s="1"/>
  <c r="E6" i="20"/>
  <c r="I6" i="20" s="1"/>
  <c r="E7" i="21" s="1"/>
  <c r="B4" i="20"/>
  <c r="E10" i="26"/>
  <c r="H10" i="26" s="1"/>
  <c r="H9" i="29"/>
  <c r="P9" i="26"/>
  <c r="N9" i="26"/>
  <c r="D5" i="20"/>
  <c r="E11" i="29"/>
  <c r="D10" i="29"/>
  <c r="F10" i="29"/>
  <c r="D10" i="28"/>
  <c r="E10" i="28"/>
  <c r="D10" i="27"/>
  <c r="N9" i="27"/>
  <c r="E10" i="27"/>
  <c r="D11" i="26"/>
  <c r="N10" i="26"/>
  <c r="F11" i="26"/>
  <c r="P10" i="26"/>
  <c r="M6" i="17"/>
  <c r="M5" i="17"/>
  <c r="K5" i="17"/>
  <c r="H9" i="24"/>
  <c r="C4" i="23"/>
  <c r="H9" i="22"/>
  <c r="T5" i="19"/>
  <c r="F10" i="24"/>
  <c r="F11" i="24" s="1"/>
  <c r="F12" i="24" s="1"/>
  <c r="M6" i="19"/>
  <c r="D11" i="25"/>
  <c r="N11" i="25" s="1"/>
  <c r="N10" i="25"/>
  <c r="N9" i="25"/>
  <c r="N9" i="24"/>
  <c r="E10" i="24"/>
  <c r="P3" i="19"/>
  <c r="S3" i="19" s="1"/>
  <c r="V3" i="19" s="1"/>
  <c r="E11" i="25"/>
  <c r="H10" i="25"/>
  <c r="P10" i="25"/>
  <c r="F11" i="25"/>
  <c r="H9" i="25"/>
  <c r="P9" i="25"/>
  <c r="D11" i="24"/>
  <c r="N10" i="24"/>
  <c r="D11" i="22"/>
  <c r="N10" i="22"/>
  <c r="E10" i="22"/>
  <c r="F10" i="22"/>
  <c r="N9" i="22"/>
  <c r="C5" i="19"/>
  <c r="Q5" i="19" s="1"/>
  <c r="C5" i="21" s="1"/>
  <c r="B5" i="19"/>
  <c r="A5" i="19"/>
  <c r="D6" i="19"/>
  <c r="T5" i="17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T84" i="17" s="1"/>
  <c r="T85" i="17" s="1"/>
  <c r="T86" i="17" s="1"/>
  <c r="T87" i="17" s="1"/>
  <c r="T88" i="17" s="1"/>
  <c r="T89" i="17" s="1"/>
  <c r="T90" i="17" s="1"/>
  <c r="N7" i="17"/>
  <c r="Y3" i="17"/>
  <c r="AH4" i="17" s="1"/>
  <c r="AH5" i="17" s="1"/>
  <c r="AH6" i="17" s="1"/>
  <c r="AH7" i="17" s="1"/>
  <c r="AH8" i="17" s="1"/>
  <c r="AH9" i="17" s="1"/>
  <c r="AH10" i="17" s="1"/>
  <c r="AH11" i="17" s="1"/>
  <c r="AH12" i="17" s="1"/>
  <c r="AH13" i="17" s="1"/>
  <c r="AH14" i="17" s="1"/>
  <c r="AH15" i="17" s="1"/>
  <c r="AH16" i="17" s="1"/>
  <c r="AH17" i="17" s="1"/>
  <c r="AH18" i="17" s="1"/>
  <c r="AH19" i="17" s="1"/>
  <c r="AH20" i="17" s="1"/>
  <c r="AH21" i="17" s="1"/>
  <c r="AH22" i="17" s="1"/>
  <c r="AH23" i="17" s="1"/>
  <c r="AH24" i="17" s="1"/>
  <c r="AH25" i="17" s="1"/>
  <c r="AH26" i="17" s="1"/>
  <c r="AH27" i="17" s="1"/>
  <c r="AH28" i="17" s="1"/>
  <c r="AH29" i="17" s="1"/>
  <c r="AH30" i="17" s="1"/>
  <c r="AH31" i="17" s="1"/>
  <c r="AH32" i="17" s="1"/>
  <c r="AH33" i="17" s="1"/>
  <c r="AH34" i="17" s="1"/>
  <c r="AH35" i="17" s="1"/>
  <c r="AH36" i="17" s="1"/>
  <c r="AH37" i="17" s="1"/>
  <c r="AH38" i="17" s="1"/>
  <c r="AH39" i="17" s="1"/>
  <c r="AH40" i="17" s="1"/>
  <c r="AH41" i="17" s="1"/>
  <c r="AH42" i="17" s="1"/>
  <c r="AH43" i="17" s="1"/>
  <c r="AH44" i="17" s="1"/>
  <c r="AH45" i="17" s="1"/>
  <c r="AH46" i="17" s="1"/>
  <c r="AH47" i="17" s="1"/>
  <c r="AH48" i="17" s="1"/>
  <c r="AH49" i="17" s="1"/>
  <c r="AH50" i="17" s="1"/>
  <c r="AH51" i="17" s="1"/>
  <c r="AH52" i="17" s="1"/>
  <c r="AH53" i="17" s="1"/>
  <c r="AH54" i="17" s="1"/>
  <c r="AH55" i="17" s="1"/>
  <c r="AH56" i="17" s="1"/>
  <c r="AH57" i="17" s="1"/>
  <c r="AH58" i="17" s="1"/>
  <c r="AH59" i="17" s="1"/>
  <c r="AH60" i="17" s="1"/>
  <c r="AH61" i="17" s="1"/>
  <c r="AH62" i="17" s="1"/>
  <c r="AH63" i="17" s="1"/>
  <c r="AH64" i="17" s="1"/>
  <c r="AH65" i="17" s="1"/>
  <c r="AH66" i="17" s="1"/>
  <c r="AH67" i="17" s="1"/>
  <c r="AH68" i="17" s="1"/>
  <c r="AH69" i="17" s="1"/>
  <c r="AH70" i="17" s="1"/>
  <c r="AH71" i="17" s="1"/>
  <c r="AH72" i="17" s="1"/>
  <c r="AH73" i="17" s="1"/>
  <c r="AH74" i="17" s="1"/>
  <c r="AH75" i="17" s="1"/>
  <c r="AH76" i="17" s="1"/>
  <c r="AH77" i="17" s="1"/>
  <c r="AH78" i="17" s="1"/>
  <c r="AH79" i="17" s="1"/>
  <c r="AH80" i="17" s="1"/>
  <c r="AH81" i="17" s="1"/>
  <c r="AH82" i="17" s="1"/>
  <c r="AH83" i="17" s="1"/>
  <c r="AH84" i="17" s="1"/>
  <c r="AH85" i="17" s="1"/>
  <c r="AH86" i="17" s="1"/>
  <c r="AH87" i="17" s="1"/>
  <c r="AH88" i="17" s="1"/>
  <c r="AH89" i="17" s="1"/>
  <c r="AH90" i="17" s="1"/>
  <c r="R3" i="17"/>
  <c r="AF4" i="17" s="1"/>
  <c r="AF5" i="17" s="1"/>
  <c r="U3" i="17"/>
  <c r="AG4" i="17" s="1"/>
  <c r="AG5" i="17" s="1"/>
  <c r="AG6" i="17" s="1"/>
  <c r="AG7" i="17" s="1"/>
  <c r="AG8" i="17" s="1"/>
  <c r="AG9" i="17" s="1"/>
  <c r="AG10" i="17" s="1"/>
  <c r="AG11" i="17" s="1"/>
  <c r="AG12" i="17" s="1"/>
  <c r="AG13" i="17" s="1"/>
  <c r="AG14" i="17" s="1"/>
  <c r="AG15" i="17" s="1"/>
  <c r="AG16" i="17" s="1"/>
  <c r="AG17" i="17" s="1"/>
  <c r="AG18" i="17" s="1"/>
  <c r="AG19" i="17" s="1"/>
  <c r="AG20" i="17" s="1"/>
  <c r="AG21" i="17" s="1"/>
  <c r="AG22" i="17" s="1"/>
  <c r="AG23" i="17" s="1"/>
  <c r="AG24" i="17" s="1"/>
  <c r="AG25" i="17" s="1"/>
  <c r="AG26" i="17" s="1"/>
  <c r="AG27" i="17" s="1"/>
  <c r="AG28" i="17" s="1"/>
  <c r="AG29" i="17" s="1"/>
  <c r="AG30" i="17" s="1"/>
  <c r="AG31" i="17" s="1"/>
  <c r="AG32" i="17" s="1"/>
  <c r="AG33" i="17" s="1"/>
  <c r="AG34" i="17" s="1"/>
  <c r="AG35" i="17" s="1"/>
  <c r="AG36" i="17" s="1"/>
  <c r="AG37" i="17" s="1"/>
  <c r="AG38" i="17" s="1"/>
  <c r="AG39" i="17" s="1"/>
  <c r="AG40" i="17" s="1"/>
  <c r="AG41" i="17" s="1"/>
  <c r="AG42" i="17" s="1"/>
  <c r="AG43" i="17" s="1"/>
  <c r="AG44" i="17" s="1"/>
  <c r="AG45" i="17" s="1"/>
  <c r="AG46" i="17" s="1"/>
  <c r="AG47" i="17" s="1"/>
  <c r="AG48" i="17" s="1"/>
  <c r="AG49" i="17" s="1"/>
  <c r="AG50" i="17" s="1"/>
  <c r="AG51" i="17" s="1"/>
  <c r="AG52" i="17" s="1"/>
  <c r="AG53" i="17" s="1"/>
  <c r="AG54" i="17" s="1"/>
  <c r="AG55" i="17" s="1"/>
  <c r="AG56" i="17" s="1"/>
  <c r="AG57" i="17" s="1"/>
  <c r="AG58" i="17" s="1"/>
  <c r="AG59" i="17" s="1"/>
  <c r="AG60" i="17" s="1"/>
  <c r="AG61" i="17" s="1"/>
  <c r="AG62" i="17" s="1"/>
  <c r="AG63" i="17" s="1"/>
  <c r="AG64" i="17" s="1"/>
  <c r="AG65" i="17" s="1"/>
  <c r="AG66" i="17" s="1"/>
  <c r="AG67" i="17" s="1"/>
  <c r="AG68" i="17" s="1"/>
  <c r="AG69" i="17" s="1"/>
  <c r="AG70" i="17" s="1"/>
  <c r="AG71" i="17" s="1"/>
  <c r="AG72" i="17" s="1"/>
  <c r="AG73" i="17" s="1"/>
  <c r="AG74" i="17" s="1"/>
  <c r="AG75" i="17" s="1"/>
  <c r="AG76" i="17" s="1"/>
  <c r="AG77" i="17" s="1"/>
  <c r="AG78" i="17" s="1"/>
  <c r="AG79" i="17" s="1"/>
  <c r="AG80" i="17" s="1"/>
  <c r="AG81" i="17" s="1"/>
  <c r="AG82" i="17" s="1"/>
  <c r="AG83" i="17" s="1"/>
  <c r="AG84" i="17" s="1"/>
  <c r="AG85" i="17" s="1"/>
  <c r="AG86" i="17" s="1"/>
  <c r="AG87" i="17" s="1"/>
  <c r="AG88" i="17" s="1"/>
  <c r="AG89" i="17" s="1"/>
  <c r="AG90" i="17" s="1"/>
  <c r="H5" i="17"/>
  <c r="H6" i="17" s="1"/>
  <c r="H7" i="17" s="1"/>
  <c r="H8" i="17" s="1"/>
  <c r="H9" i="17" s="1"/>
  <c r="H10" i="17" s="1"/>
  <c r="H11" i="17" s="1"/>
  <c r="H12" i="17" s="1"/>
  <c r="H13" i="17" s="1"/>
  <c r="H14" i="17" s="1"/>
  <c r="H15" i="17" s="1"/>
  <c r="H16" i="17" s="1"/>
  <c r="H17" i="17" s="1"/>
  <c r="H18" i="17" s="1"/>
  <c r="H19" i="17" s="1"/>
  <c r="H20" i="17" s="1"/>
  <c r="H21" i="17" s="1"/>
  <c r="H22" i="17" s="1"/>
  <c r="H23" i="17" s="1"/>
  <c r="H24" i="17" s="1"/>
  <c r="H25" i="17" s="1"/>
  <c r="H26" i="17" s="1"/>
  <c r="H27" i="17" s="1"/>
  <c r="H28" i="17" s="1"/>
  <c r="H29" i="17" s="1"/>
  <c r="H30" i="17" s="1"/>
  <c r="H31" i="17" s="1"/>
  <c r="H32" i="17" s="1"/>
  <c r="H33" i="17" s="1"/>
  <c r="H34" i="17" s="1"/>
  <c r="H35" i="17" s="1"/>
  <c r="H36" i="17" s="1"/>
  <c r="H37" i="17" s="1"/>
  <c r="H38" i="17" s="1"/>
  <c r="H39" i="17" s="1"/>
  <c r="H40" i="17" s="1"/>
  <c r="H41" i="17" s="1"/>
  <c r="H42" i="17" s="1"/>
  <c r="H43" i="17" s="1"/>
  <c r="H44" i="17" s="1"/>
  <c r="H45" i="17" s="1"/>
  <c r="H46" i="17" s="1"/>
  <c r="H47" i="17" s="1"/>
  <c r="H48" i="17" s="1"/>
  <c r="H49" i="17" s="1"/>
  <c r="H50" i="17" s="1"/>
  <c r="H51" i="17" s="1"/>
  <c r="H52" i="17" s="1"/>
  <c r="H53" i="17" s="1"/>
  <c r="H54" i="17" s="1"/>
  <c r="H55" i="17" s="1"/>
  <c r="H56" i="17" s="1"/>
  <c r="H57" i="17" s="1"/>
  <c r="H58" i="17" s="1"/>
  <c r="H59" i="17" s="1"/>
  <c r="H60" i="17" s="1"/>
  <c r="H61" i="17" s="1"/>
  <c r="H62" i="17" s="1"/>
  <c r="H63" i="17" s="1"/>
  <c r="H64" i="17" s="1"/>
  <c r="H65" i="17" s="1"/>
  <c r="H66" i="17" s="1"/>
  <c r="H67" i="17" s="1"/>
  <c r="H68" i="17" s="1"/>
  <c r="H69" i="17" s="1"/>
  <c r="H70" i="17" s="1"/>
  <c r="H71" i="17" s="1"/>
  <c r="H72" i="17" s="1"/>
  <c r="H73" i="17" s="1"/>
  <c r="H74" i="17" s="1"/>
  <c r="H75" i="17" s="1"/>
  <c r="H76" i="17" s="1"/>
  <c r="H77" i="17" s="1"/>
  <c r="H78" i="17" s="1"/>
  <c r="H79" i="17" s="1"/>
  <c r="H80" i="17" s="1"/>
  <c r="H81" i="17" s="1"/>
  <c r="H82" i="17" s="1"/>
  <c r="H83" i="17" s="1"/>
  <c r="H84" i="17" s="1"/>
  <c r="H85" i="17" s="1"/>
  <c r="H86" i="17" s="1"/>
  <c r="H87" i="17" s="1"/>
  <c r="H88" i="17" s="1"/>
  <c r="H89" i="17" s="1"/>
  <c r="H90" i="17" s="1"/>
  <c r="G5" i="17"/>
  <c r="F5" i="17"/>
  <c r="E5" i="17"/>
  <c r="D5" i="17"/>
  <c r="F9" i="15"/>
  <c r="F10" i="15" s="1"/>
  <c r="E9" i="15"/>
  <c r="E10" i="15" s="1"/>
  <c r="D9" i="15"/>
  <c r="N9" i="15" s="1"/>
  <c r="B2" i="15"/>
  <c r="P11" i="28" l="1"/>
  <c r="P10" i="24"/>
  <c r="F11" i="27"/>
  <c r="P11" i="27" s="1"/>
  <c r="AW2" i="32"/>
  <c r="BD2" i="32"/>
  <c r="AD2" i="23"/>
  <c r="AE2" i="23"/>
  <c r="AC3" i="23"/>
  <c r="BE2" i="32"/>
  <c r="AB3" i="23"/>
  <c r="AB5" i="23"/>
  <c r="AB4" i="23"/>
  <c r="AC5" i="23"/>
  <c r="AC6" i="23"/>
  <c r="W8" i="23"/>
  <c r="W9" i="23" s="1"/>
  <c r="W10" i="23" s="1"/>
  <c r="V7" i="23"/>
  <c r="V8" i="23" s="1"/>
  <c r="V9" i="23" s="1"/>
  <c r="V10" i="23" s="1"/>
  <c r="V11" i="23" s="1"/>
  <c r="AC4" i="23"/>
  <c r="AA3" i="23"/>
  <c r="U4" i="23"/>
  <c r="AS4" i="32"/>
  <c r="AW3" i="32"/>
  <c r="AL3" i="32"/>
  <c r="AH4" i="32"/>
  <c r="Y3" i="32"/>
  <c r="X3" i="32"/>
  <c r="W3" i="32"/>
  <c r="X2" i="32"/>
  <c r="Y2" i="32"/>
  <c r="W2" i="32"/>
  <c r="B4" i="32"/>
  <c r="P10" i="28"/>
  <c r="C10" i="29"/>
  <c r="M10" i="29" s="1"/>
  <c r="C10" i="27"/>
  <c r="M10" i="27" s="1"/>
  <c r="E11" i="26"/>
  <c r="H11" i="26" s="1"/>
  <c r="C9" i="22"/>
  <c r="C9" i="27"/>
  <c r="M9" i="27" s="1"/>
  <c r="C9" i="25"/>
  <c r="C9" i="15"/>
  <c r="C10" i="26"/>
  <c r="M10" i="26" s="1"/>
  <c r="C9" i="29"/>
  <c r="M9" i="29" s="1"/>
  <c r="C9" i="26"/>
  <c r="M9" i="26" s="1"/>
  <c r="E7" i="20"/>
  <c r="J6" i="20"/>
  <c r="F7" i="21" s="1"/>
  <c r="C10" i="25"/>
  <c r="C10" i="22"/>
  <c r="C10" i="15"/>
  <c r="C10" i="24"/>
  <c r="B5" i="20"/>
  <c r="D6" i="20"/>
  <c r="C11" i="15"/>
  <c r="C11" i="22"/>
  <c r="C11" i="25"/>
  <c r="C11" i="24"/>
  <c r="B9" i="29"/>
  <c r="B9" i="28"/>
  <c r="G9" i="28" s="1"/>
  <c r="I9" i="28" s="1"/>
  <c r="J9" i="28" s="1"/>
  <c r="F11" i="29"/>
  <c r="H11" i="29" s="1"/>
  <c r="P10" i="29"/>
  <c r="D11" i="29"/>
  <c r="N10" i="29"/>
  <c r="H10" i="29"/>
  <c r="E12" i="29"/>
  <c r="D11" i="28"/>
  <c r="N10" i="28"/>
  <c r="E11" i="28"/>
  <c r="H10" i="28"/>
  <c r="F13" i="28"/>
  <c r="P12" i="28"/>
  <c r="H10" i="27"/>
  <c r="E11" i="27"/>
  <c r="D11" i="27"/>
  <c r="N10" i="27"/>
  <c r="D12" i="26"/>
  <c r="N11" i="26"/>
  <c r="F12" i="26"/>
  <c r="P11" i="26"/>
  <c r="F13" i="24"/>
  <c r="P13" i="24" s="1"/>
  <c r="P12" i="24"/>
  <c r="P11" i="24"/>
  <c r="N8" i="17"/>
  <c r="K7" i="17"/>
  <c r="M7" i="17"/>
  <c r="C5" i="23"/>
  <c r="V5" i="19"/>
  <c r="P5" i="19"/>
  <c r="D5" i="21" s="1"/>
  <c r="D12" i="25"/>
  <c r="N12" i="25" s="1"/>
  <c r="M7" i="19"/>
  <c r="T6" i="19"/>
  <c r="S6" i="19"/>
  <c r="H10" i="24"/>
  <c r="E11" i="24"/>
  <c r="AF6" i="17"/>
  <c r="AF7" i="17" s="1"/>
  <c r="P11" i="25"/>
  <c r="F12" i="25"/>
  <c r="E12" i="25"/>
  <c r="H11" i="25"/>
  <c r="D12" i="24"/>
  <c r="N11" i="24"/>
  <c r="E11" i="22"/>
  <c r="H10" i="22"/>
  <c r="D12" i="22"/>
  <c r="N11" i="22"/>
  <c r="F11" i="22"/>
  <c r="P10" i="22"/>
  <c r="D7" i="19"/>
  <c r="C5" i="17"/>
  <c r="V5" i="17" s="1"/>
  <c r="A5" i="17"/>
  <c r="U5" i="17" s="1"/>
  <c r="F6" i="17"/>
  <c r="B5" i="17"/>
  <c r="D6" i="17"/>
  <c r="G6" i="17"/>
  <c r="E6" i="17"/>
  <c r="H9" i="15"/>
  <c r="P9" i="15"/>
  <c r="H10" i="15"/>
  <c r="E11" i="15"/>
  <c r="F11" i="15"/>
  <c r="P10" i="15"/>
  <c r="D10" i="15"/>
  <c r="F12" i="27" l="1"/>
  <c r="P12" i="27" s="1"/>
  <c r="AD3" i="23"/>
  <c r="AE3" i="23"/>
  <c r="AB8" i="23"/>
  <c r="AB9" i="23"/>
  <c r="AC9" i="23"/>
  <c r="AC8" i="23"/>
  <c r="AB10" i="23"/>
  <c r="AB7" i="23"/>
  <c r="W11" i="23"/>
  <c r="AC10" i="23"/>
  <c r="V12" i="23"/>
  <c r="AB11" i="23"/>
  <c r="U5" i="23"/>
  <c r="AA4" i="23"/>
  <c r="AH5" i="32"/>
  <c r="AL4" i="32"/>
  <c r="BE3" i="32"/>
  <c r="BD3" i="32"/>
  <c r="BC3" i="32"/>
  <c r="AS5" i="32"/>
  <c r="AW4" i="32"/>
  <c r="F4" i="32"/>
  <c r="B5" i="32"/>
  <c r="E12" i="26"/>
  <c r="E13" i="26" s="1"/>
  <c r="G9" i="29"/>
  <c r="I9" i="29" s="1"/>
  <c r="J9" i="29" s="1"/>
  <c r="L9" i="29" s="1"/>
  <c r="C11" i="27"/>
  <c r="M11" i="27" s="1"/>
  <c r="C11" i="29"/>
  <c r="M11" i="29" s="1"/>
  <c r="C11" i="28"/>
  <c r="M11" i="28" s="1"/>
  <c r="C11" i="26"/>
  <c r="M11" i="26" s="1"/>
  <c r="E8" i="20"/>
  <c r="I7" i="20"/>
  <c r="E8" i="21" s="1"/>
  <c r="J7" i="20"/>
  <c r="F8" i="21" s="1"/>
  <c r="F14" i="24"/>
  <c r="P14" i="24" s="1"/>
  <c r="D7" i="20"/>
  <c r="B6" i="20"/>
  <c r="B9" i="27"/>
  <c r="G9" i="27" s="1"/>
  <c r="I9" i="27" s="1"/>
  <c r="J9" i="27" s="1"/>
  <c r="B9" i="26"/>
  <c r="G9" i="26" s="1"/>
  <c r="I9" i="26" s="1"/>
  <c r="J9" i="26" s="1"/>
  <c r="B9" i="25"/>
  <c r="O9" i="28"/>
  <c r="L9" i="28"/>
  <c r="E13" i="29"/>
  <c r="P11" i="29"/>
  <c r="F12" i="29"/>
  <c r="D12" i="29"/>
  <c r="N11" i="29"/>
  <c r="P13" i="28"/>
  <c r="F14" i="28"/>
  <c r="H11" i="28"/>
  <c r="E12" i="28"/>
  <c r="D12" i="28"/>
  <c r="N11" i="28"/>
  <c r="D12" i="27"/>
  <c r="N11" i="27"/>
  <c r="E12" i="27"/>
  <c r="H11" i="27"/>
  <c r="D13" i="26"/>
  <c r="N12" i="26"/>
  <c r="F13" i="26"/>
  <c r="P12" i="26"/>
  <c r="N9" i="17"/>
  <c r="M8" i="17"/>
  <c r="K8" i="17"/>
  <c r="C6" i="23"/>
  <c r="E6" i="19"/>
  <c r="B6" i="19" s="1"/>
  <c r="D13" i="25"/>
  <c r="D14" i="25" s="1"/>
  <c r="M8" i="19"/>
  <c r="T7" i="19"/>
  <c r="S7" i="19"/>
  <c r="B9" i="24"/>
  <c r="B9" i="15"/>
  <c r="B9" i="22"/>
  <c r="S5" i="17"/>
  <c r="AC5" i="17" s="1"/>
  <c r="R5" i="17"/>
  <c r="H11" i="24"/>
  <c r="E12" i="24"/>
  <c r="AF8" i="17"/>
  <c r="AF9" i="17" s="1"/>
  <c r="E13" i="25"/>
  <c r="H12" i="25"/>
  <c r="P12" i="25"/>
  <c r="F13" i="25"/>
  <c r="D13" i="24"/>
  <c r="N12" i="24"/>
  <c r="F12" i="22"/>
  <c r="P11" i="22"/>
  <c r="D13" i="22"/>
  <c r="N12" i="22"/>
  <c r="H11" i="22"/>
  <c r="E12" i="22"/>
  <c r="Y5" i="17"/>
  <c r="AE5" i="17" s="1"/>
  <c r="D8" i="19"/>
  <c r="Z5" i="17"/>
  <c r="C6" i="17"/>
  <c r="V6" i="17" s="1"/>
  <c r="A6" i="17"/>
  <c r="U6" i="17" s="1"/>
  <c r="F7" i="17"/>
  <c r="G7" i="17"/>
  <c r="E7" i="17"/>
  <c r="B6" i="17"/>
  <c r="D7" i="17"/>
  <c r="F12" i="15"/>
  <c r="P11" i="15"/>
  <c r="E12" i="15"/>
  <c r="H11" i="15"/>
  <c r="N10" i="15"/>
  <c r="D11" i="15"/>
  <c r="H12" i="26" l="1"/>
  <c r="F13" i="27"/>
  <c r="F14" i="27" s="1"/>
  <c r="F15" i="24"/>
  <c r="F16" i="24" s="1"/>
  <c r="F17" i="24" s="1"/>
  <c r="AD4" i="23"/>
  <c r="AE4" i="23"/>
  <c r="W12" i="23"/>
  <c r="AC11" i="23"/>
  <c r="AB12" i="23"/>
  <c r="V13" i="23"/>
  <c r="U6" i="23"/>
  <c r="AA5" i="23"/>
  <c r="AW5" i="32"/>
  <c r="AS6" i="32"/>
  <c r="AH6" i="32"/>
  <c r="AL5" i="32"/>
  <c r="BD4" i="32"/>
  <c r="BE4" i="32"/>
  <c r="BC4" i="32"/>
  <c r="X4" i="32"/>
  <c r="Y4" i="32"/>
  <c r="W4" i="32"/>
  <c r="F5" i="32"/>
  <c r="B6" i="32"/>
  <c r="O9" i="29"/>
  <c r="R9" i="29" s="1"/>
  <c r="C12" i="25"/>
  <c r="C12" i="24"/>
  <c r="C12" i="22"/>
  <c r="C12" i="15"/>
  <c r="J8" i="20"/>
  <c r="F9" i="21" s="1"/>
  <c r="E9" i="20"/>
  <c r="I8" i="20"/>
  <c r="E9" i="21" s="1"/>
  <c r="C12" i="27"/>
  <c r="M12" i="27" s="1"/>
  <c r="C12" i="28"/>
  <c r="M12" i="28" s="1"/>
  <c r="C12" i="26"/>
  <c r="M12" i="26" s="1"/>
  <c r="C12" i="29"/>
  <c r="M12" i="29" s="1"/>
  <c r="B7" i="20"/>
  <c r="D8" i="20"/>
  <c r="Q9" i="28"/>
  <c r="S9" i="28"/>
  <c r="S9" i="29"/>
  <c r="Q9" i="29"/>
  <c r="O9" i="26"/>
  <c r="L9" i="26"/>
  <c r="T9" i="28"/>
  <c r="R9" i="28"/>
  <c r="O9" i="27"/>
  <c r="L9" i="27"/>
  <c r="P12" i="29"/>
  <c r="F13" i="29"/>
  <c r="D13" i="29"/>
  <c r="N12" i="29"/>
  <c r="E14" i="29"/>
  <c r="H12" i="29"/>
  <c r="D13" i="28"/>
  <c r="N12" i="28"/>
  <c r="E13" i="28"/>
  <c r="H12" i="28"/>
  <c r="P14" i="28"/>
  <c r="F15" i="28"/>
  <c r="E13" i="27"/>
  <c r="H12" i="27"/>
  <c r="D13" i="27"/>
  <c r="N12" i="27"/>
  <c r="F14" i="26"/>
  <c r="P13" i="26"/>
  <c r="D14" i="26"/>
  <c r="N13" i="26"/>
  <c r="H13" i="26"/>
  <c r="E14" i="26"/>
  <c r="A6" i="19"/>
  <c r="P6" i="19" s="1"/>
  <c r="D6" i="21" s="1"/>
  <c r="B10" i="24" s="1"/>
  <c r="C6" i="19"/>
  <c r="Q6" i="19" s="1"/>
  <c r="C6" i="21" s="1"/>
  <c r="B10" i="15" s="1"/>
  <c r="M9" i="17"/>
  <c r="K9" i="17"/>
  <c r="N10" i="17"/>
  <c r="C7" i="23"/>
  <c r="E7" i="19"/>
  <c r="B7" i="19" s="1"/>
  <c r="N13" i="25"/>
  <c r="M9" i="19"/>
  <c r="T8" i="19"/>
  <c r="S8" i="19"/>
  <c r="AK5" i="17"/>
  <c r="A5" i="21" s="1"/>
  <c r="W5" i="17"/>
  <c r="AD5" i="17" s="1"/>
  <c r="R6" i="17"/>
  <c r="S6" i="17"/>
  <c r="AC6" i="17" s="1"/>
  <c r="W6" i="17"/>
  <c r="AD6" i="17" s="1"/>
  <c r="E13" i="24"/>
  <c r="H12" i="24"/>
  <c r="AJ5" i="17"/>
  <c r="B5" i="21" s="1"/>
  <c r="P13" i="25"/>
  <c r="F14" i="25"/>
  <c r="H13" i="25"/>
  <c r="E14" i="25"/>
  <c r="N14" i="25"/>
  <c r="D15" i="25"/>
  <c r="D14" i="24"/>
  <c r="N13" i="24"/>
  <c r="E13" i="22"/>
  <c r="H12" i="22"/>
  <c r="D14" i="22"/>
  <c r="N13" i="22"/>
  <c r="F13" i="22"/>
  <c r="P12" i="22"/>
  <c r="Y6" i="17"/>
  <c r="AE6" i="17" s="1"/>
  <c r="D9" i="19"/>
  <c r="AF10" i="17"/>
  <c r="Z6" i="17"/>
  <c r="C7" i="17"/>
  <c r="V7" i="17" s="1"/>
  <c r="A7" i="17"/>
  <c r="U7" i="17" s="1"/>
  <c r="F8" i="17"/>
  <c r="G8" i="17"/>
  <c r="E8" i="17"/>
  <c r="B7" i="17"/>
  <c r="D8" i="17"/>
  <c r="H12" i="15"/>
  <c r="E13" i="15"/>
  <c r="N11" i="15"/>
  <c r="D12" i="15"/>
  <c r="F13" i="15"/>
  <c r="P12" i="15"/>
  <c r="P13" i="27" l="1"/>
  <c r="P15" i="24"/>
  <c r="P16" i="24"/>
  <c r="AD5" i="23"/>
  <c r="AE5" i="23"/>
  <c r="AG2" i="32"/>
  <c r="L2" i="32"/>
  <c r="P2" i="32" s="1"/>
  <c r="A2" i="32"/>
  <c r="AC12" i="23"/>
  <c r="W13" i="23"/>
  <c r="V14" i="23"/>
  <c r="AB13" i="23"/>
  <c r="AA6" i="23"/>
  <c r="U7" i="23"/>
  <c r="AL6" i="32"/>
  <c r="AH7" i="32"/>
  <c r="BE5" i="32"/>
  <c r="BD5" i="32"/>
  <c r="BC5" i="32"/>
  <c r="AS7" i="32"/>
  <c r="AW6" i="32"/>
  <c r="Y5" i="32"/>
  <c r="X5" i="32"/>
  <c r="W5" i="32"/>
  <c r="T9" i="29"/>
  <c r="AO9" i="29" s="1"/>
  <c r="AA9" i="29" s="1"/>
  <c r="F6" i="32"/>
  <c r="B7" i="32"/>
  <c r="A7" i="19"/>
  <c r="P7" i="19" s="1"/>
  <c r="D7" i="21" s="1"/>
  <c r="B11" i="27" s="1"/>
  <c r="G11" i="27" s="1"/>
  <c r="I11" i="27" s="1"/>
  <c r="J11" i="27" s="1"/>
  <c r="C13" i="15"/>
  <c r="C13" i="24"/>
  <c r="C13" i="25"/>
  <c r="C13" i="22"/>
  <c r="E10" i="20"/>
  <c r="I9" i="20"/>
  <c r="E10" i="21" s="1"/>
  <c r="J9" i="20"/>
  <c r="F10" i="21" s="1"/>
  <c r="C13" i="27"/>
  <c r="M13" i="27" s="1"/>
  <c r="C13" i="29"/>
  <c r="M13" i="29" s="1"/>
  <c r="C13" i="28"/>
  <c r="M13" i="28" s="1"/>
  <c r="C13" i="26"/>
  <c r="M13" i="26" s="1"/>
  <c r="V6" i="19"/>
  <c r="C7" i="19"/>
  <c r="Q7" i="19" s="1"/>
  <c r="C7" i="21" s="1"/>
  <c r="B11" i="15" s="1"/>
  <c r="W9" i="29"/>
  <c r="D9" i="20"/>
  <c r="B8" i="20"/>
  <c r="S9" i="27"/>
  <c r="Q9" i="27"/>
  <c r="R9" i="27"/>
  <c r="T9" i="27"/>
  <c r="W9" i="28"/>
  <c r="AN9" i="28"/>
  <c r="U9" i="28" s="1"/>
  <c r="X9" i="28" s="1"/>
  <c r="AO9" i="28"/>
  <c r="AA9" i="28" s="1"/>
  <c r="Z9" i="28"/>
  <c r="A9" i="28"/>
  <c r="K9" i="28" s="1"/>
  <c r="A9" i="26"/>
  <c r="K9" i="26" s="1"/>
  <c r="A9" i="24"/>
  <c r="K9" i="24" s="1"/>
  <c r="A9" i="29"/>
  <c r="K9" i="29" s="1"/>
  <c r="A9" i="27"/>
  <c r="K9" i="27" s="1"/>
  <c r="Q9" i="26"/>
  <c r="S9" i="26"/>
  <c r="B10" i="28"/>
  <c r="G10" i="28" s="1"/>
  <c r="I10" i="28" s="1"/>
  <c r="J10" i="28" s="1"/>
  <c r="B10" i="29"/>
  <c r="G10" i="29" s="1"/>
  <c r="I10" i="29" s="1"/>
  <c r="J10" i="29" s="1"/>
  <c r="T9" i="26"/>
  <c r="R9" i="26"/>
  <c r="B10" i="27"/>
  <c r="G10" i="27" s="1"/>
  <c r="I10" i="27" s="1"/>
  <c r="J10" i="27" s="1"/>
  <c r="B10" i="26"/>
  <c r="G10" i="26" s="1"/>
  <c r="I10" i="26" s="1"/>
  <c r="J10" i="26" s="1"/>
  <c r="Z9" i="29"/>
  <c r="N13" i="29"/>
  <c r="D14" i="29"/>
  <c r="P13" i="29"/>
  <c r="F14" i="29"/>
  <c r="E15" i="29"/>
  <c r="H13" i="29"/>
  <c r="N13" i="28"/>
  <c r="D14" i="28"/>
  <c r="P15" i="28"/>
  <c r="F16" i="28"/>
  <c r="E14" i="28"/>
  <c r="H13" i="28"/>
  <c r="D14" i="27"/>
  <c r="N13" i="27"/>
  <c r="E14" i="27"/>
  <c r="H13" i="27"/>
  <c r="F15" i="27"/>
  <c r="P14" i="27"/>
  <c r="E15" i="26"/>
  <c r="H14" i="26"/>
  <c r="D15" i="26"/>
  <c r="N14" i="26"/>
  <c r="F15" i="26"/>
  <c r="P14" i="26"/>
  <c r="M10" i="17"/>
  <c r="K10" i="17"/>
  <c r="N11" i="17"/>
  <c r="C8" i="23"/>
  <c r="E8" i="19"/>
  <c r="B8" i="19" s="1"/>
  <c r="M10" i="19"/>
  <c r="T9" i="19"/>
  <c r="S9" i="19"/>
  <c r="A9" i="15"/>
  <c r="K9" i="15" s="1"/>
  <c r="B10" i="22"/>
  <c r="B10" i="25"/>
  <c r="R7" i="17"/>
  <c r="A9" i="22"/>
  <c r="K9" i="22" s="1"/>
  <c r="A9" i="25"/>
  <c r="K9" i="25" s="1"/>
  <c r="AK6" i="17"/>
  <c r="A6" i="21" s="1"/>
  <c r="A3" i="32" s="1"/>
  <c r="S7" i="17"/>
  <c r="AC7" i="17" s="1"/>
  <c r="H13" i="24"/>
  <c r="E14" i="24"/>
  <c r="AJ6" i="17"/>
  <c r="B6" i="21" s="1"/>
  <c r="P14" i="25"/>
  <c r="F15" i="25"/>
  <c r="N15" i="25"/>
  <c r="D16" i="25"/>
  <c r="E15" i="25"/>
  <c r="H14" i="25"/>
  <c r="F18" i="24"/>
  <c r="P17" i="24"/>
  <c r="D15" i="24"/>
  <c r="N14" i="24"/>
  <c r="D15" i="22"/>
  <c r="N14" i="22"/>
  <c r="E14" i="22"/>
  <c r="H13" i="22"/>
  <c r="F14" i="22"/>
  <c r="P13" i="22"/>
  <c r="Y7" i="17"/>
  <c r="AE7" i="17" s="1"/>
  <c r="D10" i="19"/>
  <c r="AM5" i="17"/>
  <c r="AF11" i="17"/>
  <c r="Z7" i="17"/>
  <c r="C8" i="17"/>
  <c r="V8" i="17" s="1"/>
  <c r="A8" i="17"/>
  <c r="U8" i="17" s="1"/>
  <c r="F9" i="17"/>
  <c r="M9" i="15"/>
  <c r="G9" i="17"/>
  <c r="D9" i="17"/>
  <c r="B8" i="17"/>
  <c r="E9" i="17"/>
  <c r="F14" i="15"/>
  <c r="P13" i="15"/>
  <c r="N12" i="15"/>
  <c r="D13" i="15"/>
  <c r="E14" i="15"/>
  <c r="H13" i="15"/>
  <c r="AD6" i="23" l="1"/>
  <c r="AE6" i="23"/>
  <c r="AG3" i="32"/>
  <c r="L3" i="32"/>
  <c r="P3" i="32" s="1"/>
  <c r="AR2" i="32"/>
  <c r="AK2" i="32"/>
  <c r="AJ2" i="32"/>
  <c r="W14" i="23"/>
  <c r="AC13" i="23"/>
  <c r="V15" i="23"/>
  <c r="AB14" i="23"/>
  <c r="AA7" i="23"/>
  <c r="U8" i="23"/>
  <c r="AS8" i="32"/>
  <c r="AW7" i="32"/>
  <c r="AL7" i="32"/>
  <c r="AH8" i="32"/>
  <c r="BE6" i="32"/>
  <c r="BD6" i="32"/>
  <c r="BC6" i="32"/>
  <c r="Y6" i="32"/>
  <c r="X6" i="32"/>
  <c r="W6" i="32"/>
  <c r="AN9" i="29"/>
  <c r="U9" i="29" s="1"/>
  <c r="X9" i="29" s="1"/>
  <c r="E2" i="32"/>
  <c r="D2" i="32"/>
  <c r="F7" i="32"/>
  <c r="B8" i="32"/>
  <c r="C8" i="19"/>
  <c r="Q8" i="19" s="1"/>
  <c r="C8" i="21" s="1"/>
  <c r="B12" i="22" s="1"/>
  <c r="B11" i="26"/>
  <c r="G11" i="26" s="1"/>
  <c r="I11" i="26" s="1"/>
  <c r="J11" i="26" s="1"/>
  <c r="L11" i="26" s="1"/>
  <c r="V7" i="19"/>
  <c r="W9" i="27"/>
  <c r="AN9" i="27"/>
  <c r="U9" i="27" s="1"/>
  <c r="X9" i="27" s="1"/>
  <c r="B11" i="29"/>
  <c r="G11" i="29" s="1"/>
  <c r="I11" i="29" s="1"/>
  <c r="J11" i="29" s="1"/>
  <c r="O11" i="29" s="1"/>
  <c r="B11" i="28"/>
  <c r="G11" i="28" s="1"/>
  <c r="I11" i="28" s="1"/>
  <c r="J11" i="28" s="1"/>
  <c r="O11" i="28" s="1"/>
  <c r="C14" i="27"/>
  <c r="M14" i="27" s="1"/>
  <c r="C14" i="28"/>
  <c r="M14" i="28" s="1"/>
  <c r="C14" i="26"/>
  <c r="M14" i="26" s="1"/>
  <c r="C14" i="29"/>
  <c r="M14" i="29" s="1"/>
  <c r="J10" i="20"/>
  <c r="F11" i="21" s="1"/>
  <c r="E11" i="20"/>
  <c r="I10" i="20"/>
  <c r="E11" i="21" s="1"/>
  <c r="C14" i="24"/>
  <c r="C14" i="22"/>
  <c r="C14" i="15"/>
  <c r="C14" i="25"/>
  <c r="D10" i="20"/>
  <c r="B9" i="20"/>
  <c r="O10" i="28"/>
  <c r="L10" i="28"/>
  <c r="Y9" i="26"/>
  <c r="AB9" i="26" s="1"/>
  <c r="AC9" i="26" s="1"/>
  <c r="V9" i="26"/>
  <c r="O11" i="27"/>
  <c r="L11" i="27"/>
  <c r="Y9" i="28"/>
  <c r="AB9" i="28" s="1"/>
  <c r="AC9" i="28" s="1"/>
  <c r="V9" i="28"/>
  <c r="AD9" i="28"/>
  <c r="AK9" i="28" s="1"/>
  <c r="AH9" i="28"/>
  <c r="AG9" i="28"/>
  <c r="AE9" i="28"/>
  <c r="AF9" i="28" s="1"/>
  <c r="AL9" i="28" s="1"/>
  <c r="AE9" i="29"/>
  <c r="AF9" i="29" s="1"/>
  <c r="AG9" i="29"/>
  <c r="AH9" i="29"/>
  <c r="AD9" i="29"/>
  <c r="AK9" i="29" s="1"/>
  <c r="O10" i="27"/>
  <c r="L10" i="27"/>
  <c r="A10" i="26"/>
  <c r="K10" i="26" s="1"/>
  <c r="A10" i="28"/>
  <c r="K10" i="28" s="1"/>
  <c r="AN9" i="26"/>
  <c r="U9" i="26" s="1"/>
  <c r="X9" i="26" s="1"/>
  <c r="AO9" i="27"/>
  <c r="AA9" i="27" s="1"/>
  <c r="Z9" i="27"/>
  <c r="AO9" i="26"/>
  <c r="AA9" i="26" s="1"/>
  <c r="Z9" i="26"/>
  <c r="L10" i="26"/>
  <c r="O10" i="26"/>
  <c r="W9" i="26"/>
  <c r="Y9" i="27"/>
  <c r="AB9" i="27" s="1"/>
  <c r="AC9" i="27" s="1"/>
  <c r="V9" i="27"/>
  <c r="Y9" i="29"/>
  <c r="AB9" i="29" s="1"/>
  <c r="AC9" i="29" s="1"/>
  <c r="V9" i="29"/>
  <c r="A10" i="27"/>
  <c r="K10" i="27" s="1"/>
  <c r="A10" i="29"/>
  <c r="K10" i="29" s="1"/>
  <c r="L10" i="29"/>
  <c r="O10" i="29"/>
  <c r="P14" i="29"/>
  <c r="F15" i="29"/>
  <c r="H15" i="29" s="1"/>
  <c r="D15" i="29"/>
  <c r="N14" i="29"/>
  <c r="E16" i="29"/>
  <c r="H14" i="29"/>
  <c r="P16" i="28"/>
  <c r="F17" i="28"/>
  <c r="E15" i="28"/>
  <c r="H14" i="28"/>
  <c r="N14" i="28"/>
  <c r="D15" i="28"/>
  <c r="E15" i="27"/>
  <c r="H14" i="27"/>
  <c r="F16" i="27"/>
  <c r="P15" i="27"/>
  <c r="N14" i="27"/>
  <c r="D15" i="27"/>
  <c r="F16" i="26"/>
  <c r="P15" i="26"/>
  <c r="D16" i="26"/>
  <c r="N15" i="26"/>
  <c r="E16" i="26"/>
  <c r="H15" i="26"/>
  <c r="A8" i="19"/>
  <c r="P8" i="19" s="1"/>
  <c r="D8" i="21" s="1"/>
  <c r="M11" i="17"/>
  <c r="K11" i="17"/>
  <c r="N12" i="17"/>
  <c r="C9" i="23"/>
  <c r="E9" i="19"/>
  <c r="A9" i="19" s="1"/>
  <c r="P9" i="19" s="1"/>
  <c r="D9" i="21" s="1"/>
  <c r="B11" i="22"/>
  <c r="M11" i="19"/>
  <c r="T10" i="19"/>
  <c r="S10" i="19"/>
  <c r="W7" i="17"/>
  <c r="AD7" i="17" s="1"/>
  <c r="B11" i="24"/>
  <c r="B11" i="25"/>
  <c r="A10" i="22"/>
  <c r="K10" i="22" s="1"/>
  <c r="A10" i="25"/>
  <c r="K10" i="25" s="1"/>
  <c r="A10" i="24"/>
  <c r="K10" i="24" s="1"/>
  <c r="A10" i="15"/>
  <c r="K10" i="15" s="1"/>
  <c r="AK7" i="17"/>
  <c r="A7" i="21" s="1"/>
  <c r="A4" i="32" s="1"/>
  <c r="S8" i="17"/>
  <c r="AC8" i="17" s="1"/>
  <c r="R8" i="17"/>
  <c r="H14" i="24"/>
  <c r="E15" i="24"/>
  <c r="AJ7" i="17"/>
  <c r="B7" i="21" s="1"/>
  <c r="V9" i="15"/>
  <c r="Y9" i="15"/>
  <c r="AB9" i="15" s="1"/>
  <c r="AC9" i="15" s="1"/>
  <c r="Y9" i="25"/>
  <c r="AB9" i="25" s="1"/>
  <c r="AC9" i="25" s="1"/>
  <c r="V9" i="25"/>
  <c r="Y9" i="24"/>
  <c r="AB9" i="24" s="1"/>
  <c r="AC9" i="24" s="1"/>
  <c r="V9" i="24"/>
  <c r="Y9" i="22"/>
  <c r="AB9" i="22" s="1"/>
  <c r="AC9" i="22" s="1"/>
  <c r="V9" i="22"/>
  <c r="G9" i="22"/>
  <c r="I9" i="22" s="1"/>
  <c r="J9" i="22" s="1"/>
  <c r="M9" i="22"/>
  <c r="M10" i="22"/>
  <c r="M9" i="24"/>
  <c r="G9" i="24"/>
  <c r="I9" i="24" s="1"/>
  <c r="J9" i="24" s="1"/>
  <c r="M9" i="25"/>
  <c r="G9" i="25"/>
  <c r="I9" i="25" s="1"/>
  <c r="J9" i="25" s="1"/>
  <c r="H15" i="25"/>
  <c r="E16" i="25"/>
  <c r="N16" i="25"/>
  <c r="D17" i="25"/>
  <c r="P15" i="25"/>
  <c r="F16" i="25"/>
  <c r="F19" i="24"/>
  <c r="P18" i="24"/>
  <c r="D16" i="24"/>
  <c r="N15" i="24"/>
  <c r="H14" i="22"/>
  <c r="E15" i="22"/>
  <c r="N15" i="22"/>
  <c r="D16" i="22"/>
  <c r="P14" i="22"/>
  <c r="F15" i="22"/>
  <c r="Y8" i="17"/>
  <c r="AE8" i="17" s="1"/>
  <c r="D11" i="19"/>
  <c r="AM6" i="17"/>
  <c r="AF12" i="17"/>
  <c r="Z8" i="17"/>
  <c r="C9" i="17"/>
  <c r="V9" i="17" s="1"/>
  <c r="A9" i="17"/>
  <c r="U9" i="17" s="1"/>
  <c r="G9" i="15"/>
  <c r="I9" i="15" s="1"/>
  <c r="J9" i="15" s="1"/>
  <c r="O9" i="15" s="1"/>
  <c r="R9" i="15" s="1"/>
  <c r="F10" i="17"/>
  <c r="M10" i="15"/>
  <c r="G10" i="17"/>
  <c r="E10" i="17"/>
  <c r="D10" i="17"/>
  <c r="B9" i="17"/>
  <c r="H14" i="15"/>
  <c r="E15" i="15"/>
  <c r="D14" i="15"/>
  <c r="N13" i="15"/>
  <c r="F15" i="15"/>
  <c r="P14" i="15"/>
  <c r="B9" i="19" l="1"/>
  <c r="AL9" i="29"/>
  <c r="C9" i="19"/>
  <c r="Q9" i="19" s="1"/>
  <c r="C9" i="21" s="1"/>
  <c r="B13" i="29" s="1"/>
  <c r="G13" i="29" s="1"/>
  <c r="I13" i="29" s="1"/>
  <c r="J13" i="29" s="1"/>
  <c r="AD7" i="23"/>
  <c r="AE7" i="23"/>
  <c r="AG4" i="32"/>
  <c r="L4" i="32"/>
  <c r="P4" i="32" s="1"/>
  <c r="AN2" i="32"/>
  <c r="AP2" i="32" s="1"/>
  <c r="AM2" i="32"/>
  <c r="AO2" i="32" s="1"/>
  <c r="AV2" i="32"/>
  <c r="AU2" i="32"/>
  <c r="AK3" i="32"/>
  <c r="AR3" i="32"/>
  <c r="AJ3" i="32"/>
  <c r="AC14" i="23"/>
  <c r="W15" i="23"/>
  <c r="V16" i="23"/>
  <c r="AB15" i="23"/>
  <c r="AA8" i="23"/>
  <c r="U9" i="23"/>
  <c r="AW8" i="32"/>
  <c r="AS9" i="32"/>
  <c r="AH9" i="32"/>
  <c r="AL8" i="32"/>
  <c r="BE7" i="32"/>
  <c r="BD7" i="32"/>
  <c r="BC7" i="32"/>
  <c r="W7" i="32"/>
  <c r="Y7" i="32"/>
  <c r="X7" i="32"/>
  <c r="G2" i="32"/>
  <c r="I2" i="32" s="1"/>
  <c r="H2" i="32"/>
  <c r="J2" i="32" s="1"/>
  <c r="E3" i="32"/>
  <c r="D3" i="32"/>
  <c r="F8" i="32"/>
  <c r="B9" i="32"/>
  <c r="B12" i="28"/>
  <c r="G12" i="28" s="1"/>
  <c r="I12" i="28" s="1"/>
  <c r="J12" i="28" s="1"/>
  <c r="L12" i="28" s="1"/>
  <c r="B12" i="29"/>
  <c r="G12" i="29" s="1"/>
  <c r="I12" i="29" s="1"/>
  <c r="J12" i="29" s="1"/>
  <c r="O12" i="29" s="1"/>
  <c r="V9" i="19"/>
  <c r="AI9" i="28"/>
  <c r="O11" i="26"/>
  <c r="R11" i="26" s="1"/>
  <c r="L11" i="28"/>
  <c r="Q11" i="28" s="1"/>
  <c r="C15" i="22"/>
  <c r="C15" i="24"/>
  <c r="C15" i="25"/>
  <c r="C15" i="15"/>
  <c r="I11" i="20"/>
  <c r="E12" i="21" s="1"/>
  <c r="E12" i="20"/>
  <c r="J11" i="20"/>
  <c r="F12" i="21" s="1"/>
  <c r="C15" i="28"/>
  <c r="M15" i="28" s="1"/>
  <c r="C15" i="26"/>
  <c r="M15" i="26" s="1"/>
  <c r="C15" i="27"/>
  <c r="M15" i="27" s="1"/>
  <c r="C15" i="29"/>
  <c r="M15" i="29" s="1"/>
  <c r="AJ9" i="28"/>
  <c r="L11" i="29"/>
  <c r="Q11" i="29" s="1"/>
  <c r="AJ9" i="29"/>
  <c r="D11" i="20"/>
  <c r="B10" i="20"/>
  <c r="AH9" i="27"/>
  <c r="AD9" i="27"/>
  <c r="AK9" i="27" s="1"/>
  <c r="AJ9" i="26"/>
  <c r="B12" i="26"/>
  <c r="G12" i="26" s="1"/>
  <c r="I12" i="26" s="1"/>
  <c r="J12" i="26" s="1"/>
  <c r="B12" i="27"/>
  <c r="G12" i="27" s="1"/>
  <c r="I12" i="27" s="1"/>
  <c r="J12" i="27" s="1"/>
  <c r="Q10" i="29"/>
  <c r="S10" i="29"/>
  <c r="S11" i="26"/>
  <c r="Q11" i="26"/>
  <c r="V10" i="27"/>
  <c r="Y10" i="27"/>
  <c r="AB10" i="27" s="1"/>
  <c r="AC10" i="27" s="1"/>
  <c r="AG9" i="26"/>
  <c r="AE9" i="26"/>
  <c r="AF9" i="26" s="1"/>
  <c r="AL9" i="26" s="1"/>
  <c r="V10" i="28"/>
  <c r="Y10" i="28"/>
  <c r="AB10" i="28" s="1"/>
  <c r="AC10" i="28" s="1"/>
  <c r="B12" i="24"/>
  <c r="R10" i="29"/>
  <c r="T10" i="29"/>
  <c r="Y10" i="29"/>
  <c r="AB10" i="29" s="1"/>
  <c r="AC10" i="29" s="1"/>
  <c r="V10" i="29"/>
  <c r="V10" i="26"/>
  <c r="Y10" i="26"/>
  <c r="AB10" i="26" s="1"/>
  <c r="AC10" i="26" s="1"/>
  <c r="AJ9" i="27"/>
  <c r="Q10" i="27"/>
  <c r="S10" i="27"/>
  <c r="R10" i="27"/>
  <c r="T10" i="27"/>
  <c r="AG9" i="27"/>
  <c r="AE9" i="27"/>
  <c r="AF9" i="27" s="1"/>
  <c r="AL9" i="27" s="1"/>
  <c r="S11" i="27"/>
  <c r="Q11" i="27"/>
  <c r="V8" i="19"/>
  <c r="B13" i="26"/>
  <c r="G13" i="26" s="1"/>
  <c r="I13" i="26" s="1"/>
  <c r="J13" i="26" s="1"/>
  <c r="B13" i="27"/>
  <c r="G13" i="27" s="1"/>
  <c r="I13" i="27" s="1"/>
  <c r="J13" i="27" s="1"/>
  <c r="R10" i="26"/>
  <c r="T10" i="26"/>
  <c r="R11" i="27"/>
  <c r="T11" i="27"/>
  <c r="T11" i="29"/>
  <c r="R11" i="29"/>
  <c r="A11" i="27"/>
  <c r="K11" i="27" s="1"/>
  <c r="A11" i="29"/>
  <c r="K11" i="29" s="1"/>
  <c r="S10" i="26"/>
  <c r="Q10" i="26"/>
  <c r="A11" i="28"/>
  <c r="K11" i="28" s="1"/>
  <c r="A11" i="26"/>
  <c r="K11" i="26" s="1"/>
  <c r="R11" i="28"/>
  <c r="T11" i="28"/>
  <c r="Q10" i="28"/>
  <c r="S10" i="28"/>
  <c r="AD9" i="26"/>
  <c r="AK9" i="26" s="1"/>
  <c r="AH9" i="26"/>
  <c r="AI9" i="29"/>
  <c r="T10" i="28"/>
  <c r="R10" i="28"/>
  <c r="D16" i="29"/>
  <c r="N15" i="29"/>
  <c r="F16" i="29"/>
  <c r="P15" i="29"/>
  <c r="E17" i="29"/>
  <c r="D16" i="28"/>
  <c r="N15" i="28"/>
  <c r="P17" i="28"/>
  <c r="F18" i="28"/>
  <c r="E16" i="28"/>
  <c r="H15" i="28"/>
  <c r="H15" i="27"/>
  <c r="E16" i="27"/>
  <c r="D16" i="27"/>
  <c r="N15" i="27"/>
  <c r="P16" i="27"/>
  <c r="F17" i="27"/>
  <c r="D17" i="26"/>
  <c r="N16" i="26"/>
  <c r="F17" i="26"/>
  <c r="P16" i="26"/>
  <c r="H16" i="26"/>
  <c r="E17" i="26"/>
  <c r="M12" i="17"/>
  <c r="K12" i="17"/>
  <c r="N13" i="17"/>
  <c r="C10" i="23"/>
  <c r="E10" i="19"/>
  <c r="A10" i="19" s="1"/>
  <c r="P10" i="19" s="1"/>
  <c r="D10" i="21" s="1"/>
  <c r="B12" i="25"/>
  <c r="M12" i="19"/>
  <c r="S11" i="19"/>
  <c r="T11" i="19"/>
  <c r="B12" i="15"/>
  <c r="AK8" i="17"/>
  <c r="A8" i="21" s="1"/>
  <c r="A5" i="32" s="1"/>
  <c r="A11" i="15"/>
  <c r="K11" i="15" s="1"/>
  <c r="A11" i="24"/>
  <c r="K11" i="24" s="1"/>
  <c r="R9" i="17"/>
  <c r="S9" i="17"/>
  <c r="AC9" i="17" s="1"/>
  <c r="A11" i="22"/>
  <c r="K11" i="22" s="1"/>
  <c r="A11" i="25"/>
  <c r="K11" i="25" s="1"/>
  <c r="W8" i="17"/>
  <c r="AD8" i="17" s="1"/>
  <c r="AM8" i="17" s="1"/>
  <c r="E16" i="24"/>
  <c r="H15" i="24"/>
  <c r="AJ8" i="17"/>
  <c r="B8" i="21" s="1"/>
  <c r="AJ9" i="15"/>
  <c r="G10" i="22"/>
  <c r="I10" i="22" s="1"/>
  <c r="J10" i="22" s="1"/>
  <c r="L10" i="22" s="1"/>
  <c r="AJ9" i="25"/>
  <c r="AJ9" i="22"/>
  <c r="V10" i="15"/>
  <c r="Y10" i="15"/>
  <c r="AB10" i="15" s="1"/>
  <c r="AC10" i="15" s="1"/>
  <c r="Y10" i="25"/>
  <c r="AB10" i="25" s="1"/>
  <c r="AC10" i="25" s="1"/>
  <c r="V10" i="25"/>
  <c r="V10" i="22"/>
  <c r="Y10" i="22"/>
  <c r="AB10" i="22" s="1"/>
  <c r="AC10" i="22" s="1"/>
  <c r="V10" i="24"/>
  <c r="Y10" i="24"/>
  <c r="AB10" i="24" s="1"/>
  <c r="AC10" i="24" s="1"/>
  <c r="AJ9" i="24"/>
  <c r="O9" i="24"/>
  <c r="L9" i="24"/>
  <c r="G10" i="25"/>
  <c r="I10" i="25" s="1"/>
  <c r="J10" i="25" s="1"/>
  <c r="M10" i="25"/>
  <c r="G10" i="24"/>
  <c r="I10" i="24" s="1"/>
  <c r="J10" i="24" s="1"/>
  <c r="M10" i="24"/>
  <c r="O9" i="25"/>
  <c r="L9" i="25"/>
  <c r="M11" i="22"/>
  <c r="O9" i="22"/>
  <c r="L9" i="22"/>
  <c r="N17" i="25"/>
  <c r="D18" i="25"/>
  <c r="F17" i="25"/>
  <c r="P16" i="25"/>
  <c r="E17" i="25"/>
  <c r="H16" i="25"/>
  <c r="D17" i="24"/>
  <c r="N16" i="24"/>
  <c r="F20" i="24"/>
  <c r="P19" i="24"/>
  <c r="P15" i="22"/>
  <c r="F16" i="22"/>
  <c r="D17" i="22"/>
  <c r="N16" i="22"/>
  <c r="H15" i="22"/>
  <c r="E16" i="22"/>
  <c r="Y9" i="17"/>
  <c r="AE9" i="17" s="1"/>
  <c r="D12" i="19"/>
  <c r="AM7" i="17"/>
  <c r="AF13" i="17"/>
  <c r="Z9" i="17"/>
  <c r="C10" i="17"/>
  <c r="V10" i="17" s="1"/>
  <c r="A10" i="17"/>
  <c r="U10" i="17" s="1"/>
  <c r="L9" i="15"/>
  <c r="Q9" i="15" s="1"/>
  <c r="Z9" i="15" s="1"/>
  <c r="G10" i="15"/>
  <c r="I10" i="15" s="1"/>
  <c r="J10" i="15" s="1"/>
  <c r="O10" i="15" s="1"/>
  <c r="T9" i="15"/>
  <c r="F11" i="17"/>
  <c r="M11" i="15"/>
  <c r="G11" i="17"/>
  <c r="D11" i="17"/>
  <c r="B10" i="17"/>
  <c r="E11" i="17"/>
  <c r="P15" i="15"/>
  <c r="F16" i="15"/>
  <c r="D15" i="15"/>
  <c r="N14" i="15"/>
  <c r="H15" i="15"/>
  <c r="E16" i="15"/>
  <c r="AQ2" i="32" l="1"/>
  <c r="B13" i="15"/>
  <c r="B13" i="22"/>
  <c r="B13" i="28"/>
  <c r="G13" i="28" s="1"/>
  <c r="I13" i="28" s="1"/>
  <c r="J13" i="28" s="1"/>
  <c r="L13" i="28" s="1"/>
  <c r="AD8" i="23"/>
  <c r="AE8" i="23"/>
  <c r="S11" i="28"/>
  <c r="AN11" i="28" s="1"/>
  <c r="U11" i="28" s="1"/>
  <c r="X11" i="28" s="1"/>
  <c r="O12" i="28"/>
  <c r="T12" i="28" s="1"/>
  <c r="T11" i="26"/>
  <c r="AO11" i="26" s="1"/>
  <c r="AA11" i="26" s="1"/>
  <c r="AN3" i="32"/>
  <c r="AP3" i="32" s="1"/>
  <c r="AM3" i="32"/>
  <c r="AO3" i="32" s="1"/>
  <c r="AV3" i="32"/>
  <c r="AU3" i="32"/>
  <c r="AY2" i="32"/>
  <c r="BA2" i="32" s="1"/>
  <c r="AX2" i="32"/>
  <c r="AZ2" i="32" s="1"/>
  <c r="K2" i="32"/>
  <c r="AG5" i="32"/>
  <c r="L5" i="32"/>
  <c r="P5" i="32" s="1"/>
  <c r="AK4" i="32"/>
  <c r="AR4" i="32"/>
  <c r="AJ4" i="32"/>
  <c r="AC15" i="23"/>
  <c r="W16" i="23"/>
  <c r="V17" i="23"/>
  <c r="AB16" i="23"/>
  <c r="U10" i="23"/>
  <c r="AA9" i="23"/>
  <c r="BE8" i="32"/>
  <c r="BD8" i="32"/>
  <c r="BC8" i="32"/>
  <c r="AW9" i="32"/>
  <c r="AS10" i="32"/>
  <c r="AL9" i="32"/>
  <c r="AH10" i="32"/>
  <c r="Y8" i="32"/>
  <c r="X8" i="32"/>
  <c r="W8" i="32"/>
  <c r="H3" i="32"/>
  <c r="J3" i="32" s="1"/>
  <c r="G3" i="32"/>
  <c r="I3" i="32" s="1"/>
  <c r="E4" i="32"/>
  <c r="D4" i="32"/>
  <c r="F9" i="32"/>
  <c r="B10" i="32"/>
  <c r="L12" i="29"/>
  <c r="S12" i="29" s="1"/>
  <c r="W10" i="27"/>
  <c r="AM9" i="28"/>
  <c r="AP9" i="28" s="1"/>
  <c r="AN10" i="27"/>
  <c r="U10" i="27" s="1"/>
  <c r="X10" i="27" s="1"/>
  <c r="AI9" i="27"/>
  <c r="AM9" i="27" s="1"/>
  <c r="S11" i="29"/>
  <c r="AN11" i="29" s="1"/>
  <c r="U11" i="29" s="1"/>
  <c r="X11" i="29" s="1"/>
  <c r="W11" i="27"/>
  <c r="C16" i="29"/>
  <c r="M16" i="29" s="1"/>
  <c r="C16" i="27"/>
  <c r="M16" i="27" s="1"/>
  <c r="C16" i="28"/>
  <c r="M16" i="28" s="1"/>
  <c r="C16" i="26"/>
  <c r="M16" i="26" s="1"/>
  <c r="E13" i="20"/>
  <c r="J12" i="20"/>
  <c r="F13" i="21" s="1"/>
  <c r="I12" i="20"/>
  <c r="E13" i="21" s="1"/>
  <c r="W11" i="29"/>
  <c r="C16" i="22"/>
  <c r="C16" i="15"/>
  <c r="C16" i="25"/>
  <c r="C16" i="24"/>
  <c r="AM9" i="29"/>
  <c r="AP9" i="29" s="1"/>
  <c r="AN10" i="26"/>
  <c r="U10" i="26" s="1"/>
  <c r="X10" i="26" s="1"/>
  <c r="AN11" i="27"/>
  <c r="U11" i="27" s="1"/>
  <c r="X11" i="27" s="1"/>
  <c r="W11" i="28"/>
  <c r="W10" i="26"/>
  <c r="AI9" i="26"/>
  <c r="AM9" i="26" s="1"/>
  <c r="D12" i="20"/>
  <c r="B11" i="20"/>
  <c r="L13" i="29"/>
  <c r="O13" i="29"/>
  <c r="AJ10" i="28"/>
  <c r="Z11" i="26"/>
  <c r="A12" i="28"/>
  <c r="K12" i="28" s="1"/>
  <c r="A12" i="26"/>
  <c r="K12" i="26" s="1"/>
  <c r="AO10" i="29"/>
  <c r="AA10" i="29" s="1"/>
  <c r="Z10" i="29"/>
  <c r="O12" i="27"/>
  <c r="L12" i="27"/>
  <c r="V11" i="26"/>
  <c r="Y11" i="26"/>
  <c r="AB11" i="26" s="1"/>
  <c r="AC11" i="26" s="1"/>
  <c r="AO10" i="27"/>
  <c r="AA10" i="27" s="1"/>
  <c r="Z10" i="27"/>
  <c r="L12" i="26"/>
  <c r="O12" i="26"/>
  <c r="S12" i="28"/>
  <c r="Q12" i="28"/>
  <c r="V11" i="28"/>
  <c r="Y11" i="28"/>
  <c r="AB11" i="28" s="1"/>
  <c r="AC11" i="28" s="1"/>
  <c r="W11" i="26"/>
  <c r="L13" i="27"/>
  <c r="O13" i="27"/>
  <c r="AJ10" i="26"/>
  <c r="T12" i="29"/>
  <c r="R12" i="29"/>
  <c r="O13" i="26"/>
  <c r="L13" i="26"/>
  <c r="W10" i="28"/>
  <c r="Z10" i="26"/>
  <c r="AO10" i="26"/>
  <c r="AA10" i="26" s="1"/>
  <c r="AJ10" i="29"/>
  <c r="B14" i="27"/>
  <c r="G14" i="27" s="1"/>
  <c r="I14" i="27" s="1"/>
  <c r="J14" i="27" s="1"/>
  <c r="B14" i="26"/>
  <c r="G14" i="26" s="1"/>
  <c r="I14" i="26" s="1"/>
  <c r="J14" i="26" s="1"/>
  <c r="V11" i="29"/>
  <c r="Y11" i="29"/>
  <c r="AB11" i="29" s="1"/>
  <c r="AC11" i="29" s="1"/>
  <c r="Z11" i="29"/>
  <c r="AJ10" i="27"/>
  <c r="Z10" i="28"/>
  <c r="AO10" i="28"/>
  <c r="AA10" i="28" s="1"/>
  <c r="Z11" i="28"/>
  <c r="AN10" i="28"/>
  <c r="U10" i="28" s="1"/>
  <c r="X10" i="28" s="1"/>
  <c r="C10" i="19"/>
  <c r="Q10" i="19" s="1"/>
  <c r="C10" i="21" s="1"/>
  <c r="B14" i="22" s="1"/>
  <c r="A12" i="15"/>
  <c r="K12" i="15" s="1"/>
  <c r="A12" i="29"/>
  <c r="K12" i="29" s="1"/>
  <c r="A12" i="27"/>
  <c r="K12" i="27" s="1"/>
  <c r="V11" i="27"/>
  <c r="Y11" i="27"/>
  <c r="AB11" i="27" s="1"/>
  <c r="AC11" i="27" s="1"/>
  <c r="AN10" i="29"/>
  <c r="U10" i="29" s="1"/>
  <c r="X10" i="29" s="1"/>
  <c r="Z11" i="27"/>
  <c r="AO11" i="27"/>
  <c r="AA11" i="27" s="1"/>
  <c r="W10" i="29"/>
  <c r="V10" i="19"/>
  <c r="F17" i="29"/>
  <c r="H17" i="29" s="1"/>
  <c r="P16" i="29"/>
  <c r="E18" i="29"/>
  <c r="D17" i="29"/>
  <c r="N16" i="29"/>
  <c r="H16" i="29"/>
  <c r="D17" i="28"/>
  <c r="N16" i="28"/>
  <c r="F19" i="28"/>
  <c r="P18" i="28"/>
  <c r="H16" i="28"/>
  <c r="E17" i="28"/>
  <c r="D17" i="27"/>
  <c r="N16" i="27"/>
  <c r="F18" i="27"/>
  <c r="P17" i="27"/>
  <c r="E17" i="27"/>
  <c r="H16" i="27"/>
  <c r="E18" i="26"/>
  <c r="H17" i="26"/>
  <c r="D18" i="26"/>
  <c r="N17" i="26"/>
  <c r="F18" i="26"/>
  <c r="P17" i="26"/>
  <c r="AJ10" i="15"/>
  <c r="B10" i="19"/>
  <c r="M13" i="17"/>
  <c r="K13" i="17"/>
  <c r="N14" i="17"/>
  <c r="C11" i="23"/>
  <c r="E11" i="19"/>
  <c r="B11" i="19" s="1"/>
  <c r="M13" i="19"/>
  <c r="S12" i="19"/>
  <c r="T12" i="19"/>
  <c r="A12" i="24"/>
  <c r="K12" i="24" s="1"/>
  <c r="W9" i="17"/>
  <c r="AD9" i="17" s="1"/>
  <c r="AK9" i="17"/>
  <c r="A9" i="21" s="1"/>
  <c r="A6" i="32" s="1"/>
  <c r="B13" i="25"/>
  <c r="B13" i="24"/>
  <c r="S10" i="17"/>
  <c r="AC10" i="17" s="1"/>
  <c r="R10" i="17"/>
  <c r="A12" i="25"/>
  <c r="K12" i="25" s="1"/>
  <c r="A12" i="22"/>
  <c r="K12" i="22" s="1"/>
  <c r="H16" i="24"/>
  <c r="E17" i="24"/>
  <c r="O10" i="22"/>
  <c r="T10" i="22" s="1"/>
  <c r="AJ9" i="17"/>
  <c r="B9" i="21" s="1"/>
  <c r="AJ10" i="25"/>
  <c r="AJ10" i="22"/>
  <c r="V11" i="15"/>
  <c r="Y11" i="15"/>
  <c r="AB11" i="15" s="1"/>
  <c r="AC11" i="15" s="1"/>
  <c r="T9" i="24"/>
  <c r="R9" i="24"/>
  <c r="V11" i="25"/>
  <c r="Y11" i="25"/>
  <c r="AB11" i="25" s="1"/>
  <c r="AC11" i="25" s="1"/>
  <c r="M11" i="25"/>
  <c r="G11" i="25"/>
  <c r="I11" i="25" s="1"/>
  <c r="J11" i="25" s="1"/>
  <c r="V11" i="22"/>
  <c r="Y11" i="22"/>
  <c r="AB11" i="22" s="1"/>
  <c r="AC11" i="22" s="1"/>
  <c r="L10" i="24"/>
  <c r="O10" i="24"/>
  <c r="M12" i="22"/>
  <c r="S9" i="25"/>
  <c r="Q9" i="25"/>
  <c r="R9" i="25"/>
  <c r="T9" i="25"/>
  <c r="Q9" i="22"/>
  <c r="S9" i="22"/>
  <c r="M11" i="24"/>
  <c r="G11" i="24"/>
  <c r="I11" i="24" s="1"/>
  <c r="J11" i="24" s="1"/>
  <c r="AJ10" i="24"/>
  <c r="O10" i="25"/>
  <c r="L10" i="25"/>
  <c r="V11" i="24"/>
  <c r="Y11" i="24"/>
  <c r="AB11" i="24" s="1"/>
  <c r="AC11" i="24" s="1"/>
  <c r="Q10" i="22"/>
  <c r="S10" i="22"/>
  <c r="R9" i="22"/>
  <c r="T9" i="22"/>
  <c r="G11" i="22"/>
  <c r="I11" i="22" s="1"/>
  <c r="J11" i="22" s="1"/>
  <c r="Q9" i="24"/>
  <c r="S9" i="24"/>
  <c r="E18" i="25"/>
  <c r="H17" i="25"/>
  <c r="D19" i="25"/>
  <c r="N18" i="25"/>
  <c r="F18" i="25"/>
  <c r="P17" i="25"/>
  <c r="F21" i="24"/>
  <c r="P20" i="24"/>
  <c r="D18" i="24"/>
  <c r="N17" i="24"/>
  <c r="D18" i="22"/>
  <c r="N17" i="22"/>
  <c r="E17" i="22"/>
  <c r="H16" i="22"/>
  <c r="P16" i="22"/>
  <c r="F17" i="22"/>
  <c r="Z10" i="17"/>
  <c r="Y10" i="17"/>
  <c r="AE10" i="17" s="1"/>
  <c r="D13" i="19"/>
  <c r="AF14" i="17"/>
  <c r="C11" i="17"/>
  <c r="V11" i="17" s="1"/>
  <c r="A11" i="17"/>
  <c r="U11" i="17" s="1"/>
  <c r="W9" i="15"/>
  <c r="S9" i="15"/>
  <c r="AN9" i="15" s="1"/>
  <c r="U9" i="15" s="1"/>
  <c r="X9" i="15" s="1"/>
  <c r="G11" i="15"/>
  <c r="I11" i="15" s="1"/>
  <c r="J11" i="15" s="1"/>
  <c r="L11" i="15" s="1"/>
  <c r="F12" i="17"/>
  <c r="M12" i="15"/>
  <c r="L10" i="15"/>
  <c r="S10" i="15" s="1"/>
  <c r="G12" i="17"/>
  <c r="T10" i="15"/>
  <c r="R10" i="15"/>
  <c r="E12" i="17"/>
  <c r="D12" i="17"/>
  <c r="B11" i="17"/>
  <c r="AD9" i="15"/>
  <c r="AH9" i="15"/>
  <c r="N15" i="15"/>
  <c r="D16" i="15"/>
  <c r="F17" i="15"/>
  <c r="P16" i="15"/>
  <c r="H16" i="15"/>
  <c r="E17" i="15"/>
  <c r="AO11" i="28" l="1"/>
  <c r="AA11" i="28" s="1"/>
  <c r="AN11" i="26"/>
  <c r="U11" i="26" s="1"/>
  <c r="X11" i="26" s="1"/>
  <c r="O13" i="28"/>
  <c r="T13" i="28" s="1"/>
  <c r="K3" i="32"/>
  <c r="AQ3" i="32"/>
  <c r="R12" i="28"/>
  <c r="AO12" i="28" s="1"/>
  <c r="AA12" i="28" s="1"/>
  <c r="BB2" i="32"/>
  <c r="BI2" i="32" s="1"/>
  <c r="AD9" i="23"/>
  <c r="AE9" i="23"/>
  <c r="Q12" i="29"/>
  <c r="W12" i="29" s="1"/>
  <c r="AM4" i="32"/>
  <c r="AO4" i="32" s="1"/>
  <c r="AN4" i="32"/>
  <c r="AP4" i="32" s="1"/>
  <c r="AV4" i="32"/>
  <c r="AU4" i="32"/>
  <c r="AK5" i="32"/>
  <c r="AR5" i="32"/>
  <c r="AJ5" i="32"/>
  <c r="AG6" i="32"/>
  <c r="L6" i="32"/>
  <c r="P6" i="32" s="1"/>
  <c r="AY3" i="32"/>
  <c r="BA3" i="32" s="1"/>
  <c r="AX3" i="32"/>
  <c r="AZ3" i="32" s="1"/>
  <c r="W17" i="23"/>
  <c r="AC16" i="23"/>
  <c r="V18" i="23"/>
  <c r="AB17" i="23"/>
  <c r="U11" i="23"/>
  <c r="AA10" i="23"/>
  <c r="AL10" i="32"/>
  <c r="AH11" i="32"/>
  <c r="BD9" i="32"/>
  <c r="BC9" i="32"/>
  <c r="BE9" i="32"/>
  <c r="AS11" i="32"/>
  <c r="AW10" i="32"/>
  <c r="Y9" i="32"/>
  <c r="X9" i="32"/>
  <c r="W9" i="32"/>
  <c r="H4" i="32"/>
  <c r="J4" i="32" s="1"/>
  <c r="G4" i="32"/>
  <c r="I4" i="32" s="1"/>
  <c r="E5" i="32"/>
  <c r="D5" i="32"/>
  <c r="F10" i="32"/>
  <c r="B11" i="32"/>
  <c r="J2" i="23"/>
  <c r="AO11" i="29"/>
  <c r="AA11" i="29" s="1"/>
  <c r="AG11" i="29" s="1"/>
  <c r="I2" i="23"/>
  <c r="C17" i="22"/>
  <c r="C17" i="24"/>
  <c r="C17" i="25"/>
  <c r="C17" i="15"/>
  <c r="C17" i="27"/>
  <c r="M17" i="27" s="1"/>
  <c r="C17" i="28"/>
  <c r="M17" i="28" s="1"/>
  <c r="C17" i="26"/>
  <c r="M17" i="26" s="1"/>
  <c r="C17" i="29"/>
  <c r="M17" i="29" s="1"/>
  <c r="E14" i="20"/>
  <c r="I13" i="20"/>
  <c r="E14" i="21" s="1"/>
  <c r="J13" i="20"/>
  <c r="F14" i="21" s="1"/>
  <c r="AN12" i="29"/>
  <c r="U12" i="29" s="1"/>
  <c r="AJ11" i="27"/>
  <c r="B14" i="15"/>
  <c r="D13" i="20"/>
  <c r="B12" i="20"/>
  <c r="S13" i="26"/>
  <c r="Q13" i="26"/>
  <c r="AH10" i="29"/>
  <c r="AD10" i="29"/>
  <c r="AK10" i="29" s="1"/>
  <c r="T13" i="26"/>
  <c r="R13" i="26"/>
  <c r="AE10" i="29"/>
  <c r="AF10" i="29" s="1"/>
  <c r="AL10" i="29" s="1"/>
  <c r="AG10" i="29"/>
  <c r="V12" i="27"/>
  <c r="Y12" i="27"/>
  <c r="AB12" i="27" s="1"/>
  <c r="AC12" i="27" s="1"/>
  <c r="AJ11" i="29"/>
  <c r="T12" i="26"/>
  <c r="R12" i="26"/>
  <c r="Y12" i="29"/>
  <c r="AB12" i="29" s="1"/>
  <c r="AC12" i="29" s="1"/>
  <c r="V12" i="29"/>
  <c r="Q12" i="26"/>
  <c r="S12" i="26"/>
  <c r="AJ11" i="25"/>
  <c r="Y12" i="26"/>
  <c r="AB12" i="26" s="1"/>
  <c r="AC12" i="26" s="1"/>
  <c r="V12" i="26"/>
  <c r="V12" i="28"/>
  <c r="Y12" i="28"/>
  <c r="AB12" i="28" s="1"/>
  <c r="AC12" i="28" s="1"/>
  <c r="Q13" i="28"/>
  <c r="S13" i="28"/>
  <c r="AH11" i="28"/>
  <c r="AD11" i="28"/>
  <c r="AK11" i="28" s="1"/>
  <c r="L14" i="26"/>
  <c r="O14" i="26"/>
  <c r="O14" i="27"/>
  <c r="L14" i="27"/>
  <c r="AH10" i="27"/>
  <c r="AD10" i="27"/>
  <c r="AK10" i="27" s="1"/>
  <c r="AE11" i="26"/>
  <c r="AF11" i="26" s="1"/>
  <c r="AG11" i="26"/>
  <c r="AE11" i="28"/>
  <c r="AF11" i="28" s="1"/>
  <c r="AL11" i="28" s="1"/>
  <c r="AG11" i="28"/>
  <c r="AD11" i="26"/>
  <c r="AK11" i="26" s="1"/>
  <c r="AH11" i="26"/>
  <c r="B14" i="29"/>
  <c r="G14" i="29" s="1"/>
  <c r="I14" i="29" s="1"/>
  <c r="J14" i="29" s="1"/>
  <c r="B14" i="28"/>
  <c r="G14" i="28" s="1"/>
  <c r="I14" i="28" s="1"/>
  <c r="J14" i="28" s="1"/>
  <c r="T13" i="27"/>
  <c r="R13" i="27"/>
  <c r="AE10" i="27"/>
  <c r="AF10" i="27" s="1"/>
  <c r="AL10" i="27" s="1"/>
  <c r="AG10" i="27"/>
  <c r="AG10" i="28"/>
  <c r="AE10" i="28"/>
  <c r="AF10" i="28" s="1"/>
  <c r="AL10" i="28" s="1"/>
  <c r="S13" i="27"/>
  <c r="Q13" i="27"/>
  <c r="AP9" i="27"/>
  <c r="K2" i="23"/>
  <c r="A13" i="24"/>
  <c r="K13" i="24" s="1"/>
  <c r="A13" i="29"/>
  <c r="K13" i="29" s="1"/>
  <c r="A13" i="27"/>
  <c r="K13" i="27" s="1"/>
  <c r="AG11" i="27"/>
  <c r="AE11" i="27"/>
  <c r="AF11" i="27" s="1"/>
  <c r="AL11" i="27" s="1"/>
  <c r="AD10" i="28"/>
  <c r="AK10" i="28" s="1"/>
  <c r="AH10" i="28"/>
  <c r="AG10" i="26"/>
  <c r="AE10" i="26"/>
  <c r="AF10" i="26" s="1"/>
  <c r="AL10" i="26" s="1"/>
  <c r="AJ11" i="26"/>
  <c r="A13" i="28"/>
  <c r="K13" i="28" s="1"/>
  <c r="A13" i="26"/>
  <c r="K13" i="26" s="1"/>
  <c r="C11" i="19"/>
  <c r="Q11" i="19" s="1"/>
  <c r="C11" i="21" s="1"/>
  <c r="AD11" i="27"/>
  <c r="AK11" i="27" s="1"/>
  <c r="AH11" i="27"/>
  <c r="AD10" i="26"/>
  <c r="AK10" i="26" s="1"/>
  <c r="AH10" i="26"/>
  <c r="AN12" i="28"/>
  <c r="U12" i="28" s="1"/>
  <c r="A11" i="19"/>
  <c r="P11" i="19" s="1"/>
  <c r="D11" i="21" s="1"/>
  <c r="AP9" i="26"/>
  <c r="L2" i="23"/>
  <c r="Q12" i="27"/>
  <c r="S12" i="27"/>
  <c r="T13" i="29"/>
  <c r="R13" i="29"/>
  <c r="AH11" i="29"/>
  <c r="AD11" i="29"/>
  <c r="AK11" i="29" s="1"/>
  <c r="AJ11" i="28"/>
  <c r="R12" i="27"/>
  <c r="T12" i="27"/>
  <c r="S13" i="29"/>
  <c r="Q13" i="29"/>
  <c r="E19" i="29"/>
  <c r="D18" i="29"/>
  <c r="N17" i="29"/>
  <c r="F18" i="29"/>
  <c r="P17" i="29"/>
  <c r="E18" i="28"/>
  <c r="H17" i="28"/>
  <c r="D18" i="28"/>
  <c r="N17" i="28"/>
  <c r="P19" i="28"/>
  <c r="F20" i="28"/>
  <c r="D18" i="27"/>
  <c r="N17" i="27"/>
  <c r="E18" i="27"/>
  <c r="H17" i="27"/>
  <c r="F19" i="27"/>
  <c r="P18" i="27"/>
  <c r="D19" i="26"/>
  <c r="N18" i="26"/>
  <c r="H18" i="26"/>
  <c r="E19" i="26"/>
  <c r="F19" i="26"/>
  <c r="P18" i="26"/>
  <c r="AK10" i="17"/>
  <c r="A10" i="21" s="1"/>
  <c r="A7" i="32" s="1"/>
  <c r="M14" i="17"/>
  <c r="K14" i="17"/>
  <c r="N15" i="17"/>
  <c r="C12" i="23"/>
  <c r="E12" i="19"/>
  <c r="B12" i="19" s="1"/>
  <c r="M14" i="19"/>
  <c r="S13" i="19"/>
  <c r="T13" i="19"/>
  <c r="AJ10" i="17"/>
  <c r="B10" i="21" s="1"/>
  <c r="A13" i="15"/>
  <c r="K13" i="15" s="1"/>
  <c r="B14" i="24"/>
  <c r="B14" i="25"/>
  <c r="W10" i="17"/>
  <c r="AD10" i="17" s="1"/>
  <c r="AM10" i="17" s="1"/>
  <c r="A13" i="25"/>
  <c r="K13" i="25" s="1"/>
  <c r="A13" i="22"/>
  <c r="K13" i="22" s="1"/>
  <c r="S11" i="17"/>
  <c r="AC11" i="17" s="1"/>
  <c r="R11" i="17"/>
  <c r="E18" i="24"/>
  <c r="H17" i="24"/>
  <c r="G12" i="22"/>
  <c r="I12" i="22" s="1"/>
  <c r="J12" i="22" s="1"/>
  <c r="O12" i="22" s="1"/>
  <c r="AN9" i="25"/>
  <c r="U9" i="25" s="1"/>
  <c r="X9" i="25" s="1"/>
  <c r="R10" i="22"/>
  <c r="W10" i="22" s="1"/>
  <c r="AJ11" i="15"/>
  <c r="W9" i="25"/>
  <c r="AJ11" i="24"/>
  <c r="AN9" i="22"/>
  <c r="U9" i="22" s="1"/>
  <c r="X9" i="22" s="1"/>
  <c r="W9" i="22"/>
  <c r="Y12" i="15"/>
  <c r="AB12" i="15" s="1"/>
  <c r="AC12" i="15" s="1"/>
  <c r="V12" i="15"/>
  <c r="O11" i="25"/>
  <c r="L11" i="25"/>
  <c r="L11" i="24"/>
  <c r="O11" i="24"/>
  <c r="V12" i="25"/>
  <c r="Y12" i="25"/>
  <c r="AB12" i="25" s="1"/>
  <c r="AC12" i="25" s="1"/>
  <c r="S10" i="24"/>
  <c r="Q10" i="24"/>
  <c r="AN10" i="22"/>
  <c r="U10" i="22" s="1"/>
  <c r="V12" i="22"/>
  <c r="Y12" i="22"/>
  <c r="AB12" i="22" s="1"/>
  <c r="AC12" i="22" s="1"/>
  <c r="V12" i="24"/>
  <c r="Y12" i="24"/>
  <c r="AB12" i="24" s="1"/>
  <c r="AC12" i="24" s="1"/>
  <c r="Z9" i="25"/>
  <c r="AO9" i="25"/>
  <c r="AA9" i="25" s="1"/>
  <c r="Z9" i="24"/>
  <c r="AO9" i="24"/>
  <c r="AA9" i="24" s="1"/>
  <c r="L11" i="22"/>
  <c r="O11" i="22"/>
  <c r="Z9" i="22"/>
  <c r="AO9" i="22"/>
  <c r="AA9" i="22" s="1"/>
  <c r="M12" i="25"/>
  <c r="G12" i="25"/>
  <c r="I12" i="25" s="1"/>
  <c r="J12" i="25" s="1"/>
  <c r="W9" i="24"/>
  <c r="M12" i="24"/>
  <c r="G12" i="24"/>
  <c r="I12" i="24" s="1"/>
  <c r="J12" i="24" s="1"/>
  <c r="AN9" i="24"/>
  <c r="U9" i="24" s="1"/>
  <c r="X9" i="24" s="1"/>
  <c r="AJ11" i="22"/>
  <c r="Q10" i="25"/>
  <c r="S10" i="25"/>
  <c r="T10" i="25"/>
  <c r="R10" i="25"/>
  <c r="R10" i="24"/>
  <c r="T10" i="24"/>
  <c r="E19" i="25"/>
  <c r="H18" i="25"/>
  <c r="P18" i="25"/>
  <c r="F19" i="25"/>
  <c r="N19" i="25"/>
  <c r="D20" i="25"/>
  <c r="F22" i="24"/>
  <c r="P21" i="24"/>
  <c r="D19" i="24"/>
  <c r="N18" i="24"/>
  <c r="N18" i="22"/>
  <c r="D19" i="22"/>
  <c r="E18" i="22"/>
  <c r="H17" i="22"/>
  <c r="P17" i="22"/>
  <c r="F18" i="22"/>
  <c r="Y11" i="17"/>
  <c r="AE11" i="17" s="1"/>
  <c r="D14" i="19"/>
  <c r="AM9" i="17"/>
  <c r="AF15" i="17"/>
  <c r="Z11" i="17"/>
  <c r="C12" i="17"/>
  <c r="V12" i="17" s="1"/>
  <c r="A12" i="17"/>
  <c r="U12" i="17" s="1"/>
  <c r="AK9" i="15"/>
  <c r="O11" i="15"/>
  <c r="T11" i="15" s="1"/>
  <c r="AO9" i="15"/>
  <c r="AA9" i="15" s="1"/>
  <c r="AG9" i="15" s="1"/>
  <c r="AI9" i="15" s="1"/>
  <c r="Q10" i="15"/>
  <c r="W10" i="15" s="1"/>
  <c r="G12" i="15"/>
  <c r="I12" i="15" s="1"/>
  <c r="J12" i="15" s="1"/>
  <c r="L12" i="15" s="1"/>
  <c r="F13" i="17"/>
  <c r="M13" i="15"/>
  <c r="AN10" i="15"/>
  <c r="U10" i="15" s="1"/>
  <c r="G13" i="17"/>
  <c r="Q11" i="15"/>
  <c r="S11" i="15"/>
  <c r="D13" i="17"/>
  <c r="B12" i="17"/>
  <c r="E13" i="17"/>
  <c r="F18" i="15"/>
  <c r="P17" i="15"/>
  <c r="D17" i="15"/>
  <c r="N16" i="15"/>
  <c r="E18" i="15"/>
  <c r="H17" i="15"/>
  <c r="AO12" i="29" l="1"/>
  <c r="AA12" i="29" s="1"/>
  <c r="AL11" i="26"/>
  <c r="X12" i="29"/>
  <c r="R13" i="28"/>
  <c r="Z13" i="28" s="1"/>
  <c r="Z12" i="29"/>
  <c r="AD12" i="29" s="1"/>
  <c r="AK12" i="29" s="1"/>
  <c r="BH2" i="32"/>
  <c r="BG2" i="32"/>
  <c r="W12" i="28"/>
  <c r="Z12" i="28"/>
  <c r="AD12" i="28" s="1"/>
  <c r="X12" i="28"/>
  <c r="BB3" i="32"/>
  <c r="AD10" i="23"/>
  <c r="AE10" i="23"/>
  <c r="AQ4" i="32"/>
  <c r="K4" i="32"/>
  <c r="AN13" i="26"/>
  <c r="U13" i="26" s="1"/>
  <c r="X13" i="26" s="1"/>
  <c r="AK6" i="32"/>
  <c r="AR6" i="32"/>
  <c r="AJ6" i="32"/>
  <c r="AN5" i="32"/>
  <c r="AP5" i="32" s="1"/>
  <c r="AM5" i="32"/>
  <c r="AO5" i="32" s="1"/>
  <c r="AV5" i="32"/>
  <c r="AU5" i="32"/>
  <c r="AX4" i="32"/>
  <c r="AZ4" i="32" s="1"/>
  <c r="AY4" i="32"/>
  <c r="BA4" i="32" s="1"/>
  <c r="AG7" i="32"/>
  <c r="L7" i="32"/>
  <c r="P7" i="32" s="1"/>
  <c r="AI10" i="29"/>
  <c r="AM10" i="29" s="1"/>
  <c r="AC17" i="23"/>
  <c r="W18" i="23"/>
  <c r="V19" i="23"/>
  <c r="AB18" i="23"/>
  <c r="U12" i="23"/>
  <c r="AA11" i="23"/>
  <c r="AW11" i="32"/>
  <c r="AS12" i="32"/>
  <c r="AH12" i="32"/>
  <c r="AL11" i="32"/>
  <c r="BE10" i="32"/>
  <c r="BD10" i="32"/>
  <c r="BC10" i="32"/>
  <c r="Y10" i="32"/>
  <c r="X10" i="32"/>
  <c r="W10" i="32"/>
  <c r="E6" i="32"/>
  <c r="D6" i="32"/>
  <c r="H5" i="32"/>
  <c r="J5" i="32" s="1"/>
  <c r="G5" i="32"/>
  <c r="I5" i="32" s="1"/>
  <c r="E7" i="32"/>
  <c r="D7" i="32"/>
  <c r="F11" i="32"/>
  <c r="B12" i="32"/>
  <c r="AE11" i="29"/>
  <c r="AF11" i="29" s="1"/>
  <c r="AL11" i="29" s="1"/>
  <c r="A14" i="15"/>
  <c r="K14" i="15" s="1"/>
  <c r="AI11" i="27"/>
  <c r="AM11" i="27" s="1"/>
  <c r="W13" i="26"/>
  <c r="C18" i="28"/>
  <c r="M18" i="28" s="1"/>
  <c r="C18" i="27"/>
  <c r="M18" i="27" s="1"/>
  <c r="C18" i="26"/>
  <c r="M18" i="26" s="1"/>
  <c r="C18" i="29"/>
  <c r="M18" i="29" s="1"/>
  <c r="C18" i="15"/>
  <c r="C18" i="24"/>
  <c r="C18" i="25"/>
  <c r="C18" i="22"/>
  <c r="E15" i="20"/>
  <c r="J14" i="20"/>
  <c r="F15" i="21" s="1"/>
  <c r="I14" i="20"/>
  <c r="E15" i="21" s="1"/>
  <c r="AN13" i="28"/>
  <c r="U13" i="28" s="1"/>
  <c r="AN12" i="27"/>
  <c r="U12" i="27" s="1"/>
  <c r="X12" i="27" s="1"/>
  <c r="W12" i="27"/>
  <c r="C12" i="19"/>
  <c r="Q12" i="19" s="1"/>
  <c r="C12" i="21" s="1"/>
  <c r="B16" i="28" s="1"/>
  <c r="G16" i="28" s="1"/>
  <c r="I16" i="28" s="1"/>
  <c r="J16" i="28" s="1"/>
  <c r="A14" i="24"/>
  <c r="K14" i="24" s="1"/>
  <c r="AI11" i="28"/>
  <c r="AM11" i="28" s="1"/>
  <c r="AP11" i="28" s="1"/>
  <c r="A12" i="19"/>
  <c r="P12" i="19" s="1"/>
  <c r="D12" i="21" s="1"/>
  <c r="B16" i="27" s="1"/>
  <c r="G16" i="27" s="1"/>
  <c r="I16" i="27" s="1"/>
  <c r="J16" i="27" s="1"/>
  <c r="V11" i="19"/>
  <c r="AN13" i="27"/>
  <c r="U13" i="27" s="1"/>
  <c r="X13" i="27" s="1"/>
  <c r="AJ12" i="26"/>
  <c r="AJ12" i="29"/>
  <c r="D14" i="20"/>
  <c r="B13" i="20"/>
  <c r="W13" i="29"/>
  <c r="AN12" i="26"/>
  <c r="U12" i="26" s="1"/>
  <c r="X12" i="26" s="1"/>
  <c r="W13" i="27"/>
  <c r="B15" i="27"/>
  <c r="G15" i="27" s="1"/>
  <c r="I15" i="27" s="1"/>
  <c r="J15" i="27" s="1"/>
  <c r="B15" i="26"/>
  <c r="G15" i="26" s="1"/>
  <c r="I15" i="26" s="1"/>
  <c r="J15" i="26" s="1"/>
  <c r="AG12" i="29"/>
  <c r="AE12" i="29"/>
  <c r="S14" i="27"/>
  <c r="Q14" i="27"/>
  <c r="AJ12" i="27"/>
  <c r="V13" i="27"/>
  <c r="Y13" i="27"/>
  <c r="AB13" i="27" s="1"/>
  <c r="AC13" i="27" s="1"/>
  <c r="T14" i="27"/>
  <c r="R14" i="27"/>
  <c r="V13" i="29"/>
  <c r="Y13" i="29"/>
  <c r="AB13" i="29" s="1"/>
  <c r="AC13" i="29" s="1"/>
  <c r="L14" i="28"/>
  <c r="O14" i="28"/>
  <c r="L14" i="29"/>
  <c r="O14" i="29"/>
  <c r="AJ12" i="28"/>
  <c r="AN13" i="29"/>
  <c r="U13" i="29" s="1"/>
  <c r="X13" i="29" s="1"/>
  <c r="B15" i="28"/>
  <c r="G15" i="28" s="1"/>
  <c r="I15" i="28" s="1"/>
  <c r="J15" i="28" s="1"/>
  <c r="B15" i="29"/>
  <c r="G15" i="29" s="1"/>
  <c r="I15" i="29" s="1"/>
  <c r="J15" i="29" s="1"/>
  <c r="A14" i="27"/>
  <c r="K14" i="27" s="1"/>
  <c r="A14" i="29"/>
  <c r="K14" i="29" s="1"/>
  <c r="V13" i="26"/>
  <c r="Y13" i="26"/>
  <c r="AB13" i="26" s="1"/>
  <c r="AC13" i="26" s="1"/>
  <c r="Z13" i="27"/>
  <c r="AO13" i="27"/>
  <c r="AA13" i="27" s="1"/>
  <c r="Z12" i="27"/>
  <c r="AO12" i="27"/>
  <c r="AA12" i="27" s="1"/>
  <c r="V13" i="28"/>
  <c r="Y13" i="28"/>
  <c r="AB13" i="28" s="1"/>
  <c r="AC13" i="28" s="1"/>
  <c r="R14" i="26"/>
  <c r="T14" i="26"/>
  <c r="AE12" i="28"/>
  <c r="AG12" i="28"/>
  <c r="B15" i="15"/>
  <c r="AI11" i="29"/>
  <c r="S14" i="26"/>
  <c r="Q14" i="26"/>
  <c r="Z12" i="26"/>
  <c r="AO12" i="26"/>
  <c r="AA12" i="26" s="1"/>
  <c r="AI10" i="28"/>
  <c r="AM10" i="28" s="1"/>
  <c r="A14" i="25"/>
  <c r="K14" i="25" s="1"/>
  <c r="A14" i="26"/>
  <c r="K14" i="26" s="1"/>
  <c r="A14" i="28"/>
  <c r="K14" i="28" s="1"/>
  <c r="AI10" i="26"/>
  <c r="AM10" i="26" s="1"/>
  <c r="AI10" i="27"/>
  <c r="AM10" i="27" s="1"/>
  <c r="AO13" i="26"/>
  <c r="AA13" i="26" s="1"/>
  <c r="Z13" i="26"/>
  <c r="B15" i="25"/>
  <c r="AO13" i="29"/>
  <c r="AA13" i="29" s="1"/>
  <c r="Z13" i="29"/>
  <c r="AI11" i="26"/>
  <c r="W12" i="26"/>
  <c r="F19" i="29"/>
  <c r="H19" i="29" s="1"/>
  <c r="P18" i="29"/>
  <c r="H18" i="29"/>
  <c r="E20" i="29"/>
  <c r="D19" i="29"/>
  <c r="N18" i="29"/>
  <c r="N18" i="28"/>
  <c r="D19" i="28"/>
  <c r="F21" i="28"/>
  <c r="P20" i="28"/>
  <c r="H18" i="28"/>
  <c r="E19" i="28"/>
  <c r="H18" i="27"/>
  <c r="E19" i="27"/>
  <c r="F20" i="27"/>
  <c r="P19" i="27"/>
  <c r="D19" i="27"/>
  <c r="N18" i="27"/>
  <c r="D20" i="26"/>
  <c r="N19" i="26"/>
  <c r="F20" i="26"/>
  <c r="P19" i="26"/>
  <c r="H19" i="26"/>
  <c r="E20" i="26"/>
  <c r="M15" i="17"/>
  <c r="K15" i="17"/>
  <c r="N16" i="17"/>
  <c r="A14" i="22"/>
  <c r="K14" i="22" s="1"/>
  <c r="C13" i="23"/>
  <c r="E13" i="19"/>
  <c r="B13" i="19" s="1"/>
  <c r="M15" i="19"/>
  <c r="S14" i="19"/>
  <c r="T14" i="19"/>
  <c r="B15" i="22"/>
  <c r="AO10" i="22"/>
  <c r="AA10" i="22" s="1"/>
  <c r="AG10" i="22" s="1"/>
  <c r="Z10" i="22"/>
  <c r="AH10" i="22" s="1"/>
  <c r="AK11" i="17"/>
  <c r="A11" i="21" s="1"/>
  <c r="A8" i="32" s="1"/>
  <c r="B15" i="24"/>
  <c r="W11" i="17"/>
  <c r="AD11" i="17" s="1"/>
  <c r="R12" i="17"/>
  <c r="S12" i="17"/>
  <c r="AC12" i="17" s="1"/>
  <c r="W12" i="17"/>
  <c r="AD12" i="17" s="1"/>
  <c r="L12" i="22"/>
  <c r="S12" i="22" s="1"/>
  <c r="X10" i="22"/>
  <c r="W10" i="25"/>
  <c r="E19" i="24"/>
  <c r="H18" i="24"/>
  <c r="AN10" i="25"/>
  <c r="U10" i="25" s="1"/>
  <c r="X10" i="25" s="1"/>
  <c r="AJ11" i="17"/>
  <c r="B11" i="21" s="1"/>
  <c r="W10" i="24"/>
  <c r="AN10" i="24"/>
  <c r="U10" i="24" s="1"/>
  <c r="X10" i="24" s="1"/>
  <c r="V13" i="15"/>
  <c r="Y13" i="15"/>
  <c r="AB13" i="15" s="1"/>
  <c r="AC13" i="15" s="1"/>
  <c r="M13" i="22"/>
  <c r="G13" i="22"/>
  <c r="I13" i="22" s="1"/>
  <c r="J13" i="22" s="1"/>
  <c r="M13" i="25"/>
  <c r="G13" i="25"/>
  <c r="I13" i="25" s="1"/>
  <c r="J13" i="25" s="1"/>
  <c r="T12" i="22"/>
  <c r="R12" i="22"/>
  <c r="L12" i="24"/>
  <c r="O12" i="24"/>
  <c r="Y13" i="24"/>
  <c r="AB13" i="24" s="1"/>
  <c r="AC13" i="24" s="1"/>
  <c r="V13" i="24"/>
  <c r="AG9" i="24"/>
  <c r="AE9" i="24"/>
  <c r="AF9" i="24" s="1"/>
  <c r="AL9" i="24" s="1"/>
  <c r="AO10" i="24"/>
  <c r="AA10" i="24" s="1"/>
  <c r="Z10" i="24"/>
  <c r="AH9" i="22"/>
  <c r="AD9" i="22"/>
  <c r="AK9" i="22" s="1"/>
  <c r="AH9" i="24"/>
  <c r="AD9" i="24"/>
  <c r="AK9" i="24" s="1"/>
  <c r="Z10" i="25"/>
  <c r="AO10" i="25"/>
  <c r="AA10" i="25" s="1"/>
  <c r="AG9" i="25"/>
  <c r="AE9" i="25"/>
  <c r="AF9" i="25" s="1"/>
  <c r="AL9" i="25" s="1"/>
  <c r="G13" i="24"/>
  <c r="I13" i="24" s="1"/>
  <c r="J13" i="24" s="1"/>
  <c r="M13" i="24"/>
  <c r="L12" i="25"/>
  <c r="O12" i="25"/>
  <c r="AH9" i="25"/>
  <c r="AD9" i="25"/>
  <c r="AK9" i="25" s="1"/>
  <c r="AJ12" i="25"/>
  <c r="T11" i="24"/>
  <c r="R11" i="24"/>
  <c r="R11" i="22"/>
  <c r="T11" i="22"/>
  <c r="AJ12" i="24"/>
  <c r="Q11" i="24"/>
  <c r="S11" i="24"/>
  <c r="S11" i="25"/>
  <c r="Q11" i="25"/>
  <c r="Y13" i="22"/>
  <c r="AB13" i="22" s="1"/>
  <c r="AC13" i="22" s="1"/>
  <c r="V13" i="22"/>
  <c r="AJ12" i="22"/>
  <c r="T11" i="25"/>
  <c r="R11" i="25"/>
  <c r="M14" i="22"/>
  <c r="V13" i="25"/>
  <c r="Y13" i="25"/>
  <c r="AB13" i="25" s="1"/>
  <c r="AC13" i="25" s="1"/>
  <c r="AJ12" i="15"/>
  <c r="S11" i="22"/>
  <c r="Q11" i="22"/>
  <c r="AE9" i="22"/>
  <c r="AF9" i="22" s="1"/>
  <c r="AL9" i="22" s="1"/>
  <c r="AG9" i="22"/>
  <c r="N20" i="25"/>
  <c r="D21" i="25"/>
  <c r="E20" i="25"/>
  <c r="H19" i="25"/>
  <c r="P19" i="25"/>
  <c r="F20" i="25"/>
  <c r="P22" i="24"/>
  <c r="F23" i="24"/>
  <c r="D20" i="24"/>
  <c r="N19" i="24"/>
  <c r="P18" i="22"/>
  <c r="F19" i="22"/>
  <c r="E19" i="22"/>
  <c r="H18" i="22"/>
  <c r="N19" i="22"/>
  <c r="D20" i="22"/>
  <c r="Y12" i="17"/>
  <c r="AE12" i="17" s="1"/>
  <c r="D15" i="19"/>
  <c r="AF16" i="17"/>
  <c r="Z12" i="17"/>
  <c r="C13" i="17"/>
  <c r="V13" i="17" s="1"/>
  <c r="A13" i="17"/>
  <c r="U13" i="17" s="1"/>
  <c r="Z10" i="15"/>
  <c r="AH10" i="15" s="1"/>
  <c r="AO10" i="15"/>
  <c r="AA10" i="15" s="1"/>
  <c r="AG10" i="15" s="1"/>
  <c r="AE9" i="15"/>
  <c r="AF9" i="15" s="1"/>
  <c r="AL9" i="15" s="1"/>
  <c r="AM9" i="15" s="1"/>
  <c r="R11" i="15"/>
  <c r="AO11" i="15" s="1"/>
  <c r="AA11" i="15" s="1"/>
  <c r="X10" i="15"/>
  <c r="O12" i="15"/>
  <c r="T12" i="15" s="1"/>
  <c r="G13" i="15"/>
  <c r="I13" i="15" s="1"/>
  <c r="J13" i="15" s="1"/>
  <c r="O13" i="15" s="1"/>
  <c r="F14" i="17"/>
  <c r="M14" i="15"/>
  <c r="G14" i="17"/>
  <c r="AN11" i="15"/>
  <c r="U11" i="15" s="1"/>
  <c r="Q12" i="15"/>
  <c r="S12" i="15"/>
  <c r="E14" i="17"/>
  <c r="D14" i="17"/>
  <c r="B13" i="17"/>
  <c r="N17" i="15"/>
  <c r="D18" i="15"/>
  <c r="F19" i="15"/>
  <c r="P18" i="15"/>
  <c r="E19" i="15"/>
  <c r="H18" i="15"/>
  <c r="X13" i="28" l="1"/>
  <c r="W13" i="28"/>
  <c r="AO13" i="28"/>
  <c r="AA13" i="28" s="1"/>
  <c r="AG13" i="28" s="1"/>
  <c r="AM11" i="26"/>
  <c r="AP11" i="26" s="1"/>
  <c r="BK2" i="32"/>
  <c r="BN2" i="32" s="1"/>
  <c r="I5" i="21" s="1"/>
  <c r="AH12" i="29"/>
  <c r="AI12" i="29" s="1"/>
  <c r="AF12" i="29"/>
  <c r="AL12" i="29" s="1"/>
  <c r="AK12" i="28"/>
  <c r="AH12" i="28"/>
  <c r="AI12" i="28" s="1"/>
  <c r="AF12" i="28"/>
  <c r="AL12" i="28" s="1"/>
  <c r="BB4" i="32"/>
  <c r="BH4" i="32" s="1"/>
  <c r="AQ5" i="32"/>
  <c r="K5" i="32"/>
  <c r="BG3" i="32"/>
  <c r="BI3" i="32"/>
  <c r="BH3" i="32"/>
  <c r="AD11" i="23"/>
  <c r="AE11" i="23"/>
  <c r="I3" i="23"/>
  <c r="AP10" i="29"/>
  <c r="AK7" i="32"/>
  <c r="AR7" i="32"/>
  <c r="AJ7" i="32"/>
  <c r="AG8" i="32"/>
  <c r="L8" i="32"/>
  <c r="P8" i="32" s="1"/>
  <c r="AX5" i="32"/>
  <c r="AZ5" i="32" s="1"/>
  <c r="AY5" i="32"/>
  <c r="BA5" i="32" s="1"/>
  <c r="AM6" i="32"/>
  <c r="AO6" i="32" s="1"/>
  <c r="AN6" i="32"/>
  <c r="AP6" i="32" s="1"/>
  <c r="AV6" i="32"/>
  <c r="AU6" i="32"/>
  <c r="W19" i="23"/>
  <c r="AC18" i="23"/>
  <c r="V20" i="23"/>
  <c r="AB19" i="23"/>
  <c r="U13" i="23"/>
  <c r="AA12" i="23"/>
  <c r="BE11" i="32"/>
  <c r="BD11" i="32"/>
  <c r="BC11" i="32"/>
  <c r="AL12" i="32"/>
  <c r="AH13" i="32"/>
  <c r="AW12" i="32"/>
  <c r="AS13" i="32"/>
  <c r="W11" i="32"/>
  <c r="Y11" i="32"/>
  <c r="X11" i="32"/>
  <c r="G7" i="32"/>
  <c r="I7" i="32" s="1"/>
  <c r="H7" i="32"/>
  <c r="J7" i="32" s="1"/>
  <c r="G6" i="32"/>
  <c r="I6" i="32" s="1"/>
  <c r="H6" i="32"/>
  <c r="J6" i="32" s="1"/>
  <c r="V12" i="19"/>
  <c r="B16" i="25"/>
  <c r="C13" i="19"/>
  <c r="Q13" i="19" s="1"/>
  <c r="C13" i="21" s="1"/>
  <c r="B17" i="29" s="1"/>
  <c r="G17" i="29" s="1"/>
  <c r="I17" i="29" s="1"/>
  <c r="J17" i="29" s="1"/>
  <c r="AM11" i="29"/>
  <c r="AP11" i="29" s="1"/>
  <c r="F12" i="32"/>
  <c r="B13" i="32"/>
  <c r="A13" i="19"/>
  <c r="P13" i="19" s="1"/>
  <c r="D13" i="21" s="1"/>
  <c r="B17" i="26" s="1"/>
  <c r="G17" i="26" s="1"/>
  <c r="I17" i="26" s="1"/>
  <c r="J17" i="26" s="1"/>
  <c r="B16" i="26"/>
  <c r="G16" i="26" s="1"/>
  <c r="I16" i="26" s="1"/>
  <c r="J16" i="26" s="1"/>
  <c r="L16" i="26" s="1"/>
  <c r="C19" i="25"/>
  <c r="C19" i="22"/>
  <c r="C19" i="24"/>
  <c r="C19" i="15"/>
  <c r="J4" i="23"/>
  <c r="C19" i="26"/>
  <c r="M19" i="26" s="1"/>
  <c r="C19" i="29"/>
  <c r="M19" i="29" s="1"/>
  <c r="C19" i="27"/>
  <c r="M19" i="27" s="1"/>
  <c r="C19" i="28"/>
  <c r="M19" i="28" s="1"/>
  <c r="E16" i="20"/>
  <c r="I15" i="20"/>
  <c r="E16" i="21" s="1"/>
  <c r="J15" i="20"/>
  <c r="F16" i="21" s="1"/>
  <c r="B16" i="15"/>
  <c r="B16" i="29"/>
  <c r="G16" i="29" s="1"/>
  <c r="I16" i="29" s="1"/>
  <c r="J16" i="29" s="1"/>
  <c r="L16" i="29" s="1"/>
  <c r="AN14" i="27"/>
  <c r="U14" i="27" s="1"/>
  <c r="X14" i="27" s="1"/>
  <c r="W14" i="26"/>
  <c r="W14" i="27"/>
  <c r="AN14" i="26"/>
  <c r="U14" i="26" s="1"/>
  <c r="X14" i="26" s="1"/>
  <c r="D15" i="20"/>
  <c r="B14" i="20"/>
  <c r="AJ13" i="29"/>
  <c r="AP10" i="27"/>
  <c r="K3" i="23"/>
  <c r="AP10" i="26"/>
  <c r="L3" i="23"/>
  <c r="AH12" i="27"/>
  <c r="AD12" i="27"/>
  <c r="AK12" i="27" s="1"/>
  <c r="S14" i="28"/>
  <c r="Q14" i="28"/>
  <c r="AG13" i="27"/>
  <c r="AE13" i="27"/>
  <c r="AF13" i="27" s="1"/>
  <c r="AL13" i="27" s="1"/>
  <c r="AP10" i="28"/>
  <c r="J3" i="23"/>
  <c r="AH13" i="27"/>
  <c r="AD13" i="27"/>
  <c r="AK13" i="27" s="1"/>
  <c r="AP11" i="27"/>
  <c r="K4" i="23"/>
  <c r="AH13" i="29"/>
  <c r="AD13" i="29"/>
  <c r="AK13" i="29" s="1"/>
  <c r="L16" i="27"/>
  <c r="O16" i="27"/>
  <c r="AG13" i="29"/>
  <c r="AE13" i="29"/>
  <c r="AF13" i="29" s="1"/>
  <c r="AL13" i="29" s="1"/>
  <c r="O16" i="28"/>
  <c r="L16" i="28"/>
  <c r="AJ13" i="26"/>
  <c r="V14" i="29"/>
  <c r="Y14" i="29"/>
  <c r="AB14" i="29" s="1"/>
  <c r="AC14" i="29" s="1"/>
  <c r="AE12" i="26"/>
  <c r="AF12" i="26" s="1"/>
  <c r="AL12" i="26" s="1"/>
  <c r="AG12" i="26"/>
  <c r="Y14" i="27"/>
  <c r="AB14" i="27" s="1"/>
  <c r="AC14" i="27" s="1"/>
  <c r="V14" i="27"/>
  <c r="AH13" i="28"/>
  <c r="AD13" i="28"/>
  <c r="A15" i="15"/>
  <c r="K15" i="15" s="1"/>
  <c r="A15" i="29"/>
  <c r="K15" i="29" s="1"/>
  <c r="A15" i="27"/>
  <c r="K15" i="27" s="1"/>
  <c r="AD13" i="26"/>
  <c r="AK13" i="26" s="1"/>
  <c r="AH13" i="26"/>
  <c r="AH12" i="26"/>
  <c r="AD12" i="26"/>
  <c r="AK12" i="26" s="1"/>
  <c r="O15" i="29"/>
  <c r="L15" i="29"/>
  <c r="AJ13" i="27"/>
  <c r="AG13" i="26"/>
  <c r="AE13" i="26"/>
  <c r="AF13" i="26" s="1"/>
  <c r="AL13" i="26" s="1"/>
  <c r="Z14" i="26"/>
  <c r="AO14" i="26"/>
  <c r="AA14" i="26" s="1"/>
  <c r="L15" i="28"/>
  <c r="O15" i="28"/>
  <c r="O15" i="26"/>
  <c r="L15" i="26"/>
  <c r="O15" i="27"/>
  <c r="L15" i="27"/>
  <c r="Z14" i="27"/>
  <c r="AO14" i="27"/>
  <c r="AA14" i="27" s="1"/>
  <c r="A15" i="28"/>
  <c r="K15" i="28" s="1"/>
  <c r="A15" i="26"/>
  <c r="K15" i="26" s="1"/>
  <c r="R14" i="29"/>
  <c r="T14" i="29"/>
  <c r="S14" i="29"/>
  <c r="Q14" i="29"/>
  <c r="Y14" i="28"/>
  <c r="AB14" i="28" s="1"/>
  <c r="AC14" i="28" s="1"/>
  <c r="V14" i="28"/>
  <c r="AJ13" i="28"/>
  <c r="Y14" i="26"/>
  <c r="AB14" i="26" s="1"/>
  <c r="AC14" i="26" s="1"/>
  <c r="V14" i="26"/>
  <c r="AE12" i="27"/>
  <c r="AF12" i="27" s="1"/>
  <c r="AL12" i="27" s="1"/>
  <c r="AG12" i="27"/>
  <c r="R14" i="28"/>
  <c r="T14" i="28"/>
  <c r="P19" i="29"/>
  <c r="F20" i="29"/>
  <c r="D20" i="29"/>
  <c r="N19" i="29"/>
  <c r="E21" i="29"/>
  <c r="F22" i="28"/>
  <c r="P21" i="28"/>
  <c r="E20" i="28"/>
  <c r="H19" i="28"/>
  <c r="D20" i="28"/>
  <c r="N19" i="28"/>
  <c r="D20" i="27"/>
  <c r="N19" i="27"/>
  <c r="F21" i="27"/>
  <c r="P20" i="27"/>
  <c r="E20" i="27"/>
  <c r="H19" i="27"/>
  <c r="N20" i="26"/>
  <c r="D21" i="26"/>
  <c r="E21" i="26"/>
  <c r="H20" i="26"/>
  <c r="F21" i="26"/>
  <c r="P20" i="26"/>
  <c r="M16" i="17"/>
  <c r="K16" i="17"/>
  <c r="N17" i="17"/>
  <c r="A15" i="24"/>
  <c r="K15" i="24" s="1"/>
  <c r="C14" i="23"/>
  <c r="E14" i="19"/>
  <c r="C14" i="19" s="1"/>
  <c r="Q14" i="19" s="1"/>
  <c r="C14" i="21" s="1"/>
  <c r="AD10" i="22"/>
  <c r="AK10" i="22" s="1"/>
  <c r="M16" i="19"/>
  <c r="S15" i="19"/>
  <c r="T15" i="19"/>
  <c r="B16" i="24"/>
  <c r="AE10" i="22"/>
  <c r="AF10" i="22" s="1"/>
  <c r="AL10" i="22" s="1"/>
  <c r="B16" i="22"/>
  <c r="AK12" i="17"/>
  <c r="A12" i="21" s="1"/>
  <c r="A9" i="32" s="1"/>
  <c r="S13" i="17"/>
  <c r="AC13" i="17" s="1"/>
  <c r="W11" i="25"/>
  <c r="A15" i="25"/>
  <c r="K15" i="25" s="1"/>
  <c r="A15" i="22"/>
  <c r="K15" i="22" s="1"/>
  <c r="R13" i="17"/>
  <c r="Q12" i="22"/>
  <c r="W12" i="22" s="1"/>
  <c r="AI9" i="22"/>
  <c r="AM9" i="22" s="1"/>
  <c r="F2" i="23" s="1"/>
  <c r="E20" i="24"/>
  <c r="H19" i="24"/>
  <c r="AI9" i="25"/>
  <c r="AM9" i="25" s="1"/>
  <c r="AJ13" i="15"/>
  <c r="AJ12" i="17"/>
  <c r="B12" i="21" s="1"/>
  <c r="AI9" i="24"/>
  <c r="AM9" i="24" s="1"/>
  <c r="AN11" i="25"/>
  <c r="U11" i="25" s="1"/>
  <c r="X11" i="25" s="1"/>
  <c r="AJ13" i="24"/>
  <c r="G14" i="22"/>
  <c r="I14" i="22" s="1"/>
  <c r="J14" i="22" s="1"/>
  <c r="L14" i="22" s="1"/>
  <c r="AI10" i="22"/>
  <c r="V14" i="15"/>
  <c r="Y14" i="15"/>
  <c r="AB14" i="15" s="1"/>
  <c r="AC14" i="15" s="1"/>
  <c r="S12" i="25"/>
  <c r="Q12" i="25"/>
  <c r="AG10" i="25"/>
  <c r="AE10" i="25"/>
  <c r="AF10" i="25" s="1"/>
  <c r="AL10" i="25" s="1"/>
  <c r="AP9" i="15"/>
  <c r="E2" i="23"/>
  <c r="T12" i="24"/>
  <c r="R12" i="24"/>
  <c r="AN11" i="22"/>
  <c r="U11" i="22" s="1"/>
  <c r="X11" i="22" s="1"/>
  <c r="AH10" i="25"/>
  <c r="AD10" i="25"/>
  <c r="AK10" i="25" s="1"/>
  <c r="S12" i="24"/>
  <c r="Q12" i="24"/>
  <c r="Z11" i="24"/>
  <c r="AO11" i="24"/>
  <c r="AA11" i="24" s="1"/>
  <c r="AJ13" i="22"/>
  <c r="W11" i="22"/>
  <c r="Z11" i="22"/>
  <c r="AO11" i="22"/>
  <c r="AA11" i="22" s="1"/>
  <c r="W11" i="24"/>
  <c r="AN12" i="22"/>
  <c r="U12" i="22" s="1"/>
  <c r="O13" i="24"/>
  <c r="L13" i="24"/>
  <c r="AN11" i="24"/>
  <c r="U11" i="24" s="1"/>
  <c r="X11" i="24" s="1"/>
  <c r="L13" i="25"/>
  <c r="O13" i="25"/>
  <c r="V14" i="24"/>
  <c r="Y14" i="24"/>
  <c r="AB14" i="24" s="1"/>
  <c r="AC14" i="24" s="1"/>
  <c r="V14" i="22"/>
  <c r="Y14" i="22"/>
  <c r="AB14" i="22" s="1"/>
  <c r="AC14" i="22" s="1"/>
  <c r="AJ13" i="25"/>
  <c r="Z11" i="25"/>
  <c r="AO11" i="25"/>
  <c r="AA11" i="25" s="1"/>
  <c r="O13" i="22"/>
  <c r="L13" i="22"/>
  <c r="M14" i="24"/>
  <c r="G14" i="24"/>
  <c r="I14" i="24" s="1"/>
  <c r="J14" i="24" s="1"/>
  <c r="AG10" i="24"/>
  <c r="AE10" i="24"/>
  <c r="AF10" i="24" s="1"/>
  <c r="AL10" i="24" s="1"/>
  <c r="Y14" i="25"/>
  <c r="AB14" i="25" s="1"/>
  <c r="AC14" i="25" s="1"/>
  <c r="V14" i="25"/>
  <c r="M14" i="25"/>
  <c r="G14" i="25"/>
  <c r="I14" i="25" s="1"/>
  <c r="J14" i="25" s="1"/>
  <c r="R12" i="25"/>
  <c r="T12" i="25"/>
  <c r="AH10" i="24"/>
  <c r="AD10" i="24"/>
  <c r="AK10" i="24" s="1"/>
  <c r="P20" i="25"/>
  <c r="F21" i="25"/>
  <c r="E21" i="25"/>
  <c r="H20" i="25"/>
  <c r="D22" i="25"/>
  <c r="N21" i="25"/>
  <c r="D21" i="24"/>
  <c r="N20" i="24"/>
  <c r="F24" i="24"/>
  <c r="P23" i="24"/>
  <c r="F20" i="22"/>
  <c r="P19" i="22"/>
  <c r="E20" i="22"/>
  <c r="H19" i="22"/>
  <c r="D21" i="22"/>
  <c r="N20" i="22"/>
  <c r="Y13" i="17"/>
  <c r="AE13" i="17" s="1"/>
  <c r="D16" i="19"/>
  <c r="AM11" i="17"/>
  <c r="AF17" i="17"/>
  <c r="Z13" i="17"/>
  <c r="C14" i="17"/>
  <c r="V14" i="17" s="1"/>
  <c r="W11" i="15"/>
  <c r="A14" i="17"/>
  <c r="U14" i="17" s="1"/>
  <c r="Z11" i="15"/>
  <c r="AH11" i="15" s="1"/>
  <c r="X11" i="15"/>
  <c r="AD10" i="15"/>
  <c r="AK10" i="15" s="1"/>
  <c r="AE10" i="15"/>
  <c r="AF10" i="15" s="1"/>
  <c r="AL10" i="15" s="1"/>
  <c r="R12" i="15"/>
  <c r="AO12" i="15" s="1"/>
  <c r="AA12" i="15" s="1"/>
  <c r="G14" i="15"/>
  <c r="I14" i="15" s="1"/>
  <c r="J14" i="15" s="1"/>
  <c r="O14" i="15" s="1"/>
  <c r="L13" i="15"/>
  <c r="S13" i="15" s="1"/>
  <c r="F15" i="17"/>
  <c r="M15" i="15"/>
  <c r="AI10" i="15"/>
  <c r="T13" i="15"/>
  <c r="R13" i="15"/>
  <c r="AG11" i="15"/>
  <c r="AE11" i="15"/>
  <c r="G15" i="17"/>
  <c r="AN12" i="15"/>
  <c r="U12" i="15" s="1"/>
  <c r="D15" i="17"/>
  <c r="B14" i="17"/>
  <c r="E15" i="17"/>
  <c r="E20" i="15"/>
  <c r="H19" i="15"/>
  <c r="F20" i="15"/>
  <c r="P19" i="15"/>
  <c r="D19" i="15"/>
  <c r="N18" i="15"/>
  <c r="AK13" i="28" l="1"/>
  <c r="AE13" i="28"/>
  <c r="AF13" i="28" s="1"/>
  <c r="AL13" i="28" s="1"/>
  <c r="L4" i="23"/>
  <c r="AM12" i="28"/>
  <c r="AP12" i="28" s="1"/>
  <c r="AM12" i="29"/>
  <c r="AP12" i="29" s="1"/>
  <c r="BG4" i="32"/>
  <c r="B17" i="28"/>
  <c r="G17" i="28" s="1"/>
  <c r="I17" i="28" s="1"/>
  <c r="J17" i="28" s="1"/>
  <c r="O17" i="28" s="1"/>
  <c r="BI4" i="32"/>
  <c r="AQ6" i="32"/>
  <c r="BK3" i="32"/>
  <c r="BN3" i="32" s="1"/>
  <c r="I6" i="21" s="1"/>
  <c r="AD12" i="23"/>
  <c r="AE12" i="23"/>
  <c r="K7" i="32"/>
  <c r="AX6" i="32"/>
  <c r="AZ6" i="32" s="1"/>
  <c r="AY6" i="32"/>
  <c r="BA6" i="32" s="1"/>
  <c r="I4" i="23"/>
  <c r="BB5" i="32"/>
  <c r="B17" i="15"/>
  <c r="B17" i="25"/>
  <c r="K6" i="32"/>
  <c r="AR8" i="32"/>
  <c r="AK8" i="32"/>
  <c r="AJ8" i="32"/>
  <c r="AG9" i="32"/>
  <c r="L9" i="32"/>
  <c r="P9" i="32" s="1"/>
  <c r="AN7" i="32"/>
  <c r="AP7" i="32" s="1"/>
  <c r="AM7" i="32"/>
  <c r="AO7" i="32" s="1"/>
  <c r="AV7" i="32"/>
  <c r="AU7" i="32"/>
  <c r="W20" i="23"/>
  <c r="AC19" i="23"/>
  <c r="AB20" i="23"/>
  <c r="V21" i="23"/>
  <c r="U14" i="23"/>
  <c r="AA13" i="23"/>
  <c r="AS14" i="32"/>
  <c r="AW13" i="32"/>
  <c r="AL13" i="32"/>
  <c r="AH14" i="32"/>
  <c r="BC12" i="32"/>
  <c r="BE12" i="32"/>
  <c r="BD12" i="32"/>
  <c r="W12" i="32"/>
  <c r="Y12" i="32"/>
  <c r="X12" i="32"/>
  <c r="E8" i="32"/>
  <c r="D8" i="32"/>
  <c r="F13" i="32"/>
  <c r="B14" i="32"/>
  <c r="B17" i="27"/>
  <c r="G17" i="27" s="1"/>
  <c r="I17" i="27" s="1"/>
  <c r="J17" i="27" s="1"/>
  <c r="L17" i="27" s="1"/>
  <c r="O16" i="26"/>
  <c r="T16" i="26" s="1"/>
  <c r="V13" i="19"/>
  <c r="O16" i="29"/>
  <c r="T16" i="29" s="1"/>
  <c r="C20" i="26"/>
  <c r="M20" i="26" s="1"/>
  <c r="C20" i="29"/>
  <c r="M20" i="29" s="1"/>
  <c r="C20" i="27"/>
  <c r="M20" i="27" s="1"/>
  <c r="C20" i="28"/>
  <c r="M20" i="28" s="1"/>
  <c r="C20" i="24"/>
  <c r="C20" i="15"/>
  <c r="C20" i="25"/>
  <c r="C20" i="22"/>
  <c r="E17" i="20"/>
  <c r="I16" i="20"/>
  <c r="E17" i="21" s="1"/>
  <c r="J16" i="20"/>
  <c r="F17" i="21" s="1"/>
  <c r="AJ14" i="26"/>
  <c r="AI12" i="26"/>
  <c r="AM12" i="26" s="1"/>
  <c r="AI13" i="27"/>
  <c r="AM13" i="27" s="1"/>
  <c r="B14" i="19"/>
  <c r="AJ14" i="28"/>
  <c r="AN14" i="28"/>
  <c r="U14" i="28" s="1"/>
  <c r="X14" i="28" s="1"/>
  <c r="W14" i="28"/>
  <c r="AI12" i="27"/>
  <c r="AM12" i="27" s="1"/>
  <c r="K5" i="23" s="1"/>
  <c r="D16" i="20"/>
  <c r="B15" i="20"/>
  <c r="Y15" i="28"/>
  <c r="AB15" i="28" s="1"/>
  <c r="AC15" i="28" s="1"/>
  <c r="V15" i="28"/>
  <c r="AI13" i="28"/>
  <c r="AM13" i="28" s="1"/>
  <c r="AJ14" i="27"/>
  <c r="AG14" i="27"/>
  <c r="AE14" i="27"/>
  <c r="AF14" i="27" s="1"/>
  <c r="AL14" i="27" s="1"/>
  <c r="T16" i="27"/>
  <c r="R16" i="27"/>
  <c r="A16" i="15"/>
  <c r="K16" i="15" s="1"/>
  <c r="A16" i="29"/>
  <c r="K16" i="29" s="1"/>
  <c r="A16" i="27"/>
  <c r="K16" i="27" s="1"/>
  <c r="Z14" i="29"/>
  <c r="AO14" i="29"/>
  <c r="AA14" i="29" s="1"/>
  <c r="AD14" i="27"/>
  <c r="AK14" i="27" s="1"/>
  <c r="AH14" i="27"/>
  <c r="S15" i="29"/>
  <c r="Q15" i="29"/>
  <c r="S16" i="27"/>
  <c r="Q16" i="27"/>
  <c r="S15" i="27"/>
  <c r="Q15" i="27"/>
  <c r="T15" i="29"/>
  <c r="R15" i="29"/>
  <c r="S16" i="29"/>
  <c r="Q16" i="29"/>
  <c r="R15" i="27"/>
  <c r="T15" i="27"/>
  <c r="AO14" i="28"/>
  <c r="AA14" i="28" s="1"/>
  <c r="Z14" i="28"/>
  <c r="Q15" i="26"/>
  <c r="S15" i="26"/>
  <c r="T15" i="26"/>
  <c r="R15" i="26"/>
  <c r="O17" i="26"/>
  <c r="L17" i="26"/>
  <c r="R15" i="28"/>
  <c r="T15" i="28"/>
  <c r="A16" i="28"/>
  <c r="K16" i="28" s="1"/>
  <c r="A16" i="26"/>
  <c r="K16" i="26" s="1"/>
  <c r="AN14" i="29"/>
  <c r="U14" i="29" s="1"/>
  <c r="X14" i="29" s="1"/>
  <c r="S15" i="28"/>
  <c r="Q15" i="28"/>
  <c r="AJ14" i="29"/>
  <c r="W14" i="29"/>
  <c r="L17" i="29"/>
  <c r="O17" i="29"/>
  <c r="AE14" i="26"/>
  <c r="AF14" i="26" s="1"/>
  <c r="AL14" i="26" s="1"/>
  <c r="AG14" i="26"/>
  <c r="V15" i="27"/>
  <c r="Y15" i="27"/>
  <c r="AB15" i="27" s="1"/>
  <c r="AC15" i="27" s="1"/>
  <c r="S16" i="28"/>
  <c r="Q16" i="28"/>
  <c r="S16" i="26"/>
  <c r="Q16" i="26"/>
  <c r="AD14" i="26"/>
  <c r="AK14" i="26" s="1"/>
  <c r="AH14" i="26"/>
  <c r="Y15" i="29"/>
  <c r="AB15" i="29" s="1"/>
  <c r="AC15" i="29" s="1"/>
  <c r="V15" i="29"/>
  <c r="R16" i="28"/>
  <c r="T16" i="28"/>
  <c r="B18" i="29"/>
  <c r="G18" i="29" s="1"/>
  <c r="I18" i="29" s="1"/>
  <c r="J18" i="29" s="1"/>
  <c r="B18" i="28"/>
  <c r="G18" i="28" s="1"/>
  <c r="I18" i="28" s="1"/>
  <c r="J18" i="28" s="1"/>
  <c r="AI13" i="26"/>
  <c r="AM13" i="26" s="1"/>
  <c r="AI13" i="29"/>
  <c r="AM13" i="29" s="1"/>
  <c r="V15" i="26"/>
  <c r="Y15" i="26"/>
  <c r="AB15" i="26" s="1"/>
  <c r="AC15" i="26" s="1"/>
  <c r="D21" i="29"/>
  <c r="N20" i="29"/>
  <c r="E22" i="29"/>
  <c r="F21" i="29"/>
  <c r="P20" i="29"/>
  <c r="H20" i="29"/>
  <c r="E21" i="28"/>
  <c r="H20" i="28"/>
  <c r="D21" i="28"/>
  <c r="N20" i="28"/>
  <c r="P22" i="28"/>
  <c r="F23" i="28"/>
  <c r="E21" i="27"/>
  <c r="H20" i="27"/>
  <c r="D21" i="27"/>
  <c r="N20" i="27"/>
  <c r="F22" i="27"/>
  <c r="P21" i="27"/>
  <c r="F22" i="26"/>
  <c r="P21" i="26"/>
  <c r="D22" i="26"/>
  <c r="N21" i="26"/>
  <c r="E22" i="26"/>
  <c r="H21" i="26"/>
  <c r="A14" i="19"/>
  <c r="P14" i="19" s="1"/>
  <c r="D14" i="21" s="1"/>
  <c r="M17" i="17"/>
  <c r="K17" i="17"/>
  <c r="N18" i="17"/>
  <c r="C15" i="23"/>
  <c r="E15" i="19"/>
  <c r="B15" i="19" s="1"/>
  <c r="A16" i="24"/>
  <c r="K16" i="24" s="1"/>
  <c r="M17" i="19"/>
  <c r="S16" i="19"/>
  <c r="T16" i="19"/>
  <c r="B17" i="24"/>
  <c r="Z12" i="22"/>
  <c r="AD12" i="22" s="1"/>
  <c r="AK12" i="22" s="1"/>
  <c r="AO12" i="22"/>
  <c r="AA12" i="22" s="1"/>
  <c r="AG12" i="22" s="1"/>
  <c r="B17" i="22"/>
  <c r="AM10" i="22"/>
  <c r="AP10" i="22" s="1"/>
  <c r="AK13" i="17"/>
  <c r="A13" i="21" s="1"/>
  <c r="A10" i="32" s="1"/>
  <c r="A16" i="22"/>
  <c r="K16" i="22" s="1"/>
  <c r="A16" i="25"/>
  <c r="K16" i="25" s="1"/>
  <c r="R14" i="17"/>
  <c r="S14" i="17"/>
  <c r="AC14" i="17" s="1"/>
  <c r="W14" i="17"/>
  <c r="AD14" i="17" s="1"/>
  <c r="W13" i="17"/>
  <c r="AD13" i="17" s="1"/>
  <c r="AJ14" i="15"/>
  <c r="X12" i="22"/>
  <c r="E21" i="24"/>
  <c r="H20" i="24"/>
  <c r="AI10" i="25"/>
  <c r="AM10" i="25" s="1"/>
  <c r="AJ13" i="17"/>
  <c r="B13" i="21" s="1"/>
  <c r="AP9" i="22"/>
  <c r="O14" i="22"/>
  <c r="R14" i="22" s="1"/>
  <c r="AN12" i="25"/>
  <c r="U12" i="25" s="1"/>
  <c r="X12" i="25" s="1"/>
  <c r="W12" i="25"/>
  <c r="AJ14" i="25"/>
  <c r="W12" i="24"/>
  <c r="AN12" i="24"/>
  <c r="U12" i="24" s="1"/>
  <c r="X12" i="24" s="1"/>
  <c r="V15" i="15"/>
  <c r="Y15" i="15"/>
  <c r="AB15" i="15" s="1"/>
  <c r="AC15" i="15" s="1"/>
  <c r="S13" i="25"/>
  <c r="Q13" i="25"/>
  <c r="AD11" i="25"/>
  <c r="AK11" i="25" s="1"/>
  <c r="AH11" i="25"/>
  <c r="V15" i="22"/>
  <c r="Y15" i="22"/>
  <c r="AB15" i="22" s="1"/>
  <c r="AC15" i="22" s="1"/>
  <c r="AP9" i="25"/>
  <c r="H2" i="23"/>
  <c r="AE11" i="25"/>
  <c r="AF11" i="25" s="1"/>
  <c r="AL11" i="25" s="1"/>
  <c r="AG11" i="25"/>
  <c r="S13" i="24"/>
  <c r="Q13" i="24"/>
  <c r="Y15" i="25"/>
  <c r="AB15" i="25" s="1"/>
  <c r="AC15" i="25" s="1"/>
  <c r="V15" i="25"/>
  <c r="Q13" i="22"/>
  <c r="S13" i="22"/>
  <c r="O14" i="25"/>
  <c r="L14" i="25"/>
  <c r="T13" i="24"/>
  <c r="R13" i="24"/>
  <c r="R13" i="22"/>
  <c r="T13" i="22"/>
  <c r="AE11" i="24"/>
  <c r="AF11" i="24" s="1"/>
  <c r="AL11" i="24" s="1"/>
  <c r="AG11" i="24"/>
  <c r="S14" i="22"/>
  <c r="Q14" i="22"/>
  <c r="AH11" i="24"/>
  <c r="AD11" i="24"/>
  <c r="AK11" i="24" s="1"/>
  <c r="V15" i="24"/>
  <c r="Y15" i="24"/>
  <c r="AB15" i="24" s="1"/>
  <c r="AC15" i="24" s="1"/>
  <c r="Z12" i="24"/>
  <c r="AO12" i="24"/>
  <c r="AA12" i="24" s="1"/>
  <c r="AE11" i="22"/>
  <c r="AF11" i="22" s="1"/>
  <c r="AL11" i="22" s="1"/>
  <c r="AG11" i="22"/>
  <c r="AH11" i="22"/>
  <c r="AD11" i="22"/>
  <c r="AK11" i="22" s="1"/>
  <c r="Z12" i="25"/>
  <c r="AO12" i="25"/>
  <c r="AA12" i="25" s="1"/>
  <c r="AP9" i="24"/>
  <c r="G2" i="23"/>
  <c r="AI10" i="24"/>
  <c r="AM10" i="24" s="1"/>
  <c r="AJ14" i="22"/>
  <c r="T13" i="25"/>
  <c r="R13" i="25"/>
  <c r="M15" i="22"/>
  <c r="G15" i="22"/>
  <c r="I15" i="22" s="1"/>
  <c r="J15" i="22" s="1"/>
  <c r="M15" i="24"/>
  <c r="G15" i="24"/>
  <c r="I15" i="24" s="1"/>
  <c r="J15" i="24" s="1"/>
  <c r="C15" i="19"/>
  <c r="Q15" i="19" s="1"/>
  <c r="C15" i="21" s="1"/>
  <c r="O14" i="24"/>
  <c r="L14" i="24"/>
  <c r="AJ14" i="24"/>
  <c r="G15" i="25"/>
  <c r="I15" i="25" s="1"/>
  <c r="J15" i="25" s="1"/>
  <c r="M15" i="25"/>
  <c r="D23" i="25"/>
  <c r="N22" i="25"/>
  <c r="E22" i="25"/>
  <c r="H21" i="25"/>
  <c r="F22" i="25"/>
  <c r="P21" i="25"/>
  <c r="P24" i="24"/>
  <c r="F25" i="24"/>
  <c r="D22" i="24"/>
  <c r="N21" i="24"/>
  <c r="D22" i="22"/>
  <c r="N21" i="22"/>
  <c r="F21" i="22"/>
  <c r="P20" i="22"/>
  <c r="H20" i="22"/>
  <c r="E21" i="22"/>
  <c r="Y14" i="17"/>
  <c r="AE14" i="17" s="1"/>
  <c r="D17" i="19"/>
  <c r="AM12" i="17"/>
  <c r="AF18" i="17"/>
  <c r="Z14" i="17"/>
  <c r="X12" i="15"/>
  <c r="AF11" i="15"/>
  <c r="AL11" i="15" s="1"/>
  <c r="C15" i="17"/>
  <c r="V15" i="17" s="1"/>
  <c r="A15" i="17"/>
  <c r="U15" i="17" s="1"/>
  <c r="Z12" i="15"/>
  <c r="AD12" i="15" s="1"/>
  <c r="AD11" i="15"/>
  <c r="AK11" i="15" s="1"/>
  <c r="AM10" i="15"/>
  <c r="W12" i="15"/>
  <c r="L14" i="15"/>
  <c r="Q14" i="15" s="1"/>
  <c r="G15" i="15"/>
  <c r="I15" i="15" s="1"/>
  <c r="J15" i="15" s="1"/>
  <c r="L15" i="15" s="1"/>
  <c r="Q13" i="15"/>
  <c r="AO13" i="15" s="1"/>
  <c r="AA13" i="15" s="1"/>
  <c r="F16" i="17"/>
  <c r="M16" i="15"/>
  <c r="AI11" i="15"/>
  <c r="AN13" i="15"/>
  <c r="U13" i="15" s="1"/>
  <c r="G16" i="17"/>
  <c r="AG12" i="15"/>
  <c r="AE12" i="15"/>
  <c r="T14" i="15"/>
  <c r="R14" i="15"/>
  <c r="E16" i="17"/>
  <c r="D16" i="17"/>
  <c r="B15" i="17"/>
  <c r="P20" i="15"/>
  <c r="F21" i="15"/>
  <c r="H20" i="15"/>
  <c r="E21" i="15"/>
  <c r="D20" i="15"/>
  <c r="N19" i="15"/>
  <c r="J5" i="23" l="1"/>
  <c r="BK4" i="32"/>
  <c r="BN4" i="32" s="1"/>
  <c r="I7" i="21" s="1"/>
  <c r="I5" i="23"/>
  <c r="L17" i="28"/>
  <c r="S17" i="28" s="1"/>
  <c r="BB6" i="32"/>
  <c r="BG6" i="32" s="1"/>
  <c r="AQ7" i="32"/>
  <c r="AD13" i="23"/>
  <c r="AE13" i="23"/>
  <c r="AK9" i="32"/>
  <c r="AR9" i="32"/>
  <c r="AJ9" i="32"/>
  <c r="AN8" i="32"/>
  <c r="AP8" i="32" s="1"/>
  <c r="AM8" i="32"/>
  <c r="AO8" i="32" s="1"/>
  <c r="AV8" i="32"/>
  <c r="AU8" i="32"/>
  <c r="BI5" i="32"/>
  <c r="BH5" i="32"/>
  <c r="BG5" i="32"/>
  <c r="AX7" i="32"/>
  <c r="AZ7" i="32" s="1"/>
  <c r="AY7" i="32"/>
  <c r="BA7" i="32" s="1"/>
  <c r="AG10" i="32"/>
  <c r="L10" i="32"/>
  <c r="P10" i="32" s="1"/>
  <c r="W21" i="23"/>
  <c r="AC20" i="23"/>
  <c r="V22" i="23"/>
  <c r="AB21" i="23"/>
  <c r="U15" i="23"/>
  <c r="AA14" i="23"/>
  <c r="AH15" i="32"/>
  <c r="AL14" i="32"/>
  <c r="BE13" i="32"/>
  <c r="BD13" i="32"/>
  <c r="BC13" i="32"/>
  <c r="AW14" i="32"/>
  <c r="AS15" i="32"/>
  <c r="W13" i="32"/>
  <c r="Y13" i="32"/>
  <c r="X13" i="32"/>
  <c r="E9" i="32"/>
  <c r="D9" i="32"/>
  <c r="G8" i="32"/>
  <c r="I8" i="32" s="1"/>
  <c r="H8" i="32"/>
  <c r="J8" i="32" s="1"/>
  <c r="O17" i="27"/>
  <c r="T17" i="27" s="1"/>
  <c r="F14" i="32"/>
  <c r="B15" i="32"/>
  <c r="R16" i="29"/>
  <c r="W16" i="29" s="1"/>
  <c r="R16" i="26"/>
  <c r="AO16" i="26" s="1"/>
  <c r="AA16" i="26" s="1"/>
  <c r="AN15" i="26"/>
  <c r="U15" i="26" s="1"/>
  <c r="X15" i="26" s="1"/>
  <c r="AN16" i="29"/>
  <c r="U16" i="29" s="1"/>
  <c r="AP13" i="27"/>
  <c r="K6" i="23"/>
  <c r="C21" i="26"/>
  <c r="M21" i="26" s="1"/>
  <c r="C21" i="29"/>
  <c r="M21" i="29" s="1"/>
  <c r="C21" i="27"/>
  <c r="M21" i="27" s="1"/>
  <c r="C21" i="28"/>
  <c r="M21" i="28" s="1"/>
  <c r="C21" i="24"/>
  <c r="C21" i="25"/>
  <c r="C21" i="22"/>
  <c r="C21" i="15"/>
  <c r="J17" i="20"/>
  <c r="F18" i="21" s="1"/>
  <c r="I17" i="20"/>
  <c r="E18" i="21" s="1"/>
  <c r="E18" i="20"/>
  <c r="AJ15" i="28"/>
  <c r="AI14" i="26"/>
  <c r="AM14" i="26" s="1"/>
  <c r="AI14" i="27"/>
  <c r="AM14" i="27" s="1"/>
  <c r="AP12" i="27"/>
  <c r="AJ15" i="29"/>
  <c r="A15" i="19"/>
  <c r="P15" i="19" s="1"/>
  <c r="D15" i="21" s="1"/>
  <c r="B19" i="26" s="1"/>
  <c r="G19" i="26" s="1"/>
  <c r="I19" i="26" s="1"/>
  <c r="J19" i="26" s="1"/>
  <c r="B16" i="20"/>
  <c r="D17" i="20"/>
  <c r="W16" i="27"/>
  <c r="AN15" i="29"/>
  <c r="U15" i="29" s="1"/>
  <c r="X15" i="29" s="1"/>
  <c r="AN16" i="27"/>
  <c r="U16" i="27" s="1"/>
  <c r="X16" i="27" s="1"/>
  <c r="AP13" i="29"/>
  <c r="I6" i="23"/>
  <c r="Z15" i="26"/>
  <c r="AO15" i="26"/>
  <c r="AA15" i="26" s="1"/>
  <c r="Z15" i="28"/>
  <c r="AO15" i="28"/>
  <c r="AA15" i="28" s="1"/>
  <c r="AO15" i="27"/>
  <c r="AA15" i="27" s="1"/>
  <c r="Z15" i="27"/>
  <c r="Z16" i="28"/>
  <c r="AO16" i="28"/>
  <c r="AA16" i="28" s="1"/>
  <c r="O18" i="28"/>
  <c r="L18" i="28"/>
  <c r="AO16" i="27"/>
  <c r="AA16" i="27" s="1"/>
  <c r="Z16" i="27"/>
  <c r="B18" i="27"/>
  <c r="G18" i="27" s="1"/>
  <c r="I18" i="27" s="1"/>
  <c r="J18" i="27" s="1"/>
  <c r="B18" i="26"/>
  <c r="G18" i="26" s="1"/>
  <c r="I18" i="26" s="1"/>
  <c r="J18" i="26" s="1"/>
  <c r="O18" i="29"/>
  <c r="L18" i="29"/>
  <c r="Y16" i="26"/>
  <c r="AB16" i="26" s="1"/>
  <c r="AC16" i="26" s="1"/>
  <c r="V16" i="26"/>
  <c r="AH14" i="28"/>
  <c r="AD14" i="28"/>
  <c r="AK14" i="28" s="1"/>
  <c r="AJ15" i="27"/>
  <c r="V16" i="28"/>
  <c r="Y16" i="28"/>
  <c r="AB16" i="28" s="1"/>
  <c r="AC16" i="28" s="1"/>
  <c r="AP12" i="26"/>
  <c r="L5" i="23"/>
  <c r="A17" i="28"/>
  <c r="K17" i="28" s="1"/>
  <c r="A17" i="26"/>
  <c r="K17" i="26" s="1"/>
  <c r="AN15" i="28"/>
  <c r="U15" i="28" s="1"/>
  <c r="X15" i="28" s="1"/>
  <c r="AG14" i="28"/>
  <c r="AE14" i="28"/>
  <c r="AF14" i="28" s="1"/>
  <c r="AL14" i="28" s="1"/>
  <c r="Z15" i="29"/>
  <c r="AO15" i="29"/>
  <c r="AA15" i="29" s="1"/>
  <c r="A17" i="15"/>
  <c r="K17" i="15" s="1"/>
  <c r="A17" i="27"/>
  <c r="K17" i="27" s="1"/>
  <c r="A17" i="29"/>
  <c r="K17" i="29" s="1"/>
  <c r="W15" i="28"/>
  <c r="AJ15" i="26"/>
  <c r="AP13" i="28"/>
  <c r="J6" i="23"/>
  <c r="T17" i="29"/>
  <c r="R17" i="29"/>
  <c r="Q17" i="26"/>
  <c r="S17" i="26"/>
  <c r="AN15" i="27"/>
  <c r="U15" i="27" s="1"/>
  <c r="X15" i="27" s="1"/>
  <c r="B19" i="28"/>
  <c r="G19" i="28" s="1"/>
  <c r="I19" i="28" s="1"/>
  <c r="J19" i="28" s="1"/>
  <c r="B19" i="29"/>
  <c r="G19" i="29" s="1"/>
  <c r="I19" i="29" s="1"/>
  <c r="J19" i="29" s="1"/>
  <c r="B18" i="25"/>
  <c r="AN16" i="28"/>
  <c r="U16" i="28" s="1"/>
  <c r="X16" i="28" s="1"/>
  <c r="S17" i="29"/>
  <c r="Q17" i="29"/>
  <c r="T17" i="26"/>
  <c r="R17" i="26"/>
  <c r="W15" i="27"/>
  <c r="B18" i="24"/>
  <c r="W16" i="28"/>
  <c r="W15" i="26"/>
  <c r="AG14" i="29"/>
  <c r="AE14" i="29"/>
  <c r="AF14" i="29" s="1"/>
  <c r="AL14" i="29" s="1"/>
  <c r="AN16" i="26"/>
  <c r="U16" i="26" s="1"/>
  <c r="AH14" i="29"/>
  <c r="AD14" i="29"/>
  <c r="AK14" i="29" s="1"/>
  <c r="V14" i="19"/>
  <c r="AP13" i="26"/>
  <c r="L6" i="23"/>
  <c r="Q17" i="27"/>
  <c r="S17" i="27"/>
  <c r="V16" i="27"/>
  <c r="Y16" i="27"/>
  <c r="AB16" i="27" s="1"/>
  <c r="AC16" i="27" s="1"/>
  <c r="T17" i="28"/>
  <c r="R17" i="28"/>
  <c r="W15" i="29"/>
  <c r="V16" i="29"/>
  <c r="Y16" i="29"/>
  <c r="AB16" i="29" s="1"/>
  <c r="AC16" i="29" s="1"/>
  <c r="E23" i="29"/>
  <c r="F22" i="29"/>
  <c r="H22" i="29" s="1"/>
  <c r="P21" i="29"/>
  <c r="D22" i="29"/>
  <c r="N21" i="29"/>
  <c r="H21" i="29"/>
  <c r="F24" i="28"/>
  <c r="P23" i="28"/>
  <c r="H21" i="28"/>
  <c r="E22" i="28"/>
  <c r="D22" i="28"/>
  <c r="N21" i="28"/>
  <c r="N21" i="27"/>
  <c r="D22" i="27"/>
  <c r="F23" i="27"/>
  <c r="P22" i="27"/>
  <c r="E22" i="27"/>
  <c r="H21" i="27"/>
  <c r="P22" i="26"/>
  <c r="F23" i="26"/>
  <c r="N22" i="26"/>
  <c r="D23" i="26"/>
  <c r="E23" i="26"/>
  <c r="H22" i="26"/>
  <c r="K18" i="17"/>
  <c r="M18" i="17"/>
  <c r="N19" i="17"/>
  <c r="C16" i="23"/>
  <c r="E16" i="19"/>
  <c r="C16" i="19" s="1"/>
  <c r="Q16" i="19" s="1"/>
  <c r="C16" i="21" s="1"/>
  <c r="F3" i="23"/>
  <c r="A17" i="24"/>
  <c r="K17" i="24" s="1"/>
  <c r="M18" i="19"/>
  <c r="T17" i="19"/>
  <c r="S17" i="19"/>
  <c r="AE12" i="22"/>
  <c r="AF12" i="22" s="1"/>
  <c r="AL12" i="22" s="1"/>
  <c r="AH12" i="22"/>
  <c r="AI12" i="22" s="1"/>
  <c r="B19" i="22"/>
  <c r="B18" i="22"/>
  <c r="B18" i="15"/>
  <c r="AK14" i="17"/>
  <c r="A14" i="21" s="1"/>
  <c r="A11" i="32" s="1"/>
  <c r="R15" i="17"/>
  <c r="S15" i="17"/>
  <c r="AC15" i="17" s="1"/>
  <c r="A17" i="22"/>
  <c r="K17" i="22" s="1"/>
  <c r="A17" i="25"/>
  <c r="K17" i="25" s="1"/>
  <c r="N2" i="23"/>
  <c r="M2" i="23"/>
  <c r="AJ15" i="15"/>
  <c r="E22" i="24"/>
  <c r="H21" i="24"/>
  <c r="T14" i="22"/>
  <c r="AO14" i="22" s="1"/>
  <c r="AA14" i="22" s="1"/>
  <c r="AJ15" i="25"/>
  <c r="AJ14" i="17"/>
  <c r="B14" i="21" s="1"/>
  <c r="Y16" i="15"/>
  <c r="AB16" i="15" s="1"/>
  <c r="AC16" i="15" s="1"/>
  <c r="V16" i="15"/>
  <c r="AJ15" i="22"/>
  <c r="AG12" i="24"/>
  <c r="AE12" i="24"/>
  <c r="AF12" i="24" s="1"/>
  <c r="AL12" i="24" s="1"/>
  <c r="R14" i="25"/>
  <c r="T14" i="25"/>
  <c r="O15" i="24"/>
  <c r="L15" i="24"/>
  <c r="AD12" i="25"/>
  <c r="AK12" i="25" s="1"/>
  <c r="AH12" i="25"/>
  <c r="AO13" i="22"/>
  <c r="AA13" i="22" s="1"/>
  <c r="Z13" i="22"/>
  <c r="Q14" i="25"/>
  <c r="S14" i="25"/>
  <c r="AP10" i="25"/>
  <c r="H3" i="23"/>
  <c r="M16" i="22"/>
  <c r="G16" i="22"/>
  <c r="I16" i="22" s="1"/>
  <c r="J16" i="22" s="1"/>
  <c r="O15" i="22"/>
  <c r="L15" i="22"/>
  <c r="Z14" i="22"/>
  <c r="M16" i="25"/>
  <c r="G16" i="25"/>
  <c r="I16" i="25" s="1"/>
  <c r="J16" i="25" s="1"/>
  <c r="V16" i="22"/>
  <c r="Y16" i="22"/>
  <c r="AB16" i="22" s="1"/>
  <c r="AC16" i="22" s="1"/>
  <c r="M16" i="24"/>
  <c r="G16" i="24"/>
  <c r="I16" i="24" s="1"/>
  <c r="J16" i="24" s="1"/>
  <c r="Z13" i="25"/>
  <c r="AO13" i="25"/>
  <c r="AA13" i="25" s="1"/>
  <c r="AI11" i="24"/>
  <c r="AM11" i="24" s="1"/>
  <c r="AD12" i="24"/>
  <c r="AK12" i="24" s="1"/>
  <c r="AH12" i="24"/>
  <c r="V16" i="24"/>
  <c r="Y16" i="24"/>
  <c r="AB16" i="24" s="1"/>
  <c r="AC16" i="24" s="1"/>
  <c r="AN13" i="22"/>
  <c r="U13" i="22" s="1"/>
  <c r="X13" i="22" s="1"/>
  <c r="Z13" i="24"/>
  <c r="AO13" i="24"/>
  <c r="AA13" i="24" s="1"/>
  <c r="AE12" i="25"/>
  <c r="AF12" i="25" s="1"/>
  <c r="AL12" i="25" s="1"/>
  <c r="AG12" i="25"/>
  <c r="O15" i="25"/>
  <c r="L15" i="25"/>
  <c r="AI11" i="22"/>
  <c r="AM11" i="22" s="1"/>
  <c r="W13" i="22"/>
  <c r="AJ15" i="24"/>
  <c r="W13" i="25"/>
  <c r="W13" i="24"/>
  <c r="AI11" i="25"/>
  <c r="AM11" i="25" s="1"/>
  <c r="AP10" i="24"/>
  <c r="G3" i="23"/>
  <c r="Q14" i="24"/>
  <c r="S14" i="24"/>
  <c r="AN13" i="25"/>
  <c r="U13" i="25" s="1"/>
  <c r="X13" i="25" s="1"/>
  <c r="AN13" i="24"/>
  <c r="U13" i="24" s="1"/>
  <c r="X13" i="24" s="1"/>
  <c r="M17" i="22"/>
  <c r="Y16" i="25"/>
  <c r="AB16" i="25" s="1"/>
  <c r="AC16" i="25" s="1"/>
  <c r="V16" i="25"/>
  <c r="AP10" i="15"/>
  <c r="E3" i="23"/>
  <c r="R14" i="24"/>
  <c r="T14" i="24"/>
  <c r="W14" i="22"/>
  <c r="P22" i="25"/>
  <c r="F23" i="25"/>
  <c r="N23" i="25"/>
  <c r="D24" i="25"/>
  <c r="H22" i="25"/>
  <c r="E23" i="25"/>
  <c r="N22" i="24"/>
  <c r="D23" i="24"/>
  <c r="P25" i="24"/>
  <c r="F26" i="24"/>
  <c r="E22" i="22"/>
  <c r="H21" i="22"/>
  <c r="F22" i="22"/>
  <c r="P21" i="22"/>
  <c r="D23" i="22"/>
  <c r="N22" i="22"/>
  <c r="Y15" i="17"/>
  <c r="AE15" i="17" s="1"/>
  <c r="D18" i="19"/>
  <c r="AM13" i="17"/>
  <c r="AF19" i="17"/>
  <c r="Z15" i="17"/>
  <c r="AF12" i="15"/>
  <c r="AL12" i="15" s="1"/>
  <c r="AM11" i="15"/>
  <c r="C16" i="17"/>
  <c r="V16" i="17" s="1"/>
  <c r="A16" i="17"/>
  <c r="U16" i="17" s="1"/>
  <c r="AH12" i="15"/>
  <c r="AI12" i="15" s="1"/>
  <c r="AK12" i="15"/>
  <c r="S14" i="15"/>
  <c r="AN14" i="15" s="1"/>
  <c r="U14" i="15" s="1"/>
  <c r="X14" i="15" s="1"/>
  <c r="O15" i="15"/>
  <c r="R15" i="15" s="1"/>
  <c r="Z13" i="15"/>
  <c r="AH13" i="15" s="1"/>
  <c r="W13" i="15"/>
  <c r="X13" i="15"/>
  <c r="G16" i="15"/>
  <c r="I16" i="15" s="1"/>
  <c r="J16" i="15" s="1"/>
  <c r="L16" i="15" s="1"/>
  <c r="F17" i="17"/>
  <c r="M17" i="15"/>
  <c r="Z14" i="15"/>
  <c r="Q15" i="15"/>
  <c r="S15" i="15"/>
  <c r="W14" i="15"/>
  <c r="G17" i="17"/>
  <c r="AG13" i="15"/>
  <c r="AE13" i="15"/>
  <c r="D17" i="17"/>
  <c r="B16" i="17"/>
  <c r="E17" i="17"/>
  <c r="E22" i="15"/>
  <c r="H21" i="15"/>
  <c r="F22" i="15"/>
  <c r="P21" i="15"/>
  <c r="N20" i="15"/>
  <c r="D21" i="15"/>
  <c r="Q17" i="28" l="1"/>
  <c r="Z17" i="28" s="1"/>
  <c r="BI6" i="32"/>
  <c r="BH6" i="32"/>
  <c r="R17" i="27"/>
  <c r="W17" i="27" s="1"/>
  <c r="BK5" i="32"/>
  <c r="BN5" i="32" s="1"/>
  <c r="I8" i="21" s="1"/>
  <c r="K8" i="32"/>
  <c r="AQ8" i="32"/>
  <c r="AQ2" i="23"/>
  <c r="AH2" i="23"/>
  <c r="AD14" i="23"/>
  <c r="AE14" i="23"/>
  <c r="X16" i="26"/>
  <c r="X16" i="29"/>
  <c r="AR10" i="32"/>
  <c r="AK10" i="32"/>
  <c r="AJ10" i="32"/>
  <c r="BB7" i="32"/>
  <c r="AX8" i="32"/>
  <c r="AZ8" i="32" s="1"/>
  <c r="AY8" i="32"/>
  <c r="BA8" i="32" s="1"/>
  <c r="AG11" i="32"/>
  <c r="L11" i="32"/>
  <c r="P11" i="32" s="1"/>
  <c r="B19" i="25"/>
  <c r="AN9" i="32"/>
  <c r="AP9" i="32" s="1"/>
  <c r="AM9" i="32"/>
  <c r="AO9" i="32" s="1"/>
  <c r="AV9" i="32"/>
  <c r="AU9" i="32"/>
  <c r="AO16" i="29"/>
  <c r="AA16" i="29" s="1"/>
  <c r="AE16" i="29" s="1"/>
  <c r="Z16" i="29"/>
  <c r="AH16" i="29" s="1"/>
  <c r="Z16" i="26"/>
  <c r="AH16" i="26" s="1"/>
  <c r="W22" i="23"/>
  <c r="AC21" i="23"/>
  <c r="V23" i="23"/>
  <c r="AB22" i="23"/>
  <c r="U16" i="23"/>
  <c r="AA15" i="23"/>
  <c r="AW15" i="32"/>
  <c r="AS16" i="32"/>
  <c r="BE14" i="32"/>
  <c r="BD14" i="32"/>
  <c r="BC14" i="32"/>
  <c r="AH16" i="32"/>
  <c r="AL15" i="32"/>
  <c r="X14" i="32"/>
  <c r="W14" i="32"/>
  <c r="Y14" i="32"/>
  <c r="E10" i="32"/>
  <c r="D10" i="32"/>
  <c r="H9" i="32"/>
  <c r="J9" i="32" s="1"/>
  <c r="G9" i="32"/>
  <c r="I9" i="32" s="1"/>
  <c r="F15" i="32"/>
  <c r="B16" i="32"/>
  <c r="W17" i="29"/>
  <c r="W16" i="26"/>
  <c r="B19" i="24"/>
  <c r="W17" i="28"/>
  <c r="AN17" i="28"/>
  <c r="U17" i="28" s="1"/>
  <c r="AN17" i="27"/>
  <c r="U17" i="27" s="1"/>
  <c r="B19" i="27"/>
  <c r="G19" i="27" s="1"/>
  <c r="I19" i="27" s="1"/>
  <c r="J19" i="27" s="1"/>
  <c r="L19" i="27" s="1"/>
  <c r="V15" i="19"/>
  <c r="AN17" i="29"/>
  <c r="U17" i="29" s="1"/>
  <c r="X17" i="29" s="1"/>
  <c r="AP14" i="26"/>
  <c r="L7" i="23"/>
  <c r="E19" i="20"/>
  <c r="I18" i="20"/>
  <c r="E19" i="21" s="1"/>
  <c r="J18" i="20"/>
  <c r="F19" i="21" s="1"/>
  <c r="C22" i="15"/>
  <c r="C22" i="25"/>
  <c r="C22" i="22"/>
  <c r="C22" i="24"/>
  <c r="C22" i="27"/>
  <c r="M22" i="27" s="1"/>
  <c r="C22" i="28"/>
  <c r="M22" i="28" s="1"/>
  <c r="C22" i="26"/>
  <c r="M22" i="26" s="1"/>
  <c r="C22" i="29"/>
  <c r="M22" i="29" s="1"/>
  <c r="B17" i="20"/>
  <c r="D18" i="20"/>
  <c r="V17" i="27"/>
  <c r="Y17" i="27"/>
  <c r="AB17" i="27" s="1"/>
  <c r="AC17" i="27" s="1"/>
  <c r="AH15" i="27"/>
  <c r="AD15" i="27"/>
  <c r="AK15" i="27" s="1"/>
  <c r="AJ16" i="29"/>
  <c r="AG15" i="27"/>
  <c r="AE15" i="27"/>
  <c r="AF15" i="27" s="1"/>
  <c r="AL15" i="27" s="1"/>
  <c r="AP14" i="27"/>
  <c r="K7" i="23"/>
  <c r="AJ16" i="26"/>
  <c r="O19" i="29"/>
  <c r="L19" i="29"/>
  <c r="AE15" i="29"/>
  <c r="AF15" i="29" s="1"/>
  <c r="AL15" i="29" s="1"/>
  <c r="AG15" i="29"/>
  <c r="AG15" i="28"/>
  <c r="AE15" i="28"/>
  <c r="AF15" i="28" s="1"/>
  <c r="AL15" i="28" s="1"/>
  <c r="O19" i="28"/>
  <c r="L19" i="28"/>
  <c r="Q18" i="29"/>
  <c r="S18" i="29"/>
  <c r="AD15" i="28"/>
  <c r="AK15" i="28" s="1"/>
  <c r="AH15" i="28"/>
  <c r="AH15" i="29"/>
  <c r="AD15" i="29"/>
  <c r="AK15" i="29" s="1"/>
  <c r="R18" i="29"/>
  <c r="T18" i="29"/>
  <c r="O18" i="26"/>
  <c r="L18" i="26"/>
  <c r="AG15" i="26"/>
  <c r="AE15" i="26"/>
  <c r="AF15" i="26" s="1"/>
  <c r="AL15" i="26" s="1"/>
  <c r="AO17" i="26"/>
  <c r="AA17" i="26" s="1"/>
  <c r="Z17" i="26"/>
  <c r="AI14" i="28"/>
  <c r="AM14" i="28" s="1"/>
  <c r="O18" i="27"/>
  <c r="L18" i="27"/>
  <c r="AD15" i="26"/>
  <c r="AK15" i="26" s="1"/>
  <c r="AH15" i="26"/>
  <c r="W17" i="26"/>
  <c r="AD16" i="27"/>
  <c r="AK16" i="27" s="1"/>
  <c r="AH16" i="27"/>
  <c r="L19" i="26"/>
  <c r="O19" i="26"/>
  <c r="A18" i="24"/>
  <c r="K18" i="24" s="1"/>
  <c r="A18" i="29"/>
  <c r="K18" i="29" s="1"/>
  <c r="A18" i="27"/>
  <c r="K18" i="27" s="1"/>
  <c r="AJ16" i="27"/>
  <c r="AN17" i="26"/>
  <c r="U17" i="26" s="1"/>
  <c r="X17" i="26" s="1"/>
  <c r="Y17" i="26"/>
  <c r="AB17" i="26" s="1"/>
  <c r="AC17" i="26" s="1"/>
  <c r="V17" i="26"/>
  <c r="Z17" i="29"/>
  <c r="AO17" i="29"/>
  <c r="AA17" i="29" s="1"/>
  <c r="V17" i="28"/>
  <c r="Y17" i="28"/>
  <c r="AB17" i="28" s="1"/>
  <c r="AC17" i="28" s="1"/>
  <c r="AG16" i="27"/>
  <c r="AE16" i="27"/>
  <c r="AF16" i="27" s="1"/>
  <c r="AL16" i="27" s="1"/>
  <c r="AG16" i="26"/>
  <c r="AE16" i="26"/>
  <c r="P2" i="23"/>
  <c r="Z17" i="27"/>
  <c r="S18" i="28"/>
  <c r="Q18" i="28"/>
  <c r="A18" i="26"/>
  <c r="K18" i="26" s="1"/>
  <c r="A18" i="28"/>
  <c r="K18" i="28" s="1"/>
  <c r="AO17" i="28"/>
  <c r="AA17" i="28" s="1"/>
  <c r="T18" i="28"/>
  <c r="R18" i="28"/>
  <c r="T2" i="23"/>
  <c r="B20" i="29"/>
  <c r="G20" i="29" s="1"/>
  <c r="I20" i="29" s="1"/>
  <c r="J20" i="29" s="1"/>
  <c r="B20" i="28"/>
  <c r="G20" i="28" s="1"/>
  <c r="I20" i="28" s="1"/>
  <c r="J20" i="28" s="1"/>
  <c r="AI14" i="29"/>
  <c r="AM14" i="29" s="1"/>
  <c r="AJ16" i="28"/>
  <c r="AG16" i="28"/>
  <c r="AE16" i="28"/>
  <c r="AF16" i="28" s="1"/>
  <c r="AL16" i="28" s="1"/>
  <c r="V17" i="29"/>
  <c r="Y17" i="29"/>
  <c r="AB17" i="29" s="1"/>
  <c r="AC17" i="29" s="1"/>
  <c r="AH16" i="28"/>
  <c r="AD16" i="28"/>
  <c r="AK16" i="28" s="1"/>
  <c r="O2" i="23"/>
  <c r="S2" i="23"/>
  <c r="E24" i="29"/>
  <c r="N22" i="29"/>
  <c r="D23" i="29"/>
  <c r="P22" i="29"/>
  <c r="F23" i="29"/>
  <c r="H22" i="28"/>
  <c r="E23" i="28"/>
  <c r="F25" i="28"/>
  <c r="P24" i="28"/>
  <c r="N22" i="28"/>
  <c r="D23" i="28"/>
  <c r="D23" i="27"/>
  <c r="N22" i="27"/>
  <c r="F24" i="27"/>
  <c r="P23" i="27"/>
  <c r="E23" i="27"/>
  <c r="H22" i="27"/>
  <c r="N23" i="26"/>
  <c r="D24" i="26"/>
  <c r="P23" i="26"/>
  <c r="F24" i="26"/>
  <c r="E24" i="26"/>
  <c r="H23" i="26"/>
  <c r="B16" i="19"/>
  <c r="A16" i="19"/>
  <c r="P16" i="19" s="1"/>
  <c r="D16" i="21" s="1"/>
  <c r="B20" i="24" s="1"/>
  <c r="K19" i="17"/>
  <c r="M19" i="17"/>
  <c r="N20" i="17"/>
  <c r="C17" i="23"/>
  <c r="E17" i="19"/>
  <c r="C17" i="19" s="1"/>
  <c r="Q17" i="19" s="1"/>
  <c r="C17" i="21" s="1"/>
  <c r="A18" i="15"/>
  <c r="K18" i="15" s="1"/>
  <c r="M19" i="19"/>
  <c r="T18" i="19"/>
  <c r="S18" i="19"/>
  <c r="W15" i="17"/>
  <c r="AD15" i="17" s="1"/>
  <c r="B19" i="15"/>
  <c r="AK15" i="17"/>
  <c r="A15" i="21" s="1"/>
  <c r="A12" i="32" s="1"/>
  <c r="AN14" i="22"/>
  <c r="U14" i="22" s="1"/>
  <c r="X14" i="22" s="1"/>
  <c r="R16" i="17"/>
  <c r="A18" i="22"/>
  <c r="K18" i="22" s="1"/>
  <c r="A18" i="25"/>
  <c r="K18" i="25" s="1"/>
  <c r="S16" i="17"/>
  <c r="AC16" i="17" s="1"/>
  <c r="AM12" i="22"/>
  <c r="AP12" i="22" s="1"/>
  <c r="N3" i="23"/>
  <c r="P3" i="23" s="1"/>
  <c r="M3" i="23"/>
  <c r="H22" i="24"/>
  <c r="E23" i="24"/>
  <c r="AN14" i="25"/>
  <c r="U14" i="25" s="1"/>
  <c r="X14" i="25" s="1"/>
  <c r="AJ16" i="25"/>
  <c r="AJ16" i="15"/>
  <c r="AJ15" i="17"/>
  <c r="B15" i="21" s="1"/>
  <c r="AJ16" i="22"/>
  <c r="AN14" i="24"/>
  <c r="U14" i="24" s="1"/>
  <c r="X14" i="24" s="1"/>
  <c r="AO14" i="25"/>
  <c r="AA14" i="25" s="1"/>
  <c r="Z14" i="25"/>
  <c r="V17" i="15"/>
  <c r="Y17" i="15"/>
  <c r="AB17" i="15" s="1"/>
  <c r="AC17" i="15" s="1"/>
  <c r="AH13" i="22"/>
  <c r="AD13" i="22"/>
  <c r="AK13" i="22" s="1"/>
  <c r="O16" i="25"/>
  <c r="L16" i="25"/>
  <c r="AJ16" i="24"/>
  <c r="AG14" i="22"/>
  <c r="AE14" i="22"/>
  <c r="AF14" i="22" s="1"/>
  <c r="S15" i="24"/>
  <c r="Q15" i="24"/>
  <c r="AP11" i="25"/>
  <c r="H4" i="23"/>
  <c r="AD14" i="22"/>
  <c r="AK14" i="22" s="1"/>
  <c r="AH14" i="22"/>
  <c r="R15" i="24"/>
  <c r="T15" i="24"/>
  <c r="M17" i="25"/>
  <c r="G17" i="25"/>
  <c r="I17" i="25" s="1"/>
  <c r="J17" i="25" s="1"/>
  <c r="G17" i="22"/>
  <c r="I17" i="22" s="1"/>
  <c r="J17" i="22" s="1"/>
  <c r="AP11" i="22"/>
  <c r="F4" i="23"/>
  <c r="M17" i="24"/>
  <c r="G17" i="24"/>
  <c r="I17" i="24" s="1"/>
  <c r="J17" i="24" s="1"/>
  <c r="S15" i="22"/>
  <c r="Q15" i="22"/>
  <c r="W14" i="25"/>
  <c r="AP11" i="24"/>
  <c r="G4" i="23"/>
  <c r="T15" i="22"/>
  <c r="R15" i="22"/>
  <c r="V17" i="24"/>
  <c r="Y17" i="24"/>
  <c r="AB17" i="24" s="1"/>
  <c r="AC17" i="24" s="1"/>
  <c r="S15" i="25"/>
  <c r="Q15" i="25"/>
  <c r="AG13" i="25"/>
  <c r="AE13" i="25"/>
  <c r="AF13" i="25" s="1"/>
  <c r="AL13" i="25" s="1"/>
  <c r="O16" i="22"/>
  <c r="L16" i="22"/>
  <c r="AI12" i="24"/>
  <c r="AM12" i="24" s="1"/>
  <c r="AG13" i="24"/>
  <c r="AE13" i="24"/>
  <c r="AF13" i="24" s="1"/>
  <c r="AL13" i="24" s="1"/>
  <c r="T15" i="25"/>
  <c r="R15" i="25"/>
  <c r="AH13" i="25"/>
  <c r="AD13" i="25"/>
  <c r="AK13" i="25" s="1"/>
  <c r="AH13" i="24"/>
  <c r="AD13" i="24"/>
  <c r="AK13" i="24" s="1"/>
  <c r="Z14" i="24"/>
  <c r="AO14" i="24"/>
  <c r="AA14" i="24" s="1"/>
  <c r="AI12" i="25"/>
  <c r="AM12" i="25" s="1"/>
  <c r="L16" i="24"/>
  <c r="O16" i="24"/>
  <c r="AP11" i="15"/>
  <c r="E4" i="23"/>
  <c r="W14" i="24"/>
  <c r="V17" i="22"/>
  <c r="Y17" i="22"/>
  <c r="AB17" i="22" s="1"/>
  <c r="AC17" i="22" s="1"/>
  <c r="AG13" i="22"/>
  <c r="AE13" i="22"/>
  <c r="AF13" i="22" s="1"/>
  <c r="AL13" i="22" s="1"/>
  <c r="V17" i="25"/>
  <c r="Y17" i="25"/>
  <c r="AB17" i="25" s="1"/>
  <c r="AC17" i="25" s="1"/>
  <c r="E24" i="25"/>
  <c r="H23" i="25"/>
  <c r="P23" i="25"/>
  <c r="F24" i="25"/>
  <c r="N24" i="25"/>
  <c r="D25" i="25"/>
  <c r="F27" i="24"/>
  <c r="P26" i="24"/>
  <c r="N23" i="24"/>
  <c r="D24" i="24"/>
  <c r="D24" i="22"/>
  <c r="N23" i="22"/>
  <c r="F23" i="22"/>
  <c r="P22" i="22"/>
  <c r="H22" i="22"/>
  <c r="E23" i="22"/>
  <c r="Y16" i="17"/>
  <c r="AE16" i="17" s="1"/>
  <c r="D19" i="19"/>
  <c r="AM14" i="17"/>
  <c r="AF20" i="17"/>
  <c r="Z16" i="17"/>
  <c r="C17" i="17"/>
  <c r="V17" i="17" s="1"/>
  <c r="A17" i="17"/>
  <c r="U17" i="17" s="1"/>
  <c r="AO14" i="15"/>
  <c r="AA14" i="15" s="1"/>
  <c r="AE14" i="15" s="1"/>
  <c r="AF14" i="15" s="1"/>
  <c r="AL14" i="15" s="1"/>
  <c r="AM12" i="15"/>
  <c r="AD13" i="15"/>
  <c r="AK13" i="15" s="1"/>
  <c r="T15" i="15"/>
  <c r="AN15" i="15" s="1"/>
  <c r="U15" i="15" s="1"/>
  <c r="X15" i="15" s="1"/>
  <c r="AF13" i="15"/>
  <c r="AL13" i="15" s="1"/>
  <c r="O16" i="15"/>
  <c r="T16" i="15" s="1"/>
  <c r="G17" i="15"/>
  <c r="I17" i="15" s="1"/>
  <c r="J17" i="15" s="1"/>
  <c r="L17" i="15" s="1"/>
  <c r="F18" i="17"/>
  <c r="M18" i="15"/>
  <c r="AH14" i="15"/>
  <c r="AD14" i="15"/>
  <c r="AK14" i="15" s="1"/>
  <c r="S16" i="15"/>
  <c r="Q16" i="15"/>
  <c r="AI13" i="15"/>
  <c r="W15" i="15"/>
  <c r="G18" i="17"/>
  <c r="Z15" i="15"/>
  <c r="D18" i="17"/>
  <c r="B17" i="17"/>
  <c r="E18" i="17"/>
  <c r="D22" i="15"/>
  <c r="N21" i="15"/>
  <c r="F23" i="15"/>
  <c r="P22" i="15"/>
  <c r="E23" i="15"/>
  <c r="H22" i="15"/>
  <c r="AO17" i="27" l="1"/>
  <c r="AA17" i="27" s="1"/>
  <c r="AG17" i="27" s="1"/>
  <c r="X17" i="27"/>
  <c r="BK6" i="32"/>
  <c r="BN6" i="32" s="1"/>
  <c r="I9" i="21" s="1"/>
  <c r="X17" i="28"/>
  <c r="AF16" i="29"/>
  <c r="AL16" i="29" s="1"/>
  <c r="AD16" i="26"/>
  <c r="AK16" i="26" s="1"/>
  <c r="AF16" i="26"/>
  <c r="AL16" i="26" s="1"/>
  <c r="AG16" i="29"/>
  <c r="AI16" i="29" s="1"/>
  <c r="AQ3" i="23"/>
  <c r="AH3" i="23"/>
  <c r="K9" i="32"/>
  <c r="AQ9" i="32"/>
  <c r="AD15" i="23"/>
  <c r="AE15" i="23"/>
  <c r="AD16" i="29"/>
  <c r="AK16" i="29" s="1"/>
  <c r="AI15" i="27"/>
  <c r="AM15" i="27" s="1"/>
  <c r="AP15" i="27" s="1"/>
  <c r="AX9" i="32"/>
  <c r="AZ9" i="32" s="1"/>
  <c r="AY9" i="32"/>
  <c r="BA9" i="32" s="1"/>
  <c r="AG12" i="32"/>
  <c r="L12" i="32"/>
  <c r="P12" i="32" s="1"/>
  <c r="AR11" i="32"/>
  <c r="AK11" i="32"/>
  <c r="AJ11" i="32"/>
  <c r="BB8" i="32"/>
  <c r="BG7" i="32"/>
  <c r="BI7" i="32"/>
  <c r="BH7" i="32"/>
  <c r="AN10" i="32"/>
  <c r="AP10" i="32" s="1"/>
  <c r="AM10" i="32"/>
  <c r="AO10" i="32" s="1"/>
  <c r="AV10" i="32"/>
  <c r="AU10" i="32"/>
  <c r="AG2" i="23"/>
  <c r="AI2" i="23" s="1"/>
  <c r="W23" i="23"/>
  <c r="AC22" i="23"/>
  <c r="V24" i="23"/>
  <c r="AB23" i="23"/>
  <c r="AA16" i="23"/>
  <c r="U17" i="23"/>
  <c r="AL16" i="32"/>
  <c r="AH17" i="32"/>
  <c r="AS17" i="32"/>
  <c r="AW16" i="32"/>
  <c r="BD15" i="32"/>
  <c r="BE15" i="32"/>
  <c r="BC15" i="32"/>
  <c r="W15" i="32"/>
  <c r="Y15" i="32"/>
  <c r="X15" i="32"/>
  <c r="E11" i="32"/>
  <c r="D11" i="32"/>
  <c r="G10" i="32"/>
  <c r="I10" i="32" s="1"/>
  <c r="H10" i="32"/>
  <c r="J10" i="32" s="1"/>
  <c r="F16" i="32"/>
  <c r="B17" i="32"/>
  <c r="O19" i="27"/>
  <c r="T19" i="27" s="1"/>
  <c r="B20" i="25"/>
  <c r="V16" i="19"/>
  <c r="C23" i="26"/>
  <c r="M23" i="26" s="1"/>
  <c r="C23" i="29"/>
  <c r="M23" i="29" s="1"/>
  <c r="C23" i="27"/>
  <c r="M23" i="27" s="1"/>
  <c r="C23" i="28"/>
  <c r="M23" i="28" s="1"/>
  <c r="AI16" i="26"/>
  <c r="C23" i="24"/>
  <c r="C23" i="25"/>
  <c r="C23" i="15"/>
  <c r="C23" i="22"/>
  <c r="E20" i="20"/>
  <c r="I19" i="20"/>
  <c r="E20" i="21" s="1"/>
  <c r="J19" i="20"/>
  <c r="F20" i="21" s="1"/>
  <c r="AI16" i="27"/>
  <c r="AM16" i="27" s="1"/>
  <c r="R2" i="23"/>
  <c r="AI15" i="26"/>
  <c r="AM15" i="26" s="1"/>
  <c r="AI16" i="28"/>
  <c r="AM16" i="28" s="1"/>
  <c r="AI15" i="29"/>
  <c r="AM15" i="29" s="1"/>
  <c r="I8" i="23" s="1"/>
  <c r="B18" i="20"/>
  <c r="D19" i="20"/>
  <c r="AP14" i="28"/>
  <c r="J7" i="23"/>
  <c r="AP14" i="29"/>
  <c r="I7" i="23"/>
  <c r="AJ17" i="29"/>
  <c r="AD17" i="28"/>
  <c r="AK17" i="28" s="1"/>
  <c r="AH17" i="28"/>
  <c r="AH17" i="26"/>
  <c r="AD17" i="26"/>
  <c r="AK17" i="26" s="1"/>
  <c r="V18" i="28"/>
  <c r="Y18" i="28"/>
  <c r="AB18" i="28" s="1"/>
  <c r="AC18" i="28" s="1"/>
  <c r="AG17" i="26"/>
  <c r="AE17" i="26"/>
  <c r="AF17" i="26" s="1"/>
  <c r="AL17" i="26" s="1"/>
  <c r="V18" i="26"/>
  <c r="Y18" i="26"/>
  <c r="AB18" i="26" s="1"/>
  <c r="AC18" i="26" s="1"/>
  <c r="V18" i="27"/>
  <c r="Y18" i="27"/>
  <c r="AB18" i="27" s="1"/>
  <c r="AC18" i="27" s="1"/>
  <c r="V18" i="29"/>
  <c r="Y18" i="29"/>
  <c r="AB18" i="29" s="1"/>
  <c r="AC18" i="29" s="1"/>
  <c r="Z18" i="29"/>
  <c r="AO18" i="29"/>
  <c r="AA18" i="29" s="1"/>
  <c r="L20" i="28"/>
  <c r="O20" i="28"/>
  <c r="S18" i="26"/>
  <c r="Q18" i="26"/>
  <c r="Q19" i="28"/>
  <c r="S19" i="28"/>
  <c r="B20" i="27"/>
  <c r="G20" i="27" s="1"/>
  <c r="I20" i="27" s="1"/>
  <c r="J20" i="27" s="1"/>
  <c r="B20" i="26"/>
  <c r="G20" i="26" s="1"/>
  <c r="I20" i="26" s="1"/>
  <c r="J20" i="26" s="1"/>
  <c r="O20" i="29"/>
  <c r="L20" i="29"/>
  <c r="AO18" i="28"/>
  <c r="AA18" i="28" s="1"/>
  <c r="Z18" i="28"/>
  <c r="AJ17" i="28"/>
  <c r="T19" i="26"/>
  <c r="R19" i="26"/>
  <c r="R18" i="26"/>
  <c r="T18" i="26"/>
  <c r="T19" i="28"/>
  <c r="R19" i="28"/>
  <c r="AG17" i="29"/>
  <c r="AE17" i="29"/>
  <c r="AF17" i="29" s="1"/>
  <c r="AL17" i="29" s="1"/>
  <c r="S19" i="26"/>
  <c r="Q19" i="26"/>
  <c r="AH17" i="29"/>
  <c r="AD17" i="29"/>
  <c r="AK17" i="29" s="1"/>
  <c r="Q19" i="27"/>
  <c r="S19" i="27"/>
  <c r="B21" i="29"/>
  <c r="G21" i="29" s="1"/>
  <c r="I21" i="29" s="1"/>
  <c r="J21" i="29" s="1"/>
  <c r="B21" i="28"/>
  <c r="G21" i="28" s="1"/>
  <c r="I21" i="28" s="1"/>
  <c r="J21" i="28" s="1"/>
  <c r="A19" i="28"/>
  <c r="K19" i="28" s="1"/>
  <c r="A19" i="26"/>
  <c r="K19" i="26" s="1"/>
  <c r="A19" i="15"/>
  <c r="K19" i="15" s="1"/>
  <c r="A19" i="27"/>
  <c r="K19" i="27" s="1"/>
  <c r="A19" i="29"/>
  <c r="K19" i="29" s="1"/>
  <c r="W18" i="28"/>
  <c r="AN18" i="28"/>
  <c r="U18" i="28" s="1"/>
  <c r="X18" i="28" s="1"/>
  <c r="AN18" i="29"/>
  <c r="U18" i="29" s="1"/>
  <c r="X18" i="29" s="1"/>
  <c r="AI15" i="28"/>
  <c r="AM15" i="28" s="1"/>
  <c r="AE17" i="28"/>
  <c r="AF17" i="28" s="1"/>
  <c r="AG17" i="28"/>
  <c r="W18" i="29"/>
  <c r="S18" i="27"/>
  <c r="Q18" i="27"/>
  <c r="S19" i="29"/>
  <c r="Q19" i="29"/>
  <c r="AJ17" i="27"/>
  <c r="AH17" i="27"/>
  <c r="AD17" i="27"/>
  <c r="AK17" i="27" s="1"/>
  <c r="AJ17" i="26"/>
  <c r="T18" i="27"/>
  <c r="R18" i="27"/>
  <c r="T19" i="29"/>
  <c r="R19" i="29"/>
  <c r="O3" i="23"/>
  <c r="R3" i="23" s="1"/>
  <c r="T3" i="23"/>
  <c r="S3" i="23"/>
  <c r="D24" i="29"/>
  <c r="N23" i="29"/>
  <c r="F24" i="29"/>
  <c r="H24" i="29" s="1"/>
  <c r="P23" i="29"/>
  <c r="H23" i="29"/>
  <c r="E25" i="29"/>
  <c r="F26" i="28"/>
  <c r="P25" i="28"/>
  <c r="E24" i="28"/>
  <c r="H23" i="28"/>
  <c r="D24" i="28"/>
  <c r="N23" i="28"/>
  <c r="H23" i="27"/>
  <c r="E24" i="27"/>
  <c r="P24" i="27"/>
  <c r="F25" i="27"/>
  <c r="D24" i="27"/>
  <c r="N23" i="27"/>
  <c r="D25" i="26"/>
  <c r="N24" i="26"/>
  <c r="H24" i="26"/>
  <c r="E25" i="26"/>
  <c r="F25" i="26"/>
  <c r="P24" i="26"/>
  <c r="B17" i="19"/>
  <c r="A17" i="19"/>
  <c r="P17" i="19" s="1"/>
  <c r="D17" i="21" s="1"/>
  <c r="B21" i="24" s="1"/>
  <c r="K20" i="17"/>
  <c r="M20" i="17"/>
  <c r="N21" i="17"/>
  <c r="C18" i="23"/>
  <c r="E18" i="19"/>
  <c r="B18" i="19" s="1"/>
  <c r="AL14" i="22"/>
  <c r="A19" i="24"/>
  <c r="K19" i="24" s="1"/>
  <c r="M20" i="19"/>
  <c r="T19" i="19"/>
  <c r="S19" i="19"/>
  <c r="W16" i="17"/>
  <c r="AD16" i="17" s="1"/>
  <c r="AK16" i="17"/>
  <c r="A16" i="21" s="1"/>
  <c r="A13" i="32" s="1"/>
  <c r="B20" i="22"/>
  <c r="B20" i="15"/>
  <c r="F5" i="23"/>
  <c r="S17" i="17"/>
  <c r="AC17" i="17" s="1"/>
  <c r="R17" i="17"/>
  <c r="A19" i="22"/>
  <c r="K19" i="22" s="1"/>
  <c r="A19" i="25"/>
  <c r="K19" i="25" s="1"/>
  <c r="M4" i="23"/>
  <c r="N4" i="23"/>
  <c r="P4" i="23" s="1"/>
  <c r="AJ17" i="15"/>
  <c r="E24" i="24"/>
  <c r="H23" i="24"/>
  <c r="AI14" i="22"/>
  <c r="AJ16" i="17"/>
  <c r="B16" i="21" s="1"/>
  <c r="AI13" i="25"/>
  <c r="AM13" i="25" s="1"/>
  <c r="AN15" i="22"/>
  <c r="U15" i="22" s="1"/>
  <c r="X15" i="22" s="1"/>
  <c r="W15" i="22"/>
  <c r="Y18" i="15"/>
  <c r="AB18" i="15" s="1"/>
  <c r="AC18" i="15" s="1"/>
  <c r="V18" i="15"/>
  <c r="O17" i="24"/>
  <c r="L17" i="24"/>
  <c r="AO15" i="24"/>
  <c r="AA15" i="24" s="1"/>
  <c r="Z15" i="24"/>
  <c r="T16" i="22"/>
  <c r="R16" i="22"/>
  <c r="O17" i="22"/>
  <c r="L17" i="22"/>
  <c r="L17" i="25"/>
  <c r="O17" i="25"/>
  <c r="S16" i="25"/>
  <c r="Q16" i="25"/>
  <c r="AP12" i="25"/>
  <c r="H5" i="23"/>
  <c r="AH14" i="24"/>
  <c r="AD14" i="24"/>
  <c r="AK14" i="24" s="1"/>
  <c r="R16" i="25"/>
  <c r="T16" i="25"/>
  <c r="AJ17" i="24"/>
  <c r="AN15" i="24"/>
  <c r="U15" i="24" s="1"/>
  <c r="X15" i="24" s="1"/>
  <c r="AG14" i="24"/>
  <c r="AE14" i="24"/>
  <c r="AF14" i="24" s="1"/>
  <c r="AL14" i="24" s="1"/>
  <c r="AP12" i="15"/>
  <c r="E5" i="23"/>
  <c r="M18" i="22"/>
  <c r="G18" i="22"/>
  <c r="I18" i="22" s="1"/>
  <c r="J18" i="22" s="1"/>
  <c r="W15" i="25"/>
  <c r="W15" i="24"/>
  <c r="V18" i="24"/>
  <c r="Y18" i="24"/>
  <c r="AB18" i="24" s="1"/>
  <c r="AC18" i="24" s="1"/>
  <c r="M18" i="25"/>
  <c r="G18" i="25"/>
  <c r="I18" i="25" s="1"/>
  <c r="J18" i="25" s="1"/>
  <c r="S16" i="24"/>
  <c r="Q16" i="24"/>
  <c r="Z15" i="25"/>
  <c r="AO15" i="25"/>
  <c r="AA15" i="25" s="1"/>
  <c r="Y18" i="22"/>
  <c r="AB18" i="22" s="1"/>
  <c r="AC18" i="22" s="1"/>
  <c r="V18" i="22"/>
  <c r="AJ17" i="22"/>
  <c r="AN15" i="25"/>
  <c r="U15" i="25" s="1"/>
  <c r="X15" i="25" s="1"/>
  <c r="AJ17" i="25"/>
  <c r="Y18" i="25"/>
  <c r="AB18" i="25" s="1"/>
  <c r="AC18" i="25" s="1"/>
  <c r="V18" i="25"/>
  <c r="AH14" i="25"/>
  <c r="AD14" i="25"/>
  <c r="AK14" i="25" s="1"/>
  <c r="AE14" i="25"/>
  <c r="AF14" i="25" s="1"/>
  <c r="AL14" i="25" s="1"/>
  <c r="AG14" i="25"/>
  <c r="M18" i="24"/>
  <c r="G18" i="24"/>
  <c r="I18" i="24" s="1"/>
  <c r="J18" i="24" s="1"/>
  <c r="AI13" i="24"/>
  <c r="AM13" i="24" s="1"/>
  <c r="Z15" i="22"/>
  <c r="AO15" i="22"/>
  <c r="AA15" i="22" s="1"/>
  <c r="S16" i="22"/>
  <c r="Q16" i="22"/>
  <c r="AI13" i="22"/>
  <c r="AM13" i="22" s="1"/>
  <c r="R16" i="24"/>
  <c r="T16" i="24"/>
  <c r="AP12" i="24"/>
  <c r="G5" i="23"/>
  <c r="H24" i="25"/>
  <c r="E25" i="25"/>
  <c r="N25" i="25"/>
  <c r="D26" i="25"/>
  <c r="P24" i="25"/>
  <c r="F25" i="25"/>
  <c r="P27" i="24"/>
  <c r="F28" i="24"/>
  <c r="N24" i="24"/>
  <c r="D25" i="24"/>
  <c r="H23" i="22"/>
  <c r="E24" i="22"/>
  <c r="D25" i="22"/>
  <c r="N24" i="22"/>
  <c r="P23" i="22"/>
  <c r="F24" i="22"/>
  <c r="Y17" i="17"/>
  <c r="AE17" i="17" s="1"/>
  <c r="D20" i="19"/>
  <c r="AM15" i="17"/>
  <c r="AF21" i="17"/>
  <c r="Z17" i="17"/>
  <c r="AO15" i="15"/>
  <c r="AA15" i="15" s="1"/>
  <c r="AE15" i="15" s="1"/>
  <c r="AF15" i="15" s="1"/>
  <c r="AL15" i="15" s="1"/>
  <c r="C18" i="17"/>
  <c r="V18" i="17" s="1"/>
  <c r="A18" i="17"/>
  <c r="U18" i="17" s="1"/>
  <c r="AG14" i="15"/>
  <c r="AI14" i="15" s="1"/>
  <c r="AM14" i="15" s="1"/>
  <c r="AM13" i="15"/>
  <c r="R16" i="15"/>
  <c r="W16" i="15" s="1"/>
  <c r="O17" i="15"/>
  <c r="T17" i="15" s="1"/>
  <c r="G18" i="15"/>
  <c r="I18" i="15" s="1"/>
  <c r="J18" i="15" s="1"/>
  <c r="O18" i="15" s="1"/>
  <c r="F19" i="17"/>
  <c r="M19" i="15"/>
  <c r="AN16" i="15"/>
  <c r="U16" i="15" s="1"/>
  <c r="G19" i="17"/>
  <c r="Q17" i="15"/>
  <c r="S17" i="15"/>
  <c r="AH15" i="15"/>
  <c r="AD15" i="15"/>
  <c r="AK15" i="15" s="1"/>
  <c r="D19" i="17"/>
  <c r="B18" i="17"/>
  <c r="E19" i="17"/>
  <c r="P23" i="15"/>
  <c r="F24" i="15"/>
  <c r="N22" i="15"/>
  <c r="D23" i="15"/>
  <c r="H23" i="15"/>
  <c r="E24" i="15"/>
  <c r="AE17" i="27" l="1"/>
  <c r="AF17" i="27" s="1"/>
  <c r="AL17" i="27" s="1"/>
  <c r="AL17" i="28"/>
  <c r="AM16" i="29"/>
  <c r="AP16" i="29" s="1"/>
  <c r="AM16" i="26"/>
  <c r="AP16" i="26" s="1"/>
  <c r="AP15" i="29"/>
  <c r="AQ4" i="23"/>
  <c r="AH4" i="23"/>
  <c r="AD16" i="23"/>
  <c r="AE16" i="23"/>
  <c r="AG3" i="23"/>
  <c r="AI3" i="23" s="1"/>
  <c r="AJ3" i="23" s="1"/>
  <c r="AK3" i="23" s="1"/>
  <c r="AL3" i="23" s="1"/>
  <c r="AM3" i="23" s="1"/>
  <c r="AN3" i="23" s="1"/>
  <c r="AO3" i="23" s="1"/>
  <c r="AP3" i="23" s="1"/>
  <c r="K10" i="32"/>
  <c r="BK7" i="32"/>
  <c r="BN7" i="32" s="1"/>
  <c r="I10" i="21" s="1"/>
  <c r="BI8" i="32"/>
  <c r="BH8" i="32"/>
  <c r="BG8" i="32"/>
  <c r="AN11" i="32"/>
  <c r="AP11" i="32" s="1"/>
  <c r="AM11" i="32"/>
  <c r="AO11" i="32" s="1"/>
  <c r="AV11" i="32"/>
  <c r="AU11" i="32"/>
  <c r="AJ2" i="23"/>
  <c r="AK12" i="32"/>
  <c r="AR12" i="32"/>
  <c r="AJ12" i="32"/>
  <c r="AG13" i="32"/>
  <c r="L13" i="32"/>
  <c r="P13" i="32" s="1"/>
  <c r="AY10" i="32"/>
  <c r="BA10" i="32" s="1"/>
  <c r="AX10" i="32"/>
  <c r="AZ10" i="32" s="1"/>
  <c r="AQ10" i="32"/>
  <c r="BB9" i="32"/>
  <c r="AC23" i="23"/>
  <c r="W24" i="23"/>
  <c r="V25" i="23"/>
  <c r="AB24" i="23"/>
  <c r="U18" i="23"/>
  <c r="AA17" i="23"/>
  <c r="AS18" i="32"/>
  <c r="AW17" i="32"/>
  <c r="AH18" i="32"/>
  <c r="AL17" i="32"/>
  <c r="BE16" i="32"/>
  <c r="BD16" i="32"/>
  <c r="BC16" i="32"/>
  <c r="W16" i="32"/>
  <c r="Y16" i="32"/>
  <c r="X16" i="32"/>
  <c r="E12" i="32"/>
  <c r="D12" i="32"/>
  <c r="G11" i="32"/>
  <c r="I11" i="32" s="1"/>
  <c r="H11" i="32"/>
  <c r="J11" i="32" s="1"/>
  <c r="F17" i="32"/>
  <c r="B18" i="32"/>
  <c r="R19" i="27"/>
  <c r="AO19" i="27" s="1"/>
  <c r="AA19" i="27" s="1"/>
  <c r="K8" i="23"/>
  <c r="AI17" i="27"/>
  <c r="AM17" i="27" s="1"/>
  <c r="C24" i="28"/>
  <c r="M24" i="28" s="1"/>
  <c r="C24" i="26"/>
  <c r="M24" i="26" s="1"/>
  <c r="C24" i="29"/>
  <c r="M24" i="29" s="1"/>
  <c r="C24" i="27"/>
  <c r="M24" i="27" s="1"/>
  <c r="C24" i="15"/>
  <c r="C24" i="22"/>
  <c r="C24" i="25"/>
  <c r="C24" i="24"/>
  <c r="J20" i="20"/>
  <c r="F21" i="21" s="1"/>
  <c r="E21" i="20"/>
  <c r="I20" i="20"/>
  <c r="E21" i="21" s="1"/>
  <c r="AI17" i="26"/>
  <c r="AM17" i="26" s="1"/>
  <c r="AI17" i="28"/>
  <c r="AM17" i="28" s="1"/>
  <c r="W19" i="28"/>
  <c r="W19" i="29"/>
  <c r="AN19" i="29"/>
  <c r="U19" i="29" s="1"/>
  <c r="X19" i="29" s="1"/>
  <c r="B19" i="20"/>
  <c r="D20" i="20"/>
  <c r="AN19" i="28"/>
  <c r="U19" i="28" s="1"/>
  <c r="X19" i="28" s="1"/>
  <c r="B21" i="25"/>
  <c r="V17" i="19"/>
  <c r="W19" i="26"/>
  <c r="AN19" i="26"/>
  <c r="U19" i="26" s="1"/>
  <c r="X19" i="26" s="1"/>
  <c r="V19" i="26"/>
  <c r="Y19" i="26"/>
  <c r="AB19" i="26" s="1"/>
  <c r="AC19" i="26" s="1"/>
  <c r="Z18" i="26"/>
  <c r="AO18" i="26"/>
  <c r="AA18" i="26" s="1"/>
  <c r="V19" i="28"/>
  <c r="Y19" i="28"/>
  <c r="AB19" i="28" s="1"/>
  <c r="AC19" i="28" s="1"/>
  <c r="O21" i="28"/>
  <c r="L21" i="28"/>
  <c r="AN18" i="26"/>
  <c r="U18" i="26" s="1"/>
  <c r="X18" i="26" s="1"/>
  <c r="T20" i="28"/>
  <c r="R20" i="28"/>
  <c r="AO19" i="29"/>
  <c r="AA19" i="29" s="1"/>
  <c r="Z19" i="29"/>
  <c r="L21" i="29"/>
  <c r="O21" i="29"/>
  <c r="W18" i="26"/>
  <c r="Q20" i="28"/>
  <c r="S20" i="28"/>
  <c r="AJ18" i="28"/>
  <c r="Z18" i="27"/>
  <c r="AO18" i="27"/>
  <c r="AA18" i="27" s="1"/>
  <c r="AG18" i="29"/>
  <c r="AE18" i="29"/>
  <c r="AF18" i="29" s="1"/>
  <c r="AL18" i="29" s="1"/>
  <c r="AH18" i="29"/>
  <c r="AD18" i="29"/>
  <c r="AK18" i="29" s="1"/>
  <c r="AH18" i="28"/>
  <c r="AD18" i="28"/>
  <c r="AK18" i="28" s="1"/>
  <c r="AP15" i="26"/>
  <c r="L8" i="23"/>
  <c r="W18" i="27"/>
  <c r="AG18" i="28"/>
  <c r="AE18" i="28"/>
  <c r="AF18" i="28" s="1"/>
  <c r="AL18" i="28" s="1"/>
  <c r="AN18" i="27"/>
  <c r="U18" i="27" s="1"/>
  <c r="X18" i="27" s="1"/>
  <c r="AP15" i="28"/>
  <c r="J8" i="23"/>
  <c r="I9" i="23"/>
  <c r="AJ18" i="29"/>
  <c r="S20" i="29"/>
  <c r="Q20" i="29"/>
  <c r="AN19" i="27"/>
  <c r="U19" i="27" s="1"/>
  <c r="T20" i="29"/>
  <c r="R20" i="29"/>
  <c r="AJ18" i="27"/>
  <c r="B21" i="26"/>
  <c r="G21" i="26" s="1"/>
  <c r="I21" i="26" s="1"/>
  <c r="J21" i="26" s="1"/>
  <c r="B21" i="27"/>
  <c r="G21" i="27" s="1"/>
  <c r="I21" i="27" s="1"/>
  <c r="J21" i="27" s="1"/>
  <c r="Z19" i="26"/>
  <c r="AO19" i="26"/>
  <c r="AA19" i="26" s="1"/>
  <c r="O20" i="26"/>
  <c r="L20" i="26"/>
  <c r="AP16" i="28"/>
  <c r="J9" i="23"/>
  <c r="V19" i="29"/>
  <c r="Y19" i="29"/>
  <c r="AB19" i="29" s="1"/>
  <c r="AC19" i="29" s="1"/>
  <c r="L20" i="27"/>
  <c r="O20" i="27"/>
  <c r="AP16" i="27"/>
  <c r="K9" i="23"/>
  <c r="A20" i="28"/>
  <c r="K20" i="28" s="1"/>
  <c r="A20" i="26"/>
  <c r="K20" i="26" s="1"/>
  <c r="A20" i="15"/>
  <c r="K20" i="15" s="1"/>
  <c r="A20" i="29"/>
  <c r="K20" i="29" s="1"/>
  <c r="A20" i="27"/>
  <c r="K20" i="27" s="1"/>
  <c r="V19" i="27"/>
  <c r="Y19" i="27"/>
  <c r="AB19" i="27" s="1"/>
  <c r="AC19" i="27" s="1"/>
  <c r="AI17" i="29"/>
  <c r="AM17" i="29" s="1"/>
  <c r="Z19" i="28"/>
  <c r="AO19" i="28"/>
  <c r="AA19" i="28" s="1"/>
  <c r="AJ18" i="26"/>
  <c r="O4" i="23"/>
  <c r="R4" i="23" s="1"/>
  <c r="T4" i="23"/>
  <c r="S4" i="23"/>
  <c r="D25" i="29"/>
  <c r="N24" i="29"/>
  <c r="E26" i="29"/>
  <c r="F25" i="29"/>
  <c r="H25" i="29" s="1"/>
  <c r="P24" i="29"/>
  <c r="H24" i="28"/>
  <c r="E25" i="28"/>
  <c r="D25" i="28"/>
  <c r="N24" i="28"/>
  <c r="F27" i="28"/>
  <c r="P26" i="28"/>
  <c r="D25" i="27"/>
  <c r="N24" i="27"/>
  <c r="E25" i="27"/>
  <c r="H24" i="27"/>
  <c r="F26" i="27"/>
  <c r="P25" i="27"/>
  <c r="D26" i="26"/>
  <c r="N25" i="26"/>
  <c r="P25" i="26"/>
  <c r="F26" i="26"/>
  <c r="E26" i="26"/>
  <c r="H25" i="26"/>
  <c r="AM14" i="22"/>
  <c r="AP14" i="22" s="1"/>
  <c r="C18" i="19"/>
  <c r="Q18" i="19" s="1"/>
  <c r="C18" i="21" s="1"/>
  <c r="K21" i="17"/>
  <c r="M21" i="17"/>
  <c r="N22" i="17"/>
  <c r="A18" i="19"/>
  <c r="P18" i="19" s="1"/>
  <c r="D18" i="21" s="1"/>
  <c r="C19" i="23"/>
  <c r="E19" i="19"/>
  <c r="A19" i="19" s="1"/>
  <c r="P19" i="19" s="1"/>
  <c r="D19" i="21" s="1"/>
  <c r="A20" i="24"/>
  <c r="K20" i="24" s="1"/>
  <c r="M21" i="19"/>
  <c r="T20" i="19"/>
  <c r="S20" i="19"/>
  <c r="B21" i="15"/>
  <c r="B21" i="22"/>
  <c r="AK17" i="17"/>
  <c r="A17" i="21" s="1"/>
  <c r="A14" i="32" s="1"/>
  <c r="R18" i="17"/>
  <c r="S18" i="17"/>
  <c r="AC18" i="17" s="1"/>
  <c r="W18" i="17"/>
  <c r="AD18" i="17" s="1"/>
  <c r="W17" i="17"/>
  <c r="AD17" i="17" s="1"/>
  <c r="A20" i="22"/>
  <c r="K20" i="22" s="1"/>
  <c r="A20" i="25"/>
  <c r="K20" i="25" s="1"/>
  <c r="M5" i="23"/>
  <c r="N5" i="23"/>
  <c r="P5" i="23" s="1"/>
  <c r="W16" i="25"/>
  <c r="H24" i="24"/>
  <c r="E25" i="24"/>
  <c r="W16" i="24"/>
  <c r="AJ17" i="17"/>
  <c r="B17" i="21" s="1"/>
  <c r="AI14" i="24"/>
  <c r="AM14" i="24" s="1"/>
  <c r="AI14" i="25"/>
  <c r="AM14" i="25" s="1"/>
  <c r="AP14" i="25" s="1"/>
  <c r="AN16" i="25"/>
  <c r="U16" i="25" s="1"/>
  <c r="X16" i="25" s="1"/>
  <c r="AJ18" i="15"/>
  <c r="V19" i="15"/>
  <c r="Y19" i="15"/>
  <c r="AB19" i="15" s="1"/>
  <c r="AC19" i="15" s="1"/>
  <c r="R17" i="25"/>
  <c r="T17" i="25"/>
  <c r="Q17" i="25"/>
  <c r="S17" i="25"/>
  <c r="O18" i="24"/>
  <c r="L18" i="24"/>
  <c r="S17" i="22"/>
  <c r="Q17" i="22"/>
  <c r="Z16" i="24"/>
  <c r="AO16" i="24"/>
  <c r="AA16" i="24" s="1"/>
  <c r="R17" i="22"/>
  <c r="T17" i="22"/>
  <c r="AP13" i="22"/>
  <c r="F6" i="23"/>
  <c r="O18" i="25"/>
  <c r="L18" i="25"/>
  <c r="M19" i="24"/>
  <c r="G19" i="24"/>
  <c r="I19" i="24" s="1"/>
  <c r="J19" i="24" s="1"/>
  <c r="AP13" i="25"/>
  <c r="H6" i="23"/>
  <c r="W16" i="22"/>
  <c r="Z16" i="22"/>
  <c r="AO16" i="22"/>
  <c r="AA16" i="22" s="1"/>
  <c r="V19" i="24"/>
  <c r="Y19" i="24"/>
  <c r="AB19" i="24" s="1"/>
  <c r="AC19" i="24" s="1"/>
  <c r="AN16" i="22"/>
  <c r="U16" i="22" s="1"/>
  <c r="X16" i="22" s="1"/>
  <c r="V19" i="22"/>
  <c r="Y19" i="22"/>
  <c r="AB19" i="22" s="1"/>
  <c r="AC19" i="22" s="1"/>
  <c r="AJ18" i="25"/>
  <c r="AD15" i="24"/>
  <c r="AK15" i="24" s="1"/>
  <c r="AH15" i="24"/>
  <c r="AG15" i="25"/>
  <c r="AE15" i="25"/>
  <c r="AF15" i="25" s="1"/>
  <c r="AL15" i="25" s="1"/>
  <c r="AD15" i="25"/>
  <c r="AK15" i="25" s="1"/>
  <c r="AH15" i="25"/>
  <c r="M19" i="22"/>
  <c r="G19" i="22"/>
  <c r="I19" i="22" s="1"/>
  <c r="J19" i="22" s="1"/>
  <c r="AG15" i="22"/>
  <c r="AE15" i="22"/>
  <c r="AF15" i="22" s="1"/>
  <c r="AL15" i="22" s="1"/>
  <c r="AE15" i="24"/>
  <c r="AF15" i="24" s="1"/>
  <c r="AL15" i="24" s="1"/>
  <c r="AG15" i="24"/>
  <c r="AP13" i="24"/>
  <c r="G6" i="23"/>
  <c r="AP14" i="15"/>
  <c r="E7" i="23"/>
  <c r="AJ18" i="24"/>
  <c r="Q17" i="24"/>
  <c r="S17" i="24"/>
  <c r="V19" i="25"/>
  <c r="Y19" i="25"/>
  <c r="AB19" i="25" s="1"/>
  <c r="AC19" i="25" s="1"/>
  <c r="AH15" i="22"/>
  <c r="AD15" i="22"/>
  <c r="AK15" i="22" s="1"/>
  <c r="T17" i="24"/>
  <c r="R17" i="24"/>
  <c r="AP13" i="15"/>
  <c r="E6" i="23"/>
  <c r="Z16" i="25"/>
  <c r="AO16" i="25"/>
  <c r="AA16" i="25" s="1"/>
  <c r="G19" i="25"/>
  <c r="I19" i="25" s="1"/>
  <c r="J19" i="25" s="1"/>
  <c r="M19" i="25"/>
  <c r="M20" i="22"/>
  <c r="AN16" i="24"/>
  <c r="U16" i="24" s="1"/>
  <c r="X16" i="24" s="1"/>
  <c r="AJ18" i="22"/>
  <c r="O18" i="22"/>
  <c r="L18" i="22"/>
  <c r="E26" i="25"/>
  <c r="H25" i="25"/>
  <c r="P25" i="25"/>
  <c r="F26" i="25"/>
  <c r="N26" i="25"/>
  <c r="D27" i="25"/>
  <c r="N25" i="24"/>
  <c r="D26" i="24"/>
  <c r="P28" i="24"/>
  <c r="F29" i="24"/>
  <c r="F25" i="22"/>
  <c r="P24" i="22"/>
  <c r="E25" i="22"/>
  <c r="H24" i="22"/>
  <c r="D26" i="22"/>
  <c r="N25" i="22"/>
  <c r="Y18" i="17"/>
  <c r="AE18" i="17" s="1"/>
  <c r="D21" i="19"/>
  <c r="AM16" i="17"/>
  <c r="AF22" i="17"/>
  <c r="Z18" i="17"/>
  <c r="AG15" i="15"/>
  <c r="AI15" i="15" s="1"/>
  <c r="AM15" i="15" s="1"/>
  <c r="C19" i="17"/>
  <c r="V19" i="17" s="1"/>
  <c r="A19" i="17"/>
  <c r="U19" i="17" s="1"/>
  <c r="Z16" i="15"/>
  <c r="AD16" i="15" s="1"/>
  <c r="AK16" i="15" s="1"/>
  <c r="X16" i="15"/>
  <c r="AO16" i="15"/>
  <c r="AA16" i="15" s="1"/>
  <c r="AE16" i="15" s="1"/>
  <c r="L18" i="15"/>
  <c r="Q18" i="15" s="1"/>
  <c r="R17" i="15"/>
  <c r="AO17" i="15" s="1"/>
  <c r="AA17" i="15" s="1"/>
  <c r="G19" i="15"/>
  <c r="I19" i="15" s="1"/>
  <c r="J19" i="15" s="1"/>
  <c r="L19" i="15" s="1"/>
  <c r="F20" i="17"/>
  <c r="M20" i="15"/>
  <c r="AN17" i="15"/>
  <c r="U17" i="15" s="1"/>
  <c r="T18" i="15"/>
  <c r="R18" i="15"/>
  <c r="G20" i="17"/>
  <c r="E20" i="17"/>
  <c r="D20" i="17"/>
  <c r="B19" i="17"/>
  <c r="N23" i="15"/>
  <c r="D24" i="15"/>
  <c r="H24" i="15"/>
  <c r="E25" i="15"/>
  <c r="F25" i="15"/>
  <c r="P24" i="15"/>
  <c r="L9" i="23" l="1"/>
  <c r="AQ11" i="32"/>
  <c r="Z19" i="27"/>
  <c r="AH19" i="27" s="1"/>
  <c r="W19" i="27"/>
  <c r="AQ5" i="23"/>
  <c r="AH5" i="23"/>
  <c r="AD17" i="23"/>
  <c r="AE17" i="23"/>
  <c r="BK8" i="32"/>
  <c r="BN8" i="32" s="1"/>
  <c r="I11" i="21" s="1"/>
  <c r="X19" i="27"/>
  <c r="AR13" i="32"/>
  <c r="AK13" i="32"/>
  <c r="AJ13" i="32"/>
  <c r="AG14" i="32"/>
  <c r="L14" i="32"/>
  <c r="P14" i="32" s="1"/>
  <c r="K11" i="32"/>
  <c r="AN12" i="32"/>
  <c r="AP12" i="32" s="1"/>
  <c r="AM12" i="32"/>
  <c r="AO12" i="32" s="1"/>
  <c r="AV12" i="32"/>
  <c r="AU12" i="32"/>
  <c r="AK2" i="23"/>
  <c r="AX11" i="32"/>
  <c r="AZ11" i="32" s="1"/>
  <c r="AY11" i="32"/>
  <c r="BA11" i="32" s="1"/>
  <c r="BI9" i="32"/>
  <c r="BG9" i="32"/>
  <c r="BH9" i="32"/>
  <c r="BB10" i="32"/>
  <c r="BI10" i="32" s="1"/>
  <c r="AG4" i="23"/>
  <c r="AI4" i="23" s="1"/>
  <c r="AJ4" i="23" s="1"/>
  <c r="AK4" i="23" s="1"/>
  <c r="AL4" i="23" s="1"/>
  <c r="AM4" i="23" s="1"/>
  <c r="AN4" i="23" s="1"/>
  <c r="AO4" i="23" s="1"/>
  <c r="AP4" i="23" s="1"/>
  <c r="W25" i="23"/>
  <c r="AC24" i="23"/>
  <c r="V26" i="23"/>
  <c r="AB25" i="23"/>
  <c r="U19" i="23"/>
  <c r="AA18" i="23"/>
  <c r="BE17" i="32"/>
  <c r="BD17" i="32"/>
  <c r="BC17" i="32"/>
  <c r="AH19" i="32"/>
  <c r="AL18" i="32"/>
  <c r="AS19" i="32"/>
  <c r="AW18" i="32"/>
  <c r="W17" i="32"/>
  <c r="X17" i="32"/>
  <c r="Y17" i="32"/>
  <c r="G12" i="32"/>
  <c r="I12" i="32" s="1"/>
  <c r="H12" i="32"/>
  <c r="J12" i="32" s="1"/>
  <c r="E13" i="32"/>
  <c r="D13" i="32"/>
  <c r="F18" i="32"/>
  <c r="B19" i="32"/>
  <c r="V19" i="19"/>
  <c r="C25" i="15"/>
  <c r="C25" i="24"/>
  <c r="C25" i="22"/>
  <c r="C25" i="25"/>
  <c r="I21" i="20"/>
  <c r="E22" i="21" s="1"/>
  <c r="J21" i="20"/>
  <c r="F22" i="21" s="1"/>
  <c r="E22" i="20"/>
  <c r="C25" i="27"/>
  <c r="M25" i="27" s="1"/>
  <c r="C25" i="28"/>
  <c r="M25" i="28" s="1"/>
  <c r="C25" i="26"/>
  <c r="M25" i="26" s="1"/>
  <c r="C25" i="29"/>
  <c r="M25" i="29" s="1"/>
  <c r="B19" i="19"/>
  <c r="AI18" i="29"/>
  <c r="AM18" i="29" s="1"/>
  <c r="AI18" i="28"/>
  <c r="AM18" i="28" s="1"/>
  <c r="AP18" i="28" s="1"/>
  <c r="D21" i="20"/>
  <c r="B20" i="20"/>
  <c r="W20" i="29"/>
  <c r="AN20" i="29"/>
  <c r="U20" i="29" s="1"/>
  <c r="X20" i="29" s="1"/>
  <c r="B22" i="24"/>
  <c r="B22" i="27"/>
  <c r="G22" i="27" s="1"/>
  <c r="I22" i="27" s="1"/>
  <c r="J22" i="27" s="1"/>
  <c r="B22" i="26"/>
  <c r="G22" i="26" s="1"/>
  <c r="I22" i="26" s="1"/>
  <c r="J22" i="26" s="1"/>
  <c r="AG18" i="27"/>
  <c r="AE18" i="27"/>
  <c r="AF18" i="27" s="1"/>
  <c r="AL18" i="27" s="1"/>
  <c r="Q21" i="28"/>
  <c r="S21" i="28"/>
  <c r="AP17" i="27"/>
  <c r="K10" i="23"/>
  <c r="AH18" i="27"/>
  <c r="AD18" i="27"/>
  <c r="AK18" i="27" s="1"/>
  <c r="T21" i="28"/>
  <c r="R21" i="28"/>
  <c r="T20" i="27"/>
  <c r="R20" i="27"/>
  <c r="S20" i="27"/>
  <c r="Q20" i="27"/>
  <c r="Z20" i="29"/>
  <c r="AO20" i="29"/>
  <c r="AA20" i="29" s="1"/>
  <c r="A21" i="15"/>
  <c r="K21" i="15" s="1"/>
  <c r="A21" i="29"/>
  <c r="K21" i="29" s="1"/>
  <c r="A21" i="27"/>
  <c r="K21" i="27" s="1"/>
  <c r="B22" i="15"/>
  <c r="B22" i="29"/>
  <c r="G22" i="29" s="1"/>
  <c r="I22" i="29" s="1"/>
  <c r="J22" i="29" s="1"/>
  <c r="B22" i="28"/>
  <c r="G22" i="28" s="1"/>
  <c r="I22" i="28" s="1"/>
  <c r="J22" i="28" s="1"/>
  <c r="Z20" i="28"/>
  <c r="AO20" i="28"/>
  <c r="AA20" i="28" s="1"/>
  <c r="AJ19" i="28"/>
  <c r="AJ19" i="27"/>
  <c r="AJ19" i="29"/>
  <c r="A21" i="28"/>
  <c r="K21" i="28" s="1"/>
  <c r="A21" i="26"/>
  <c r="K21" i="26" s="1"/>
  <c r="AP17" i="26"/>
  <c r="L10" i="23"/>
  <c r="T21" i="29"/>
  <c r="R21" i="29"/>
  <c r="S21" i="29"/>
  <c r="Q21" i="29"/>
  <c r="Q20" i="26"/>
  <c r="S20" i="26"/>
  <c r="AP17" i="28"/>
  <c r="J10" i="23"/>
  <c r="R20" i="26"/>
  <c r="T20" i="26"/>
  <c r="AH19" i="29"/>
  <c r="AD19" i="29"/>
  <c r="AK19" i="29" s="1"/>
  <c r="B22" i="22"/>
  <c r="AE19" i="26"/>
  <c r="AF19" i="26" s="1"/>
  <c r="AL19" i="26" s="1"/>
  <c r="AG19" i="26"/>
  <c r="AG19" i="29"/>
  <c r="AE19" i="29"/>
  <c r="AF19" i="29" s="1"/>
  <c r="AL19" i="29" s="1"/>
  <c r="AE18" i="26"/>
  <c r="AF18" i="26" s="1"/>
  <c r="AL18" i="26" s="1"/>
  <c r="AG18" i="26"/>
  <c r="V20" i="29"/>
  <c r="Y20" i="29"/>
  <c r="AB20" i="29" s="1"/>
  <c r="AC20" i="29" s="1"/>
  <c r="B23" i="27"/>
  <c r="G23" i="27" s="1"/>
  <c r="I23" i="27" s="1"/>
  <c r="J23" i="27" s="1"/>
  <c r="B23" i="26"/>
  <c r="G23" i="26" s="1"/>
  <c r="I23" i="26" s="1"/>
  <c r="J23" i="26" s="1"/>
  <c r="AG19" i="28"/>
  <c r="AE19" i="28"/>
  <c r="AF19" i="28" s="1"/>
  <c r="AL19" i="28" s="1"/>
  <c r="L21" i="27"/>
  <c r="O21" i="27"/>
  <c r="AG19" i="27"/>
  <c r="AE19" i="27"/>
  <c r="W20" i="28"/>
  <c r="AH18" i="26"/>
  <c r="AD18" i="26"/>
  <c r="AK18" i="26" s="1"/>
  <c r="AD19" i="26"/>
  <c r="AK19" i="26" s="1"/>
  <c r="AH19" i="26"/>
  <c r="V18" i="19"/>
  <c r="F7" i="23"/>
  <c r="AH19" i="28"/>
  <c r="AD19" i="28"/>
  <c r="AK19" i="28" s="1"/>
  <c r="V20" i="26"/>
  <c r="Y20" i="26"/>
  <c r="AB20" i="26" s="1"/>
  <c r="AC20" i="26" s="1"/>
  <c r="O21" i="26"/>
  <c r="L21" i="26"/>
  <c r="AN20" i="28"/>
  <c r="U20" i="28" s="1"/>
  <c r="X20" i="28" s="1"/>
  <c r="V20" i="27"/>
  <c r="Y20" i="27"/>
  <c r="AB20" i="27" s="1"/>
  <c r="AC20" i="27" s="1"/>
  <c r="AP17" i="29"/>
  <c r="I10" i="23"/>
  <c r="Y20" i="28"/>
  <c r="AB20" i="28" s="1"/>
  <c r="AC20" i="28" s="1"/>
  <c r="V20" i="28"/>
  <c r="AJ19" i="26"/>
  <c r="O5" i="23"/>
  <c r="R5" i="23" s="1"/>
  <c r="T5" i="23"/>
  <c r="S5" i="23"/>
  <c r="E27" i="29"/>
  <c r="P25" i="29"/>
  <c r="F26" i="29"/>
  <c r="H26" i="29" s="1"/>
  <c r="N25" i="29"/>
  <c r="D26" i="29"/>
  <c r="D26" i="28"/>
  <c r="N25" i="28"/>
  <c r="F28" i="28"/>
  <c r="P27" i="28"/>
  <c r="E26" i="28"/>
  <c r="H25" i="28"/>
  <c r="D26" i="27"/>
  <c r="N25" i="27"/>
  <c r="E26" i="27"/>
  <c r="H25" i="27"/>
  <c r="F27" i="27"/>
  <c r="P26" i="27"/>
  <c r="P26" i="26"/>
  <c r="F27" i="26"/>
  <c r="E27" i="26"/>
  <c r="H26" i="26"/>
  <c r="N26" i="26"/>
  <c r="D27" i="26"/>
  <c r="K22" i="17"/>
  <c r="M22" i="17"/>
  <c r="N23" i="17"/>
  <c r="C19" i="19"/>
  <c r="Q19" i="19" s="1"/>
  <c r="C19" i="21" s="1"/>
  <c r="B23" i="15" s="1"/>
  <c r="C20" i="23"/>
  <c r="E20" i="19"/>
  <c r="A20" i="19" s="1"/>
  <c r="P20" i="19" s="1"/>
  <c r="D20" i="21" s="1"/>
  <c r="A21" i="24"/>
  <c r="K21" i="24" s="1"/>
  <c r="B22" i="25"/>
  <c r="M22" i="19"/>
  <c r="T21" i="19"/>
  <c r="S21" i="19"/>
  <c r="AK18" i="17"/>
  <c r="A18" i="21" s="1"/>
  <c r="A15" i="32" s="1"/>
  <c r="A21" i="22"/>
  <c r="K21" i="22" s="1"/>
  <c r="A21" i="25"/>
  <c r="K21" i="25" s="1"/>
  <c r="R19" i="17"/>
  <c r="S19" i="17"/>
  <c r="AC19" i="17" s="1"/>
  <c r="W19" i="17"/>
  <c r="AD19" i="17" s="1"/>
  <c r="M6" i="23"/>
  <c r="N6" i="23"/>
  <c r="P6" i="23" s="1"/>
  <c r="H7" i="23"/>
  <c r="E26" i="24"/>
  <c r="H25" i="24"/>
  <c r="AJ18" i="17"/>
  <c r="B18" i="21" s="1"/>
  <c r="AJ19" i="15"/>
  <c r="G20" i="22"/>
  <c r="I20" i="22" s="1"/>
  <c r="J20" i="22" s="1"/>
  <c r="L20" i="22" s="1"/>
  <c r="AI15" i="25"/>
  <c r="AM15" i="25" s="1"/>
  <c r="AN17" i="24"/>
  <c r="U17" i="24" s="1"/>
  <c r="X17" i="24" s="1"/>
  <c r="W17" i="22"/>
  <c r="V20" i="15"/>
  <c r="Y20" i="15"/>
  <c r="AB20" i="15" s="1"/>
  <c r="AC20" i="15" s="1"/>
  <c r="AE16" i="24"/>
  <c r="AF16" i="24" s="1"/>
  <c r="AL16" i="24" s="1"/>
  <c r="AG16" i="24"/>
  <c r="AH16" i="24"/>
  <c r="AD16" i="24"/>
  <c r="AK16" i="24" s="1"/>
  <c r="AP14" i="24"/>
  <c r="G7" i="23"/>
  <c r="Z17" i="22"/>
  <c r="AO17" i="22"/>
  <c r="AA17" i="22" s="1"/>
  <c r="Z17" i="24"/>
  <c r="AO17" i="24"/>
  <c r="AA17" i="24" s="1"/>
  <c r="L19" i="24"/>
  <c r="O19" i="24"/>
  <c r="R18" i="22"/>
  <c r="T18" i="22"/>
  <c r="W17" i="24"/>
  <c r="Q18" i="24"/>
  <c r="S18" i="24"/>
  <c r="AI15" i="24"/>
  <c r="AM15" i="24" s="1"/>
  <c r="V20" i="22"/>
  <c r="Y20" i="22"/>
  <c r="AB20" i="22" s="1"/>
  <c r="AC20" i="22" s="1"/>
  <c r="R18" i="24"/>
  <c r="T18" i="24"/>
  <c r="V20" i="25"/>
  <c r="Y20" i="25"/>
  <c r="AB20" i="25" s="1"/>
  <c r="AC20" i="25" s="1"/>
  <c r="AH16" i="22"/>
  <c r="AD16" i="22"/>
  <c r="AK16" i="22" s="1"/>
  <c r="Z17" i="25"/>
  <c r="AO17" i="25"/>
  <c r="AA17" i="25" s="1"/>
  <c r="G20" i="25"/>
  <c r="I20" i="25" s="1"/>
  <c r="J20" i="25" s="1"/>
  <c r="M20" i="25"/>
  <c r="AI15" i="22"/>
  <c r="AM15" i="22" s="1"/>
  <c r="AJ19" i="22"/>
  <c r="AN17" i="25"/>
  <c r="U17" i="25" s="1"/>
  <c r="X17" i="25" s="1"/>
  <c r="Y20" i="24"/>
  <c r="AB20" i="24" s="1"/>
  <c r="AC20" i="24" s="1"/>
  <c r="V20" i="24"/>
  <c r="O19" i="22"/>
  <c r="L19" i="22"/>
  <c r="S18" i="25"/>
  <c r="Q18" i="25"/>
  <c r="W17" i="25"/>
  <c r="R18" i="25"/>
  <c r="T18" i="25"/>
  <c r="O19" i="25"/>
  <c r="L19" i="25"/>
  <c r="AJ19" i="24"/>
  <c r="M20" i="24"/>
  <c r="G20" i="24"/>
  <c r="I20" i="24" s="1"/>
  <c r="J20" i="24" s="1"/>
  <c r="AG16" i="25"/>
  <c r="AE16" i="25"/>
  <c r="AF16" i="25" s="1"/>
  <c r="AL16" i="25" s="1"/>
  <c r="AJ19" i="25"/>
  <c r="AG16" i="22"/>
  <c r="AE16" i="22"/>
  <c r="AF16" i="22" s="1"/>
  <c r="AL16" i="22" s="1"/>
  <c r="S18" i="22"/>
  <c r="Q18" i="22"/>
  <c r="AP15" i="15"/>
  <c r="E8" i="23"/>
  <c r="AD16" i="25"/>
  <c r="AK16" i="25" s="1"/>
  <c r="AH16" i="25"/>
  <c r="AN17" i="22"/>
  <c r="U17" i="22" s="1"/>
  <c r="X17" i="22" s="1"/>
  <c r="H26" i="25"/>
  <c r="E27" i="25"/>
  <c r="P26" i="25"/>
  <c r="F27" i="25"/>
  <c r="N27" i="25"/>
  <c r="D28" i="25"/>
  <c r="D27" i="24"/>
  <c r="N26" i="24"/>
  <c r="F30" i="24"/>
  <c r="P29" i="24"/>
  <c r="H25" i="22"/>
  <c r="E26" i="22"/>
  <c r="N26" i="22"/>
  <c r="D27" i="22"/>
  <c r="F26" i="22"/>
  <c r="P25" i="22"/>
  <c r="Y19" i="17"/>
  <c r="AE19" i="17" s="1"/>
  <c r="D22" i="19"/>
  <c r="AM17" i="17"/>
  <c r="AF23" i="17"/>
  <c r="Z19" i="17"/>
  <c r="AF16" i="15"/>
  <c r="AL16" i="15" s="1"/>
  <c r="C20" i="17"/>
  <c r="V20" i="17" s="1"/>
  <c r="AG16" i="15"/>
  <c r="A20" i="17"/>
  <c r="U20" i="17" s="1"/>
  <c r="AH16" i="15"/>
  <c r="S18" i="15"/>
  <c r="AO18" i="15" s="1"/>
  <c r="AA18" i="15" s="1"/>
  <c r="W17" i="15"/>
  <c r="Z17" i="15"/>
  <c r="AD17" i="15" s="1"/>
  <c r="X17" i="15"/>
  <c r="O19" i="15"/>
  <c r="T19" i="15" s="1"/>
  <c r="G20" i="15"/>
  <c r="I20" i="15" s="1"/>
  <c r="J20" i="15" s="1"/>
  <c r="L20" i="15" s="1"/>
  <c r="F21" i="17"/>
  <c r="M21" i="15"/>
  <c r="Z18" i="15"/>
  <c r="S19" i="15"/>
  <c r="Q19" i="15"/>
  <c r="AE17" i="15"/>
  <c r="AG17" i="15"/>
  <c r="W18" i="15"/>
  <c r="G21" i="17"/>
  <c r="D21" i="17"/>
  <c r="B20" i="17"/>
  <c r="E21" i="17"/>
  <c r="P25" i="15"/>
  <c r="F26" i="15"/>
  <c r="H25" i="15"/>
  <c r="E26" i="15"/>
  <c r="N24" i="15"/>
  <c r="D25" i="15"/>
  <c r="AD19" i="27" l="1"/>
  <c r="AK19" i="27" s="1"/>
  <c r="AF19" i="27"/>
  <c r="AL19" i="27" s="1"/>
  <c r="AQ12" i="32"/>
  <c r="BB11" i="32"/>
  <c r="BG11" i="32" s="1"/>
  <c r="AH6" i="23"/>
  <c r="AQ6" i="23"/>
  <c r="AD18" i="23"/>
  <c r="AE18" i="23"/>
  <c r="BG10" i="32"/>
  <c r="K12" i="32"/>
  <c r="AG15" i="32"/>
  <c r="L15" i="32"/>
  <c r="P15" i="32" s="1"/>
  <c r="AL2" i="23"/>
  <c r="BH10" i="32"/>
  <c r="AY12" i="32"/>
  <c r="BA12" i="32" s="1"/>
  <c r="AX12" i="32"/>
  <c r="AZ12" i="32" s="1"/>
  <c r="BK9" i="32"/>
  <c r="BN9" i="32" s="1"/>
  <c r="I12" i="21" s="1"/>
  <c r="AR14" i="32"/>
  <c r="AK14" i="32"/>
  <c r="AJ14" i="32"/>
  <c r="AN13" i="32"/>
  <c r="AP13" i="32" s="1"/>
  <c r="AM13" i="32"/>
  <c r="AO13" i="32" s="1"/>
  <c r="AV13" i="32"/>
  <c r="AU13" i="32"/>
  <c r="AG5" i="23"/>
  <c r="AI5" i="23" s="1"/>
  <c r="AJ5" i="23" s="1"/>
  <c r="AK5" i="23" s="1"/>
  <c r="AL5" i="23" s="1"/>
  <c r="AM5" i="23" s="1"/>
  <c r="AN5" i="23" s="1"/>
  <c r="AO5" i="23" s="1"/>
  <c r="AP5" i="23" s="1"/>
  <c r="W26" i="23"/>
  <c r="AC25" i="23"/>
  <c r="V27" i="23"/>
  <c r="AB26" i="23"/>
  <c r="U20" i="23"/>
  <c r="AA19" i="23"/>
  <c r="BC18" i="32"/>
  <c r="BE18" i="32"/>
  <c r="BD18" i="32"/>
  <c r="AL19" i="32"/>
  <c r="AH20" i="32"/>
  <c r="AS20" i="32"/>
  <c r="AW19" i="32"/>
  <c r="X18" i="32"/>
  <c r="W18" i="32"/>
  <c r="Y18" i="32"/>
  <c r="G13" i="32"/>
  <c r="I13" i="32" s="1"/>
  <c r="H13" i="32"/>
  <c r="J13" i="32" s="1"/>
  <c r="E14" i="32"/>
  <c r="D14" i="32"/>
  <c r="F19" i="32"/>
  <c r="B20" i="32"/>
  <c r="J11" i="23"/>
  <c r="I22" i="20"/>
  <c r="E23" i="21" s="1"/>
  <c r="E23" i="20"/>
  <c r="J22" i="20"/>
  <c r="F23" i="21" s="1"/>
  <c r="C26" i="28"/>
  <c r="M26" i="28" s="1"/>
  <c r="C26" i="26"/>
  <c r="M26" i="26" s="1"/>
  <c r="C26" i="29"/>
  <c r="M26" i="29" s="1"/>
  <c r="C26" i="27"/>
  <c r="M26" i="27" s="1"/>
  <c r="C26" i="24"/>
  <c r="C26" i="15"/>
  <c r="C26" i="25"/>
  <c r="C26" i="22"/>
  <c r="AI19" i="29"/>
  <c r="AM19" i="29" s="1"/>
  <c r="B23" i="22"/>
  <c r="AJ20" i="28"/>
  <c r="AN21" i="28"/>
  <c r="U21" i="28" s="1"/>
  <c r="X21" i="28" s="1"/>
  <c r="W20" i="26"/>
  <c r="W21" i="29"/>
  <c r="B21" i="20"/>
  <c r="D22" i="20"/>
  <c r="AN21" i="29"/>
  <c r="U21" i="29" s="1"/>
  <c r="X21" i="29" s="1"/>
  <c r="AJ20" i="26"/>
  <c r="O23" i="26"/>
  <c r="L23" i="26"/>
  <c r="AD20" i="28"/>
  <c r="AK20" i="28" s="1"/>
  <c r="AH20" i="28"/>
  <c r="B24" i="26"/>
  <c r="G24" i="26" s="1"/>
  <c r="I24" i="26" s="1"/>
  <c r="J24" i="26" s="1"/>
  <c r="B24" i="27"/>
  <c r="G24" i="27" s="1"/>
  <c r="I24" i="27" s="1"/>
  <c r="J24" i="27" s="1"/>
  <c r="O23" i="27"/>
  <c r="L23" i="27"/>
  <c r="L22" i="28"/>
  <c r="O22" i="28"/>
  <c r="O22" i="29"/>
  <c r="L22" i="29"/>
  <c r="AJ20" i="29"/>
  <c r="B23" i="29"/>
  <c r="G23" i="29" s="1"/>
  <c r="I23" i="29" s="1"/>
  <c r="J23" i="29" s="1"/>
  <c r="B23" i="28"/>
  <c r="G23" i="28" s="1"/>
  <c r="I23" i="28" s="1"/>
  <c r="J23" i="28" s="1"/>
  <c r="AI18" i="26"/>
  <c r="AM18" i="26" s="1"/>
  <c r="V21" i="27"/>
  <c r="Y21" i="27"/>
  <c r="AB21" i="27" s="1"/>
  <c r="AC21" i="27" s="1"/>
  <c r="V21" i="29"/>
  <c r="Y21" i="29"/>
  <c r="AB21" i="29" s="1"/>
  <c r="AC21" i="29" s="1"/>
  <c r="V21" i="28"/>
  <c r="Y21" i="28"/>
  <c r="AB21" i="28" s="1"/>
  <c r="AC21" i="28" s="1"/>
  <c r="V21" i="26"/>
  <c r="Y21" i="26"/>
  <c r="AB21" i="26" s="1"/>
  <c r="AC21" i="26" s="1"/>
  <c r="AO20" i="26"/>
  <c r="AA20" i="26" s="1"/>
  <c r="Z20" i="26"/>
  <c r="AG20" i="29"/>
  <c r="AE20" i="29"/>
  <c r="AF20" i="29" s="1"/>
  <c r="AL20" i="29" s="1"/>
  <c r="AO21" i="28"/>
  <c r="AA21" i="28" s="1"/>
  <c r="Z21" i="28"/>
  <c r="AD20" i="29"/>
  <c r="AK20" i="29" s="1"/>
  <c r="AH20" i="29"/>
  <c r="AI19" i="26"/>
  <c r="AM19" i="26" s="1"/>
  <c r="Z20" i="27"/>
  <c r="AO20" i="27"/>
  <c r="AA20" i="27" s="1"/>
  <c r="AI18" i="27"/>
  <c r="AM18" i="27" s="1"/>
  <c r="A22" i="24"/>
  <c r="K22" i="24" s="1"/>
  <c r="A22" i="27"/>
  <c r="K22" i="27" s="1"/>
  <c r="A22" i="29"/>
  <c r="K22" i="29" s="1"/>
  <c r="AI19" i="27"/>
  <c r="V20" i="19"/>
  <c r="R21" i="27"/>
  <c r="T21" i="27"/>
  <c r="W20" i="27"/>
  <c r="S21" i="26"/>
  <c r="Q21" i="26"/>
  <c r="S21" i="27"/>
  <c r="Q21" i="27"/>
  <c r="Z21" i="29"/>
  <c r="AO21" i="29"/>
  <c r="AA21" i="29" s="1"/>
  <c r="AN20" i="27"/>
  <c r="U20" i="27" s="1"/>
  <c r="X20" i="27" s="1"/>
  <c r="O22" i="26"/>
  <c r="L22" i="26"/>
  <c r="AJ20" i="27"/>
  <c r="A22" i="26"/>
  <c r="K22" i="26" s="1"/>
  <c r="A22" i="28"/>
  <c r="K22" i="28" s="1"/>
  <c r="T21" i="26"/>
  <c r="R21" i="26"/>
  <c r="O22" i="27"/>
  <c r="L22" i="27"/>
  <c r="AI19" i="28"/>
  <c r="AM19" i="28" s="1"/>
  <c r="AN20" i="26"/>
  <c r="U20" i="26" s="1"/>
  <c r="X20" i="26" s="1"/>
  <c r="AP18" i="29"/>
  <c r="I11" i="23"/>
  <c r="AG20" i="28"/>
  <c r="AE20" i="28"/>
  <c r="AF20" i="28" s="1"/>
  <c r="AL20" i="28" s="1"/>
  <c r="W21" i="28"/>
  <c r="O6" i="23"/>
  <c r="R6" i="23" s="1"/>
  <c r="T6" i="23"/>
  <c r="S6" i="23"/>
  <c r="E28" i="29"/>
  <c r="D27" i="29"/>
  <c r="N26" i="29"/>
  <c r="F27" i="29"/>
  <c r="P26" i="29"/>
  <c r="P28" i="28"/>
  <c r="F29" i="28"/>
  <c r="E27" i="28"/>
  <c r="H26" i="28"/>
  <c r="D27" i="28"/>
  <c r="N26" i="28"/>
  <c r="H26" i="27"/>
  <c r="E27" i="27"/>
  <c r="F28" i="27"/>
  <c r="P27" i="27"/>
  <c r="D27" i="27"/>
  <c r="N26" i="27"/>
  <c r="N27" i="26"/>
  <c r="D28" i="26"/>
  <c r="F28" i="26"/>
  <c r="P27" i="26"/>
  <c r="E28" i="26"/>
  <c r="H27" i="26"/>
  <c r="B20" i="19"/>
  <c r="C20" i="19"/>
  <c r="Q20" i="19" s="1"/>
  <c r="C20" i="21" s="1"/>
  <c r="B24" i="15" s="1"/>
  <c r="A22" i="15"/>
  <c r="K22" i="15" s="1"/>
  <c r="K23" i="17"/>
  <c r="M23" i="17"/>
  <c r="N24" i="17"/>
  <c r="M7" i="23"/>
  <c r="AJ20" i="15"/>
  <c r="C21" i="23"/>
  <c r="E21" i="19"/>
  <c r="C21" i="19" s="1"/>
  <c r="Q21" i="19" s="1"/>
  <c r="C21" i="21" s="1"/>
  <c r="M23" i="19"/>
  <c r="T22" i="19"/>
  <c r="S22" i="19"/>
  <c r="B23" i="24"/>
  <c r="B23" i="25"/>
  <c r="R20" i="17"/>
  <c r="S20" i="17"/>
  <c r="AC20" i="17" s="1"/>
  <c r="W20" i="17"/>
  <c r="AD20" i="17" s="1"/>
  <c r="AK19" i="17"/>
  <c r="A19" i="21" s="1"/>
  <c r="A16" i="32" s="1"/>
  <c r="A22" i="22"/>
  <c r="K22" i="22" s="1"/>
  <c r="A22" i="25"/>
  <c r="K22" i="25" s="1"/>
  <c r="N7" i="23"/>
  <c r="P7" i="23" s="1"/>
  <c r="W18" i="25"/>
  <c r="E27" i="24"/>
  <c r="H26" i="24"/>
  <c r="O20" i="22"/>
  <c r="R20" i="22" s="1"/>
  <c r="AI16" i="22"/>
  <c r="AM16" i="22" s="1"/>
  <c r="AN18" i="24"/>
  <c r="U18" i="24" s="1"/>
  <c r="X18" i="24" s="1"/>
  <c r="AJ19" i="17"/>
  <c r="B19" i="21" s="1"/>
  <c r="W18" i="24"/>
  <c r="AJ20" i="24"/>
  <c r="AI16" i="25"/>
  <c r="AM16" i="25" s="1"/>
  <c r="AP15" i="24"/>
  <c r="G8" i="23"/>
  <c r="V21" i="15"/>
  <c r="Y21" i="15"/>
  <c r="AB21" i="15" s="1"/>
  <c r="AC21" i="15" s="1"/>
  <c r="AG17" i="24"/>
  <c r="AE17" i="24"/>
  <c r="AF17" i="24" s="1"/>
  <c r="AL17" i="24" s="1"/>
  <c r="AD17" i="24"/>
  <c r="AK17" i="24" s="1"/>
  <c r="AH17" i="24"/>
  <c r="AG17" i="22"/>
  <c r="AE17" i="22"/>
  <c r="AF17" i="22" s="1"/>
  <c r="AL17" i="22" s="1"/>
  <c r="AE17" i="25"/>
  <c r="AF17" i="25" s="1"/>
  <c r="AL17" i="25" s="1"/>
  <c r="AG17" i="25"/>
  <c r="AJ20" i="22"/>
  <c r="AH17" i="22"/>
  <c r="AD17" i="22"/>
  <c r="AK17" i="22" s="1"/>
  <c r="Y21" i="22"/>
  <c r="AB21" i="22" s="1"/>
  <c r="AC21" i="22" s="1"/>
  <c r="V21" i="22"/>
  <c r="V21" i="25"/>
  <c r="Y21" i="25"/>
  <c r="AB21" i="25" s="1"/>
  <c r="AC21" i="25" s="1"/>
  <c r="AH17" i="25"/>
  <c r="AD17" i="25"/>
  <c r="AK17" i="25" s="1"/>
  <c r="AP15" i="25"/>
  <c r="H8" i="23"/>
  <c r="L20" i="24"/>
  <c r="O20" i="24"/>
  <c r="AO18" i="25"/>
  <c r="AA18" i="25" s="1"/>
  <c r="Z18" i="25"/>
  <c r="AO18" i="24"/>
  <c r="AA18" i="24" s="1"/>
  <c r="Z18" i="24"/>
  <c r="Q20" i="22"/>
  <c r="S20" i="22"/>
  <c r="Q19" i="22"/>
  <c r="S19" i="22"/>
  <c r="AN18" i="22"/>
  <c r="U18" i="22" s="1"/>
  <c r="X18" i="22" s="1"/>
  <c r="AI16" i="24"/>
  <c r="AM16" i="24" s="1"/>
  <c r="L20" i="25"/>
  <c r="O20" i="25"/>
  <c r="R19" i="22"/>
  <c r="T19" i="22"/>
  <c r="AJ20" i="25"/>
  <c r="W18" i="22"/>
  <c r="AP15" i="22"/>
  <c r="F8" i="23"/>
  <c r="M21" i="25"/>
  <c r="G21" i="25"/>
  <c r="I21" i="25" s="1"/>
  <c r="J21" i="25" s="1"/>
  <c r="S19" i="25"/>
  <c r="Q19" i="25"/>
  <c r="T19" i="24"/>
  <c r="R19" i="24"/>
  <c r="M21" i="22"/>
  <c r="G21" i="22"/>
  <c r="I21" i="22" s="1"/>
  <c r="J21" i="22" s="1"/>
  <c r="T19" i="25"/>
  <c r="R19" i="25"/>
  <c r="Y21" i="24"/>
  <c r="AB21" i="24" s="1"/>
  <c r="AC21" i="24" s="1"/>
  <c r="V21" i="24"/>
  <c r="S19" i="24"/>
  <c r="Q19" i="24"/>
  <c r="AO18" i="22"/>
  <c r="AA18" i="22" s="1"/>
  <c r="Z18" i="22"/>
  <c r="M21" i="24"/>
  <c r="G21" i="24"/>
  <c r="I21" i="24" s="1"/>
  <c r="J21" i="24" s="1"/>
  <c r="AN18" i="25"/>
  <c r="U18" i="25" s="1"/>
  <c r="X18" i="25" s="1"/>
  <c r="F28" i="25"/>
  <c r="P27" i="25"/>
  <c r="E28" i="25"/>
  <c r="H27" i="25"/>
  <c r="N28" i="25"/>
  <c r="D29" i="25"/>
  <c r="P30" i="24"/>
  <c r="F31" i="24"/>
  <c r="N27" i="24"/>
  <c r="D28" i="24"/>
  <c r="E27" i="22"/>
  <c r="H26" i="22"/>
  <c r="F27" i="22"/>
  <c r="P26" i="22"/>
  <c r="D28" i="22"/>
  <c r="N27" i="22"/>
  <c r="Y20" i="17"/>
  <c r="AE20" i="17" s="1"/>
  <c r="D23" i="19"/>
  <c r="AM18" i="17"/>
  <c r="AF24" i="17"/>
  <c r="Z20" i="17"/>
  <c r="AN18" i="15"/>
  <c r="U18" i="15" s="1"/>
  <c r="X18" i="15" s="1"/>
  <c r="C21" i="17"/>
  <c r="V21" i="17" s="1"/>
  <c r="AI16" i="15"/>
  <c r="AM16" i="15" s="1"/>
  <c r="A21" i="17"/>
  <c r="U21" i="17" s="1"/>
  <c r="AK17" i="15"/>
  <c r="R19" i="15"/>
  <c r="AO19" i="15" s="1"/>
  <c r="AA19" i="15" s="1"/>
  <c r="AH17" i="15"/>
  <c r="AI17" i="15" s="1"/>
  <c r="AF17" i="15"/>
  <c r="AL17" i="15" s="1"/>
  <c r="O20" i="15"/>
  <c r="T20" i="15" s="1"/>
  <c r="G21" i="15"/>
  <c r="I21" i="15" s="1"/>
  <c r="J21" i="15" s="1"/>
  <c r="L21" i="15" s="1"/>
  <c r="F22" i="17"/>
  <c r="M22" i="15"/>
  <c r="AN19" i="15"/>
  <c r="U19" i="15" s="1"/>
  <c r="AD18" i="15"/>
  <c r="AK18" i="15" s="1"/>
  <c r="AH18" i="15"/>
  <c r="AG18" i="15"/>
  <c r="AE18" i="15"/>
  <c r="AF18" i="15" s="1"/>
  <c r="G22" i="17"/>
  <c r="S20" i="15"/>
  <c r="Q20" i="15"/>
  <c r="D22" i="17"/>
  <c r="B21" i="17"/>
  <c r="E22" i="17"/>
  <c r="E27" i="15"/>
  <c r="H26" i="15"/>
  <c r="F27" i="15"/>
  <c r="P26" i="15"/>
  <c r="N25" i="15"/>
  <c r="D26" i="15"/>
  <c r="BI11" i="32" l="1"/>
  <c r="BH11" i="32"/>
  <c r="BB12" i="32"/>
  <c r="BG12" i="32" s="1"/>
  <c r="BK10" i="32"/>
  <c r="BN10" i="32" s="1"/>
  <c r="I13" i="21" s="1"/>
  <c r="AM19" i="27"/>
  <c r="AP19" i="27" s="1"/>
  <c r="AQ13" i="32"/>
  <c r="AQ7" i="23"/>
  <c r="AH7" i="23"/>
  <c r="AD19" i="23"/>
  <c r="AE19" i="23"/>
  <c r="K13" i="32"/>
  <c r="AV14" i="32"/>
  <c r="AU14" i="32"/>
  <c r="AG16" i="32"/>
  <c r="L16" i="32"/>
  <c r="P16" i="32" s="1"/>
  <c r="AY13" i="32"/>
  <c r="BA13" i="32" s="1"/>
  <c r="AX13" i="32"/>
  <c r="AZ13" i="32" s="1"/>
  <c r="B24" i="22"/>
  <c r="AM2" i="23"/>
  <c r="AK15" i="32"/>
  <c r="AR15" i="32"/>
  <c r="AJ15" i="32"/>
  <c r="AN14" i="32"/>
  <c r="AP14" i="32" s="1"/>
  <c r="AM14" i="32"/>
  <c r="AO14" i="32" s="1"/>
  <c r="AG6" i="23"/>
  <c r="AI6" i="23" s="1"/>
  <c r="AJ6" i="23" s="1"/>
  <c r="AK6" i="23" s="1"/>
  <c r="AL6" i="23" s="1"/>
  <c r="AM6" i="23" s="1"/>
  <c r="AN6" i="23" s="1"/>
  <c r="AO6" i="23" s="1"/>
  <c r="AP6" i="23" s="1"/>
  <c r="W27" i="23"/>
  <c r="AC26" i="23"/>
  <c r="V28" i="23"/>
  <c r="AB27" i="23"/>
  <c r="AA20" i="23"/>
  <c r="U21" i="23"/>
  <c r="AS21" i="32"/>
  <c r="AW20" i="32"/>
  <c r="AH21" i="32"/>
  <c r="AL20" i="32"/>
  <c r="BE19" i="32"/>
  <c r="BD19" i="32"/>
  <c r="BC19" i="32"/>
  <c r="Y19" i="32"/>
  <c r="X19" i="32"/>
  <c r="W19" i="32"/>
  <c r="E15" i="32"/>
  <c r="D15" i="32"/>
  <c r="H14" i="32"/>
  <c r="J14" i="32" s="1"/>
  <c r="G14" i="32"/>
  <c r="I14" i="32" s="1"/>
  <c r="F20" i="32"/>
  <c r="B21" i="32"/>
  <c r="W21" i="27"/>
  <c r="AI20" i="29"/>
  <c r="AM20" i="29" s="1"/>
  <c r="AN21" i="26"/>
  <c r="U21" i="26" s="1"/>
  <c r="X21" i="26" s="1"/>
  <c r="C27" i="26"/>
  <c r="M27" i="26" s="1"/>
  <c r="C27" i="29"/>
  <c r="M27" i="29" s="1"/>
  <c r="C27" i="27"/>
  <c r="M27" i="27" s="1"/>
  <c r="C27" i="28"/>
  <c r="M27" i="28" s="1"/>
  <c r="E24" i="20"/>
  <c r="I23" i="20"/>
  <c r="E24" i="21" s="1"/>
  <c r="J23" i="20"/>
  <c r="F24" i="21" s="1"/>
  <c r="C27" i="15"/>
  <c r="C27" i="24"/>
  <c r="C27" i="22"/>
  <c r="C27" i="25"/>
  <c r="AN21" i="27"/>
  <c r="U21" i="27" s="1"/>
  <c r="X21" i="27" s="1"/>
  <c r="AJ21" i="26"/>
  <c r="AI20" i="28"/>
  <c r="AM20" i="28" s="1"/>
  <c r="B22" i="20"/>
  <c r="D23" i="20"/>
  <c r="AJ21" i="27"/>
  <c r="AP19" i="28"/>
  <c r="J12" i="23"/>
  <c r="K12" i="23"/>
  <c r="AP18" i="26"/>
  <c r="L11" i="23"/>
  <c r="R22" i="28"/>
  <c r="T22" i="28"/>
  <c r="V22" i="28"/>
  <c r="Y22" i="28"/>
  <c r="AB22" i="28" s="1"/>
  <c r="AC22" i="28" s="1"/>
  <c r="AH21" i="28"/>
  <c r="AD21" i="28"/>
  <c r="AK21" i="28" s="1"/>
  <c r="L23" i="28"/>
  <c r="O23" i="28"/>
  <c r="Q22" i="28"/>
  <c r="S22" i="28"/>
  <c r="Y22" i="26"/>
  <c r="AB22" i="26" s="1"/>
  <c r="AC22" i="26" s="1"/>
  <c r="V22" i="26"/>
  <c r="AG21" i="28"/>
  <c r="AE21" i="28"/>
  <c r="AF21" i="28" s="1"/>
  <c r="AL21" i="28" s="1"/>
  <c r="O23" i="29"/>
  <c r="L23" i="29"/>
  <c r="S22" i="26"/>
  <c r="Q22" i="26"/>
  <c r="V22" i="29"/>
  <c r="Y22" i="29"/>
  <c r="AB22" i="29" s="1"/>
  <c r="AC22" i="29" s="1"/>
  <c r="T22" i="26"/>
  <c r="R22" i="26"/>
  <c r="Y22" i="27"/>
  <c r="AB22" i="27" s="1"/>
  <c r="AC22" i="27" s="1"/>
  <c r="V22" i="27"/>
  <c r="AH20" i="26"/>
  <c r="AD20" i="26"/>
  <c r="AK20" i="26" s="1"/>
  <c r="AG20" i="26"/>
  <c r="AE20" i="26"/>
  <c r="AF20" i="26" s="1"/>
  <c r="AL20" i="26" s="1"/>
  <c r="Q23" i="27"/>
  <c r="S23" i="27"/>
  <c r="AP19" i="29"/>
  <c r="I12" i="23"/>
  <c r="AP18" i="27"/>
  <c r="K11" i="23"/>
  <c r="R23" i="27"/>
  <c r="T23" i="27"/>
  <c r="A23" i="27"/>
  <c r="K23" i="27" s="1"/>
  <c r="A23" i="29"/>
  <c r="K23" i="29" s="1"/>
  <c r="AE21" i="29"/>
  <c r="AF21" i="29" s="1"/>
  <c r="AL21" i="29" s="1"/>
  <c r="AG21" i="29"/>
  <c r="AG20" i="27"/>
  <c r="AE20" i="27"/>
  <c r="AF20" i="27" s="1"/>
  <c r="AL20" i="27" s="1"/>
  <c r="O24" i="27"/>
  <c r="L24" i="27"/>
  <c r="B24" i="28"/>
  <c r="G24" i="28" s="1"/>
  <c r="I24" i="28" s="1"/>
  <c r="J24" i="28" s="1"/>
  <c r="B24" i="29"/>
  <c r="G24" i="29" s="1"/>
  <c r="I24" i="29" s="1"/>
  <c r="J24" i="29" s="1"/>
  <c r="AH21" i="29"/>
  <c r="AD21" i="29"/>
  <c r="AK21" i="29" s="1"/>
  <c r="AD20" i="27"/>
  <c r="AK20" i="27" s="1"/>
  <c r="AH20" i="27"/>
  <c r="Q22" i="29"/>
  <c r="S22" i="29"/>
  <c r="O24" i="26"/>
  <c r="L24" i="26"/>
  <c r="S22" i="27"/>
  <c r="Q22" i="27"/>
  <c r="Z21" i="27"/>
  <c r="AO21" i="27"/>
  <c r="AA21" i="27" s="1"/>
  <c r="AP19" i="26"/>
  <c r="L12" i="23"/>
  <c r="AJ21" i="28"/>
  <c r="T22" i="29"/>
  <c r="R22" i="29"/>
  <c r="B25" i="29"/>
  <c r="G25" i="29" s="1"/>
  <c r="I25" i="29" s="1"/>
  <c r="J25" i="29" s="1"/>
  <c r="B25" i="28"/>
  <c r="G25" i="28" s="1"/>
  <c r="I25" i="28" s="1"/>
  <c r="J25" i="28" s="1"/>
  <c r="A23" i="28"/>
  <c r="K23" i="28" s="1"/>
  <c r="A23" i="26"/>
  <c r="K23" i="26" s="1"/>
  <c r="R22" i="27"/>
  <c r="T22" i="27"/>
  <c r="AO21" i="26"/>
  <c r="AA21" i="26" s="1"/>
  <c r="Z21" i="26"/>
  <c r="AJ21" i="29"/>
  <c r="S23" i="26"/>
  <c r="Q23" i="26"/>
  <c r="W21" i="26"/>
  <c r="R23" i="26"/>
  <c r="T23" i="26"/>
  <c r="O7" i="23"/>
  <c r="R7" i="23" s="1"/>
  <c r="T7" i="23"/>
  <c r="S7" i="23"/>
  <c r="P27" i="29"/>
  <c r="F28" i="29"/>
  <c r="E29" i="29"/>
  <c r="H28" i="29"/>
  <c r="H27" i="29"/>
  <c r="D28" i="29"/>
  <c r="N27" i="29"/>
  <c r="H27" i="28"/>
  <c r="E28" i="28"/>
  <c r="P29" i="28"/>
  <c r="F30" i="28"/>
  <c r="D28" i="28"/>
  <c r="N27" i="28"/>
  <c r="E28" i="27"/>
  <c r="H27" i="27"/>
  <c r="F29" i="27"/>
  <c r="P28" i="27"/>
  <c r="D28" i="27"/>
  <c r="N27" i="27"/>
  <c r="D29" i="26"/>
  <c r="N28" i="26"/>
  <c r="E29" i="26"/>
  <c r="H28" i="26"/>
  <c r="F29" i="26"/>
  <c r="P28" i="26"/>
  <c r="B21" i="19"/>
  <c r="K24" i="17"/>
  <c r="M24" i="17"/>
  <c r="N25" i="17"/>
  <c r="A21" i="19"/>
  <c r="P21" i="19" s="1"/>
  <c r="D21" i="21" s="1"/>
  <c r="B25" i="25" s="1"/>
  <c r="C22" i="23"/>
  <c r="E22" i="19"/>
  <c r="B22" i="19" s="1"/>
  <c r="M24" i="19"/>
  <c r="T23" i="19"/>
  <c r="S23" i="19"/>
  <c r="AK20" i="17"/>
  <c r="A20" i="21" s="1"/>
  <c r="A17" i="32" s="1"/>
  <c r="B24" i="25"/>
  <c r="B24" i="24"/>
  <c r="M8" i="23"/>
  <c r="A23" i="24"/>
  <c r="K23" i="24" s="1"/>
  <c r="A23" i="15"/>
  <c r="K23" i="15" s="1"/>
  <c r="S21" i="17"/>
  <c r="AC21" i="17" s="1"/>
  <c r="A23" i="22"/>
  <c r="K23" i="22" s="1"/>
  <c r="A23" i="25"/>
  <c r="K23" i="25" s="1"/>
  <c r="R21" i="17"/>
  <c r="N8" i="23"/>
  <c r="P8" i="23" s="1"/>
  <c r="E28" i="24"/>
  <c r="H27" i="24"/>
  <c r="AJ21" i="15"/>
  <c r="T20" i="22"/>
  <c r="AN20" i="22" s="1"/>
  <c r="U20" i="22" s="1"/>
  <c r="X20" i="22" s="1"/>
  <c r="AI17" i="25"/>
  <c r="AM17" i="25" s="1"/>
  <c r="H10" i="23" s="1"/>
  <c r="AJ20" i="17"/>
  <c r="B20" i="21" s="1"/>
  <c r="AI17" i="22"/>
  <c r="AM17" i="22" s="1"/>
  <c r="W19" i="25"/>
  <c r="AJ21" i="22"/>
  <c r="AN19" i="25"/>
  <c r="U19" i="25" s="1"/>
  <c r="X19" i="25" s="1"/>
  <c r="AJ21" i="24"/>
  <c r="W19" i="24"/>
  <c r="AN19" i="24"/>
  <c r="U19" i="24" s="1"/>
  <c r="X19" i="24" s="1"/>
  <c r="Y22" i="15"/>
  <c r="AB22" i="15" s="1"/>
  <c r="AC22" i="15" s="1"/>
  <c r="V22" i="15"/>
  <c r="AG18" i="25"/>
  <c r="AE18" i="25"/>
  <c r="AF18" i="25" s="1"/>
  <c r="AL18" i="25" s="1"/>
  <c r="V22" i="25"/>
  <c r="Y22" i="25"/>
  <c r="AB22" i="25" s="1"/>
  <c r="AC22" i="25" s="1"/>
  <c r="AO19" i="22"/>
  <c r="AA19" i="22" s="1"/>
  <c r="Z19" i="22"/>
  <c r="R20" i="24"/>
  <c r="T20" i="24"/>
  <c r="S20" i="24"/>
  <c r="Q20" i="24"/>
  <c r="Z20" i="22"/>
  <c r="AP16" i="24"/>
  <c r="G9" i="23"/>
  <c r="V22" i="24"/>
  <c r="Y22" i="24"/>
  <c r="AB22" i="24" s="1"/>
  <c r="AC22" i="24" s="1"/>
  <c r="O21" i="22"/>
  <c r="L21" i="22"/>
  <c r="L21" i="25"/>
  <c r="O21" i="25"/>
  <c r="AP16" i="25"/>
  <c r="H9" i="23"/>
  <c r="O21" i="24"/>
  <c r="L21" i="24"/>
  <c r="AN19" i="22"/>
  <c r="U19" i="22" s="1"/>
  <c r="X19" i="22" s="1"/>
  <c r="AP16" i="22"/>
  <c r="F9" i="23"/>
  <c r="AP16" i="15"/>
  <c r="E9" i="23"/>
  <c r="W19" i="22"/>
  <c r="V22" i="22"/>
  <c r="Y22" i="22"/>
  <c r="AB22" i="22" s="1"/>
  <c r="AC22" i="22" s="1"/>
  <c r="AH18" i="22"/>
  <c r="AD18" i="22"/>
  <c r="AK18" i="22" s="1"/>
  <c r="W20" i="22"/>
  <c r="AI17" i="24"/>
  <c r="AM17" i="24" s="1"/>
  <c r="AE18" i="22"/>
  <c r="AF18" i="22" s="1"/>
  <c r="AL18" i="22" s="1"/>
  <c r="AG18" i="22"/>
  <c r="AO19" i="25"/>
  <c r="AA19" i="25" s="1"/>
  <c r="Z19" i="25"/>
  <c r="AH18" i="24"/>
  <c r="AD18" i="24"/>
  <c r="AK18" i="24" s="1"/>
  <c r="AJ21" i="25"/>
  <c r="Z19" i="24"/>
  <c r="AO19" i="24"/>
  <c r="AA19" i="24" s="1"/>
  <c r="R20" i="25"/>
  <c r="T20" i="25"/>
  <c r="AG18" i="24"/>
  <c r="AE18" i="24"/>
  <c r="AF18" i="24" s="1"/>
  <c r="AL18" i="24" s="1"/>
  <c r="M22" i="22"/>
  <c r="G22" i="22"/>
  <c r="I22" i="22" s="1"/>
  <c r="J22" i="22" s="1"/>
  <c r="S20" i="25"/>
  <c r="Q20" i="25"/>
  <c r="G22" i="25"/>
  <c r="I22" i="25" s="1"/>
  <c r="J22" i="25" s="1"/>
  <c r="M22" i="25"/>
  <c r="M23" i="22"/>
  <c r="M22" i="24"/>
  <c r="G22" i="24"/>
  <c r="I22" i="24" s="1"/>
  <c r="J22" i="24" s="1"/>
  <c r="AD18" i="25"/>
  <c r="AK18" i="25" s="1"/>
  <c r="AH18" i="25"/>
  <c r="P28" i="25"/>
  <c r="F29" i="25"/>
  <c r="H28" i="25"/>
  <c r="E29" i="25"/>
  <c r="D30" i="25"/>
  <c r="N29" i="25"/>
  <c r="N28" i="24"/>
  <c r="D29" i="24"/>
  <c r="P31" i="24"/>
  <c r="F32" i="24"/>
  <c r="E28" i="22"/>
  <c r="H27" i="22"/>
  <c r="N28" i="22"/>
  <c r="D29" i="22"/>
  <c r="F28" i="22"/>
  <c r="P27" i="22"/>
  <c r="Y21" i="17"/>
  <c r="AE21" i="17" s="1"/>
  <c r="D24" i="19"/>
  <c r="AM19" i="17"/>
  <c r="AF25" i="17"/>
  <c r="Z21" i="17"/>
  <c r="AL18" i="15"/>
  <c r="X19" i="15"/>
  <c r="W19" i="15"/>
  <c r="AM17" i="15"/>
  <c r="C22" i="17"/>
  <c r="V22" i="17" s="1"/>
  <c r="Z19" i="15"/>
  <c r="AH19" i="15" s="1"/>
  <c r="A22" i="17"/>
  <c r="U22" i="17" s="1"/>
  <c r="R20" i="15"/>
  <c r="Z20" i="15" s="1"/>
  <c r="O21" i="15"/>
  <c r="T21" i="15" s="1"/>
  <c r="G22" i="15"/>
  <c r="I22" i="15" s="1"/>
  <c r="J22" i="15" s="1"/>
  <c r="O22" i="15" s="1"/>
  <c r="F23" i="17"/>
  <c r="M23" i="15"/>
  <c r="AI18" i="15"/>
  <c r="AN20" i="15"/>
  <c r="U20" i="15" s="1"/>
  <c r="S21" i="15"/>
  <c r="Q21" i="15"/>
  <c r="AE19" i="15"/>
  <c r="AG19" i="15"/>
  <c r="G23" i="17"/>
  <c r="D23" i="17"/>
  <c r="B22" i="17"/>
  <c r="E23" i="17"/>
  <c r="D27" i="15"/>
  <c r="N26" i="15"/>
  <c r="H27" i="15"/>
  <c r="E28" i="15"/>
  <c r="F28" i="15"/>
  <c r="P27" i="15"/>
  <c r="BK11" i="32" l="1"/>
  <c r="BN11" i="32" s="1"/>
  <c r="I14" i="21" s="1"/>
  <c r="BI12" i="32"/>
  <c r="BH12" i="32"/>
  <c r="AQ14" i="32"/>
  <c r="BB13" i="32"/>
  <c r="BI13" i="32" s="1"/>
  <c r="AQ8" i="23"/>
  <c r="AH8" i="23"/>
  <c r="AD20" i="23"/>
  <c r="AE20" i="23"/>
  <c r="K14" i="32"/>
  <c r="AG7" i="23"/>
  <c r="AI7" i="23" s="1"/>
  <c r="AJ7" i="23" s="1"/>
  <c r="AK7" i="23" s="1"/>
  <c r="AL7" i="23" s="1"/>
  <c r="AM7" i="23" s="1"/>
  <c r="AN7" i="23" s="1"/>
  <c r="AO7" i="23" s="1"/>
  <c r="AP7" i="23" s="1"/>
  <c r="AN2" i="23"/>
  <c r="BG13" i="32"/>
  <c r="BH13" i="32"/>
  <c r="AK16" i="32"/>
  <c r="AR16" i="32"/>
  <c r="AJ16" i="32"/>
  <c r="AM15" i="32"/>
  <c r="AO15" i="32" s="1"/>
  <c r="AN15" i="32"/>
  <c r="AP15" i="32" s="1"/>
  <c r="AG17" i="32"/>
  <c r="L17" i="32"/>
  <c r="P17" i="32" s="1"/>
  <c r="AV15" i="32"/>
  <c r="AU15" i="32"/>
  <c r="AY14" i="32"/>
  <c r="BA14" i="32" s="1"/>
  <c r="AX14" i="32"/>
  <c r="AZ14" i="32" s="1"/>
  <c r="BK12" i="32"/>
  <c r="BN12" i="32" s="1"/>
  <c r="I15" i="21" s="1"/>
  <c r="W28" i="23"/>
  <c r="AC27" i="23"/>
  <c r="AB28" i="23"/>
  <c r="V29" i="23"/>
  <c r="AA21" i="23"/>
  <c r="U22" i="23"/>
  <c r="BD20" i="32"/>
  <c r="BE20" i="32"/>
  <c r="BC20" i="32"/>
  <c r="AL21" i="32"/>
  <c r="AH22" i="32"/>
  <c r="AW21" i="32"/>
  <c r="AS22" i="32"/>
  <c r="X20" i="32"/>
  <c r="W20" i="32"/>
  <c r="Y20" i="32"/>
  <c r="E16" i="32"/>
  <c r="D16" i="32"/>
  <c r="G15" i="32"/>
  <c r="I15" i="32" s="1"/>
  <c r="H15" i="32"/>
  <c r="J15" i="32" s="1"/>
  <c r="V21" i="19"/>
  <c r="F21" i="32"/>
  <c r="B22" i="32"/>
  <c r="AN22" i="28"/>
  <c r="U22" i="28" s="1"/>
  <c r="X22" i="28" s="1"/>
  <c r="AI20" i="26"/>
  <c r="AM20" i="26" s="1"/>
  <c r="W23" i="26"/>
  <c r="AN23" i="27"/>
  <c r="U23" i="27" s="1"/>
  <c r="X23" i="27" s="1"/>
  <c r="C22" i="19"/>
  <c r="Q22" i="19" s="1"/>
  <c r="C22" i="21" s="1"/>
  <c r="B26" i="29" s="1"/>
  <c r="G26" i="29" s="1"/>
  <c r="I26" i="29" s="1"/>
  <c r="J26" i="29" s="1"/>
  <c r="AJ22" i="26"/>
  <c r="W22" i="27"/>
  <c r="W23" i="27"/>
  <c r="C28" i="26"/>
  <c r="M28" i="26" s="1"/>
  <c r="C28" i="29"/>
  <c r="M28" i="29" s="1"/>
  <c r="C28" i="27"/>
  <c r="M28" i="27" s="1"/>
  <c r="C28" i="28"/>
  <c r="M28" i="28" s="1"/>
  <c r="C28" i="25"/>
  <c r="C28" i="15"/>
  <c r="C28" i="24"/>
  <c r="C28" i="22"/>
  <c r="E25" i="20"/>
  <c r="I24" i="20"/>
  <c r="E25" i="21" s="1"/>
  <c r="J24" i="20"/>
  <c r="F25" i="21" s="1"/>
  <c r="AN23" i="26"/>
  <c r="U23" i="26" s="1"/>
  <c r="X23" i="26" s="1"/>
  <c r="B25" i="24"/>
  <c r="W22" i="29"/>
  <c r="B23" i="20"/>
  <c r="D24" i="20"/>
  <c r="W22" i="26"/>
  <c r="AN22" i="26"/>
  <c r="U22" i="26" s="1"/>
  <c r="X22" i="26" s="1"/>
  <c r="AE21" i="26"/>
  <c r="AF21" i="26" s="1"/>
  <c r="AL21" i="26" s="1"/>
  <c r="AG21" i="26"/>
  <c r="Z22" i="28"/>
  <c r="AO22" i="28"/>
  <c r="AA22" i="28" s="1"/>
  <c r="AN22" i="27"/>
  <c r="U22" i="27" s="1"/>
  <c r="X22" i="27" s="1"/>
  <c r="S24" i="26"/>
  <c r="Q24" i="26"/>
  <c r="Y23" i="29"/>
  <c r="AB23" i="29" s="1"/>
  <c r="AC23" i="29" s="1"/>
  <c r="V23" i="29"/>
  <c r="R23" i="28"/>
  <c r="T23" i="28"/>
  <c r="T24" i="26"/>
  <c r="R24" i="26"/>
  <c r="V23" i="27"/>
  <c r="Y23" i="27"/>
  <c r="AB23" i="27" s="1"/>
  <c r="AC23" i="27" s="1"/>
  <c r="AP20" i="29"/>
  <c r="I13" i="23"/>
  <c r="S23" i="28"/>
  <c r="Q23" i="28"/>
  <c r="A24" i="28"/>
  <c r="K24" i="28" s="1"/>
  <c r="A24" i="26"/>
  <c r="K24" i="26" s="1"/>
  <c r="Y23" i="26"/>
  <c r="AB23" i="26" s="1"/>
  <c r="AC23" i="26" s="1"/>
  <c r="V23" i="26"/>
  <c r="V23" i="28"/>
  <c r="Y23" i="28"/>
  <c r="AB23" i="28" s="1"/>
  <c r="AC23" i="28" s="1"/>
  <c r="AO22" i="29"/>
  <c r="AA22" i="29" s="1"/>
  <c r="Z22" i="29"/>
  <c r="AJ22" i="29"/>
  <c r="A24" i="15"/>
  <c r="K24" i="15" s="1"/>
  <c r="V24" i="15" s="1"/>
  <c r="A24" i="29"/>
  <c r="K24" i="29" s="1"/>
  <c r="A24" i="27"/>
  <c r="K24" i="27" s="1"/>
  <c r="L25" i="28"/>
  <c r="O25" i="28"/>
  <c r="AO22" i="26"/>
  <c r="AA22" i="26" s="1"/>
  <c r="Z22" i="26"/>
  <c r="O25" i="29"/>
  <c r="L25" i="29"/>
  <c r="AP20" i="28"/>
  <c r="J13" i="23"/>
  <c r="AJ22" i="28"/>
  <c r="AN22" i="29"/>
  <c r="U22" i="29" s="1"/>
  <c r="X22" i="29" s="1"/>
  <c r="O24" i="29"/>
  <c r="L24" i="29"/>
  <c r="S23" i="29"/>
  <c r="Q23" i="29"/>
  <c r="W22" i="28"/>
  <c r="O24" i="28"/>
  <c r="L24" i="28"/>
  <c r="T23" i="29"/>
  <c r="R23" i="29"/>
  <c r="S24" i="27"/>
  <c r="Q24" i="27"/>
  <c r="Z23" i="26"/>
  <c r="AO23" i="26"/>
  <c r="AA23" i="26" s="1"/>
  <c r="T24" i="27"/>
  <c r="R24" i="27"/>
  <c r="AI21" i="28"/>
  <c r="AM21" i="28" s="1"/>
  <c r="B25" i="27"/>
  <c r="G25" i="27" s="1"/>
  <c r="I25" i="27" s="1"/>
  <c r="J25" i="27" s="1"/>
  <c r="B25" i="26"/>
  <c r="G25" i="26" s="1"/>
  <c r="I25" i="26" s="1"/>
  <c r="J25" i="26" s="1"/>
  <c r="AG21" i="27"/>
  <c r="AE21" i="27"/>
  <c r="AF21" i="27" s="1"/>
  <c r="AL21" i="27" s="1"/>
  <c r="AH21" i="27"/>
  <c r="AD21" i="27"/>
  <c r="AK21" i="27" s="1"/>
  <c r="AI20" i="27"/>
  <c r="AM20" i="27" s="1"/>
  <c r="AJ22" i="27"/>
  <c r="AD21" i="26"/>
  <c r="AK21" i="26" s="1"/>
  <c r="AH21" i="26"/>
  <c r="AO22" i="27"/>
  <c r="AA22" i="27" s="1"/>
  <c r="Z22" i="27"/>
  <c r="AI21" i="29"/>
  <c r="AM21" i="29" s="1"/>
  <c r="AO23" i="27"/>
  <c r="AA23" i="27" s="1"/>
  <c r="Z23" i="27"/>
  <c r="O8" i="23"/>
  <c r="R8" i="23" s="1"/>
  <c r="T8" i="23"/>
  <c r="S8" i="23"/>
  <c r="D29" i="29"/>
  <c r="N28" i="29"/>
  <c r="E30" i="29"/>
  <c r="P28" i="29"/>
  <c r="F29" i="29"/>
  <c r="H29" i="29" s="1"/>
  <c r="P30" i="28"/>
  <c r="F31" i="28"/>
  <c r="E29" i="28"/>
  <c r="H28" i="28"/>
  <c r="N28" i="28"/>
  <c r="D29" i="28"/>
  <c r="F30" i="27"/>
  <c r="P29" i="27"/>
  <c r="D29" i="27"/>
  <c r="N28" i="27"/>
  <c r="E29" i="27"/>
  <c r="H28" i="27"/>
  <c r="H29" i="26"/>
  <c r="E30" i="26"/>
  <c r="D30" i="26"/>
  <c r="N29" i="26"/>
  <c r="F30" i="26"/>
  <c r="P29" i="26"/>
  <c r="A24" i="24"/>
  <c r="K24" i="24" s="1"/>
  <c r="M25" i="17"/>
  <c r="K25" i="17"/>
  <c r="N26" i="17"/>
  <c r="A22" i="19"/>
  <c r="P22" i="19" s="1"/>
  <c r="D22" i="21" s="1"/>
  <c r="C23" i="23"/>
  <c r="E23" i="19"/>
  <c r="A23" i="19" s="1"/>
  <c r="P23" i="19" s="1"/>
  <c r="D23" i="21" s="1"/>
  <c r="AK21" i="17"/>
  <c r="A21" i="21" s="1"/>
  <c r="A18" i="32" s="1"/>
  <c r="AO20" i="22"/>
  <c r="AA20" i="22" s="1"/>
  <c r="AG20" i="22" s="1"/>
  <c r="M25" i="19"/>
  <c r="T24" i="19"/>
  <c r="S24" i="19"/>
  <c r="B25" i="15"/>
  <c r="B25" i="22"/>
  <c r="A24" i="22"/>
  <c r="K24" i="22" s="1"/>
  <c r="A24" i="25"/>
  <c r="K24" i="25" s="1"/>
  <c r="W21" i="17"/>
  <c r="AD21" i="17" s="1"/>
  <c r="R22" i="17"/>
  <c r="S22" i="17"/>
  <c r="AC22" i="17" s="1"/>
  <c r="M9" i="23"/>
  <c r="N9" i="23"/>
  <c r="P9" i="23" s="1"/>
  <c r="AP17" i="25"/>
  <c r="H28" i="24"/>
  <c r="E29" i="24"/>
  <c r="AJ21" i="17"/>
  <c r="B21" i="21" s="1"/>
  <c r="AJ22" i="15"/>
  <c r="G23" i="22"/>
  <c r="I23" i="22" s="1"/>
  <c r="J23" i="22" s="1"/>
  <c r="O23" i="22" s="1"/>
  <c r="AP17" i="24"/>
  <c r="G10" i="23"/>
  <c r="V23" i="15"/>
  <c r="Y23" i="15"/>
  <c r="AB23" i="15" s="1"/>
  <c r="AC23" i="15" s="1"/>
  <c r="O22" i="25"/>
  <c r="L22" i="25"/>
  <c r="Z20" i="24"/>
  <c r="AO20" i="24"/>
  <c r="AA20" i="24" s="1"/>
  <c r="AH19" i="25"/>
  <c r="AD19" i="25"/>
  <c r="AK19" i="25" s="1"/>
  <c r="T21" i="25"/>
  <c r="R21" i="25"/>
  <c r="AN20" i="24"/>
  <c r="U20" i="24" s="1"/>
  <c r="X20" i="24" s="1"/>
  <c r="AJ22" i="22"/>
  <c r="S21" i="25"/>
  <c r="Q21" i="25"/>
  <c r="W20" i="24"/>
  <c r="AG19" i="25"/>
  <c r="AE19" i="25"/>
  <c r="AF19" i="25" s="1"/>
  <c r="AL19" i="25" s="1"/>
  <c r="S21" i="22"/>
  <c r="Q21" i="22"/>
  <c r="AD19" i="22"/>
  <c r="AK19" i="22" s="1"/>
  <c r="AH19" i="22"/>
  <c r="AI18" i="22"/>
  <c r="AM18" i="22" s="1"/>
  <c r="T21" i="22"/>
  <c r="R21" i="22"/>
  <c r="AG19" i="22"/>
  <c r="AE19" i="22"/>
  <c r="AF19" i="22" s="1"/>
  <c r="AL19" i="22" s="1"/>
  <c r="Y23" i="22"/>
  <c r="AB23" i="22" s="1"/>
  <c r="AC23" i="22" s="1"/>
  <c r="V23" i="22"/>
  <c r="AJ22" i="24"/>
  <c r="Y23" i="25"/>
  <c r="AB23" i="25" s="1"/>
  <c r="AC23" i="25" s="1"/>
  <c r="V23" i="25"/>
  <c r="AJ22" i="25"/>
  <c r="L22" i="24"/>
  <c r="O22" i="24"/>
  <c r="AO20" i="25"/>
  <c r="AA20" i="25" s="1"/>
  <c r="Z20" i="25"/>
  <c r="AI18" i="24"/>
  <c r="AM18" i="24" s="1"/>
  <c r="Y23" i="24"/>
  <c r="AB23" i="24" s="1"/>
  <c r="AC23" i="24" s="1"/>
  <c r="V23" i="24"/>
  <c r="AI18" i="25"/>
  <c r="AM18" i="25" s="1"/>
  <c r="M23" i="24"/>
  <c r="G23" i="24"/>
  <c r="I23" i="24" s="1"/>
  <c r="J23" i="24" s="1"/>
  <c r="AN20" i="25"/>
  <c r="U20" i="25" s="1"/>
  <c r="X20" i="25" s="1"/>
  <c r="S21" i="24"/>
  <c r="Q21" i="24"/>
  <c r="AD20" i="22"/>
  <c r="AK20" i="22" s="1"/>
  <c r="AH20" i="22"/>
  <c r="AP17" i="15"/>
  <c r="E10" i="23"/>
  <c r="W20" i="25"/>
  <c r="T21" i="24"/>
  <c r="R21" i="24"/>
  <c r="L22" i="22"/>
  <c r="O22" i="22"/>
  <c r="M23" i="25"/>
  <c r="G23" i="25"/>
  <c r="I23" i="25" s="1"/>
  <c r="J23" i="25" s="1"/>
  <c r="AG19" i="24"/>
  <c r="AE19" i="24"/>
  <c r="AF19" i="24" s="1"/>
  <c r="AL19" i="24" s="1"/>
  <c r="AP17" i="22"/>
  <c r="F10" i="23"/>
  <c r="AD19" i="24"/>
  <c r="AK19" i="24" s="1"/>
  <c r="AH19" i="24"/>
  <c r="F30" i="25"/>
  <c r="P29" i="25"/>
  <c r="D31" i="25"/>
  <c r="N30" i="25"/>
  <c r="E30" i="25"/>
  <c r="H29" i="25"/>
  <c r="D30" i="24"/>
  <c r="N29" i="24"/>
  <c r="F33" i="24"/>
  <c r="P32" i="24"/>
  <c r="N29" i="22"/>
  <c r="D30" i="22"/>
  <c r="F29" i="22"/>
  <c r="P28" i="22"/>
  <c r="E29" i="22"/>
  <c r="H28" i="22"/>
  <c r="Y22" i="17"/>
  <c r="AE22" i="17" s="1"/>
  <c r="D25" i="19"/>
  <c r="AM18" i="15"/>
  <c r="AM20" i="17"/>
  <c r="AF19" i="15"/>
  <c r="AL19" i="15" s="1"/>
  <c r="AF26" i="17"/>
  <c r="Z22" i="17"/>
  <c r="W20" i="15"/>
  <c r="AO20" i="15"/>
  <c r="AA20" i="15" s="1"/>
  <c r="AG20" i="15" s="1"/>
  <c r="AD19" i="15"/>
  <c r="AK19" i="15" s="1"/>
  <c r="X20" i="15"/>
  <c r="C23" i="17"/>
  <c r="V23" i="17" s="1"/>
  <c r="R21" i="15"/>
  <c r="W21" i="15" s="1"/>
  <c r="A23" i="17"/>
  <c r="U23" i="17" s="1"/>
  <c r="L22" i="15"/>
  <c r="Q22" i="15" s="1"/>
  <c r="G23" i="15"/>
  <c r="I23" i="15" s="1"/>
  <c r="J23" i="15" s="1"/>
  <c r="L23" i="15" s="1"/>
  <c r="S23" i="15" s="1"/>
  <c r="F24" i="17"/>
  <c r="M24" i="15"/>
  <c r="AI19" i="15"/>
  <c r="AN21" i="15"/>
  <c r="U21" i="15" s="1"/>
  <c r="AH20" i="15"/>
  <c r="AD20" i="15"/>
  <c r="G24" i="17"/>
  <c r="T22" i="15"/>
  <c r="R22" i="15"/>
  <c r="D24" i="17"/>
  <c r="B23" i="17"/>
  <c r="E24" i="17"/>
  <c r="P28" i="15"/>
  <c r="F29" i="15"/>
  <c r="D28" i="15"/>
  <c r="N27" i="15"/>
  <c r="E29" i="15"/>
  <c r="H28" i="15"/>
  <c r="BB14" i="32" l="1"/>
  <c r="BG14" i="32" s="1"/>
  <c r="AQ9" i="23"/>
  <c r="AH9" i="23"/>
  <c r="AD21" i="23"/>
  <c r="AE21" i="23"/>
  <c r="BK13" i="32"/>
  <c r="BN13" i="32" s="1"/>
  <c r="I16" i="21" s="1"/>
  <c r="AQ15" i="32"/>
  <c r="AN16" i="32"/>
  <c r="AP16" i="32" s="1"/>
  <c r="AM16" i="32"/>
  <c r="AO16" i="32" s="1"/>
  <c r="AK17" i="32"/>
  <c r="AR17" i="32"/>
  <c r="AJ17" i="32"/>
  <c r="AV16" i="32"/>
  <c r="AU16" i="32"/>
  <c r="AG18" i="32"/>
  <c r="L18" i="32"/>
  <c r="P18" i="32" s="1"/>
  <c r="AG8" i="23"/>
  <c r="AI8" i="23" s="1"/>
  <c r="AJ8" i="23" s="1"/>
  <c r="AK8" i="23" s="1"/>
  <c r="AL8" i="23" s="1"/>
  <c r="AM8" i="23" s="1"/>
  <c r="AN8" i="23" s="1"/>
  <c r="AO8" i="23" s="1"/>
  <c r="AP8" i="23" s="1"/>
  <c r="AY15" i="32"/>
  <c r="BA15" i="32" s="1"/>
  <c r="AX15" i="32"/>
  <c r="AZ15" i="32" s="1"/>
  <c r="K15" i="32"/>
  <c r="AO2" i="23"/>
  <c r="W29" i="23"/>
  <c r="AC28" i="23"/>
  <c r="V30" i="23"/>
  <c r="AB29" i="23"/>
  <c r="U23" i="23"/>
  <c r="AA22" i="23"/>
  <c r="AH23" i="32"/>
  <c r="AL22" i="32"/>
  <c r="AS23" i="32"/>
  <c r="AW22" i="32"/>
  <c r="BD21" i="32"/>
  <c r="BC21" i="32"/>
  <c r="BE21" i="32"/>
  <c r="X21" i="32"/>
  <c r="Y21" i="32"/>
  <c r="W21" i="32"/>
  <c r="E17" i="32"/>
  <c r="D17" i="32"/>
  <c r="G16" i="32"/>
  <c r="I16" i="32" s="1"/>
  <c r="H16" i="32"/>
  <c r="J16" i="32" s="1"/>
  <c r="F22" i="32"/>
  <c r="B23" i="32"/>
  <c r="B26" i="15"/>
  <c r="B26" i="28"/>
  <c r="G26" i="28" s="1"/>
  <c r="I26" i="28" s="1"/>
  <c r="J26" i="28" s="1"/>
  <c r="O26" i="28" s="1"/>
  <c r="AN24" i="27"/>
  <c r="U24" i="27" s="1"/>
  <c r="X24" i="27" s="1"/>
  <c r="W24" i="27"/>
  <c r="C29" i="27"/>
  <c r="M29" i="27" s="1"/>
  <c r="C29" i="28"/>
  <c r="M29" i="28" s="1"/>
  <c r="C29" i="26"/>
  <c r="M29" i="26" s="1"/>
  <c r="C29" i="29"/>
  <c r="M29" i="29" s="1"/>
  <c r="C29" i="15"/>
  <c r="C29" i="24"/>
  <c r="C29" i="22"/>
  <c r="C29" i="25"/>
  <c r="E26" i="20"/>
  <c r="I25" i="20"/>
  <c r="E26" i="21" s="1"/>
  <c r="J25" i="20"/>
  <c r="F26" i="21" s="1"/>
  <c r="V23" i="19"/>
  <c r="W23" i="28"/>
  <c r="AJ23" i="29"/>
  <c r="V22" i="19"/>
  <c r="AJ23" i="26"/>
  <c r="D25" i="20"/>
  <c r="B24" i="20"/>
  <c r="AN24" i="26"/>
  <c r="U24" i="26" s="1"/>
  <c r="X24" i="26" s="1"/>
  <c r="AN23" i="28"/>
  <c r="U23" i="28" s="1"/>
  <c r="X23" i="28" s="1"/>
  <c r="AP21" i="28"/>
  <c r="J14" i="23"/>
  <c r="AH22" i="27"/>
  <c r="AD22" i="27"/>
  <c r="AK22" i="27" s="1"/>
  <c r="AH22" i="29"/>
  <c r="AD22" i="29"/>
  <c r="AK22" i="29" s="1"/>
  <c r="AE22" i="27"/>
  <c r="AF22" i="27" s="1"/>
  <c r="AL22" i="27" s="1"/>
  <c r="AG22" i="27"/>
  <c r="AO23" i="29"/>
  <c r="AA23" i="29" s="1"/>
  <c r="Z23" i="29"/>
  <c r="AG22" i="29"/>
  <c r="AE22" i="29"/>
  <c r="AF22" i="29" s="1"/>
  <c r="AL22" i="29" s="1"/>
  <c r="AE23" i="26"/>
  <c r="AF23" i="26" s="1"/>
  <c r="AL23" i="26" s="1"/>
  <c r="AG23" i="26"/>
  <c r="S25" i="29"/>
  <c r="Q25" i="29"/>
  <c r="AH23" i="26"/>
  <c r="AD23" i="26"/>
  <c r="AK23" i="26" s="1"/>
  <c r="R25" i="29"/>
  <c r="T25" i="29"/>
  <c r="AJ23" i="28"/>
  <c r="AP20" i="26"/>
  <c r="L13" i="23"/>
  <c r="AD22" i="26"/>
  <c r="AK22" i="26" s="1"/>
  <c r="AH22" i="26"/>
  <c r="AP20" i="27"/>
  <c r="K13" i="23"/>
  <c r="AO24" i="27"/>
  <c r="AA24" i="27" s="1"/>
  <c r="Z24" i="27"/>
  <c r="AE22" i="26"/>
  <c r="AF22" i="26" s="1"/>
  <c r="AL22" i="26" s="1"/>
  <c r="AG22" i="26"/>
  <c r="Z24" i="26"/>
  <c r="AO24" i="26"/>
  <c r="AA24" i="26" s="1"/>
  <c r="A25" i="28"/>
  <c r="K25" i="28" s="1"/>
  <c r="A25" i="26"/>
  <c r="K25" i="26" s="1"/>
  <c r="V24" i="26"/>
  <c r="Y24" i="26"/>
  <c r="AB24" i="26" s="1"/>
  <c r="AC24" i="26" s="1"/>
  <c r="W23" i="29"/>
  <c r="S24" i="29"/>
  <c r="Q24" i="29"/>
  <c r="T25" i="28"/>
  <c r="R25" i="28"/>
  <c r="V24" i="28"/>
  <c r="Y24" i="28"/>
  <c r="AB24" i="28" s="1"/>
  <c r="AC24" i="28" s="1"/>
  <c r="AN23" i="29"/>
  <c r="U23" i="29" s="1"/>
  <c r="X23" i="29" s="1"/>
  <c r="R24" i="29"/>
  <c r="T24" i="29"/>
  <c r="S25" i="28"/>
  <c r="Q25" i="28"/>
  <c r="AO23" i="28"/>
  <c r="AA23" i="28" s="1"/>
  <c r="Z23" i="28"/>
  <c r="AP21" i="29"/>
  <c r="I14" i="23"/>
  <c r="S24" i="28"/>
  <c r="Q24" i="28"/>
  <c r="V24" i="27"/>
  <c r="Y24" i="27"/>
  <c r="AB24" i="27" s="1"/>
  <c r="AC24" i="27" s="1"/>
  <c r="AG22" i="28"/>
  <c r="AE22" i="28"/>
  <c r="AF22" i="28" s="1"/>
  <c r="AL22" i="28" s="1"/>
  <c r="A25" i="15"/>
  <c r="K25" i="15" s="1"/>
  <c r="A25" i="29"/>
  <c r="K25" i="29" s="1"/>
  <c r="A25" i="27"/>
  <c r="K25" i="27" s="1"/>
  <c r="T24" i="28"/>
  <c r="R24" i="28"/>
  <c r="V24" i="29"/>
  <c r="Y24" i="29"/>
  <c r="AB24" i="29" s="1"/>
  <c r="AC24" i="29" s="1"/>
  <c r="B27" i="27"/>
  <c r="G27" i="27" s="1"/>
  <c r="I27" i="27" s="1"/>
  <c r="J27" i="27" s="1"/>
  <c r="B27" i="26"/>
  <c r="G27" i="26" s="1"/>
  <c r="I27" i="26" s="1"/>
  <c r="J27" i="26" s="1"/>
  <c r="AH23" i="27"/>
  <c r="AD23" i="27"/>
  <c r="AK23" i="27" s="1"/>
  <c r="AH22" i="28"/>
  <c r="AD22" i="28"/>
  <c r="AK22" i="28" s="1"/>
  <c r="AI21" i="27"/>
  <c r="AM21" i="27" s="1"/>
  <c r="AI21" i="26"/>
  <c r="AM21" i="26" s="1"/>
  <c r="AE23" i="27"/>
  <c r="AF23" i="27" s="1"/>
  <c r="AL23" i="27" s="1"/>
  <c r="AG23" i="27"/>
  <c r="O25" i="26"/>
  <c r="L25" i="26"/>
  <c r="O26" i="29"/>
  <c r="L26" i="29"/>
  <c r="AJ23" i="27"/>
  <c r="B26" i="25"/>
  <c r="B26" i="26"/>
  <c r="G26" i="26" s="1"/>
  <c r="I26" i="26" s="1"/>
  <c r="J26" i="26" s="1"/>
  <c r="B26" i="27"/>
  <c r="G26" i="27" s="1"/>
  <c r="I26" i="27" s="1"/>
  <c r="J26" i="27" s="1"/>
  <c r="O25" i="27"/>
  <c r="L25" i="27"/>
  <c r="W24" i="26"/>
  <c r="O9" i="23"/>
  <c r="R9" i="23" s="1"/>
  <c r="T9" i="23"/>
  <c r="S9" i="23"/>
  <c r="E31" i="29"/>
  <c r="D30" i="29"/>
  <c r="N29" i="29"/>
  <c r="F30" i="29"/>
  <c r="P29" i="29"/>
  <c r="P31" i="28"/>
  <c r="F32" i="28"/>
  <c r="H29" i="28"/>
  <c r="E30" i="28"/>
  <c r="D30" i="28"/>
  <c r="N29" i="28"/>
  <c r="E30" i="27"/>
  <c r="H29" i="27"/>
  <c r="D30" i="27"/>
  <c r="N29" i="27"/>
  <c r="F31" i="27"/>
  <c r="P30" i="27"/>
  <c r="D31" i="26"/>
  <c r="N30" i="26"/>
  <c r="H30" i="26"/>
  <c r="E31" i="26"/>
  <c r="F31" i="26"/>
  <c r="P30" i="26"/>
  <c r="C23" i="19"/>
  <c r="Q23" i="19" s="1"/>
  <c r="C23" i="21" s="1"/>
  <c r="B23" i="19"/>
  <c r="A25" i="24"/>
  <c r="K25" i="24" s="1"/>
  <c r="M26" i="17"/>
  <c r="K26" i="17"/>
  <c r="N27" i="17"/>
  <c r="C24" i="23"/>
  <c r="E24" i="19"/>
  <c r="A24" i="19" s="1"/>
  <c r="P24" i="19" s="1"/>
  <c r="D24" i="21" s="1"/>
  <c r="AE20" i="22"/>
  <c r="AF20" i="22" s="1"/>
  <c r="AL20" i="22" s="1"/>
  <c r="M26" i="19"/>
  <c r="T25" i="19"/>
  <c r="S25" i="19"/>
  <c r="B26" i="22"/>
  <c r="B26" i="24"/>
  <c r="AJ23" i="15"/>
  <c r="AK22" i="17"/>
  <c r="A22" i="21" s="1"/>
  <c r="A19" i="32" s="1"/>
  <c r="W22" i="17"/>
  <c r="AD22" i="17" s="1"/>
  <c r="A25" i="22"/>
  <c r="K25" i="22" s="1"/>
  <c r="A25" i="25"/>
  <c r="K25" i="25" s="1"/>
  <c r="R23" i="17"/>
  <c r="S23" i="17"/>
  <c r="AC23" i="17" s="1"/>
  <c r="W23" i="17"/>
  <c r="AD23" i="17" s="1"/>
  <c r="M10" i="23"/>
  <c r="N10" i="23"/>
  <c r="P10" i="23" s="1"/>
  <c r="AI19" i="24"/>
  <c r="AM19" i="24" s="1"/>
  <c r="E30" i="24"/>
  <c r="H29" i="24"/>
  <c r="L23" i="22"/>
  <c r="S23" i="22" s="1"/>
  <c r="AJ22" i="17"/>
  <c r="B22" i="21" s="1"/>
  <c r="AI19" i="22"/>
  <c r="AM19" i="22" s="1"/>
  <c r="F12" i="23" s="1"/>
  <c r="W21" i="25"/>
  <c r="W21" i="22"/>
  <c r="AN21" i="25"/>
  <c r="U21" i="25" s="1"/>
  <c r="X21" i="25" s="1"/>
  <c r="AN21" i="22"/>
  <c r="U21" i="22" s="1"/>
  <c r="X21" i="22" s="1"/>
  <c r="AJ23" i="22"/>
  <c r="AJ23" i="25"/>
  <c r="Q22" i="24"/>
  <c r="S22" i="24"/>
  <c r="AP18" i="22"/>
  <c r="F11" i="23"/>
  <c r="AP18" i="24"/>
  <c r="G11" i="23"/>
  <c r="AG20" i="24"/>
  <c r="AE20" i="24"/>
  <c r="AF20" i="24" s="1"/>
  <c r="AL20" i="24" s="1"/>
  <c r="O23" i="24"/>
  <c r="L23" i="24"/>
  <c r="R23" i="22"/>
  <c r="T23" i="22"/>
  <c r="AO21" i="24"/>
  <c r="AA21" i="24" s="1"/>
  <c r="Z21" i="24"/>
  <c r="Q22" i="22"/>
  <c r="S22" i="22"/>
  <c r="AD20" i="24"/>
  <c r="AK20" i="24" s="1"/>
  <c r="AH20" i="24"/>
  <c r="Z21" i="22"/>
  <c r="AO21" i="22"/>
  <c r="AA21" i="22" s="1"/>
  <c r="S22" i="25"/>
  <c r="Q22" i="25"/>
  <c r="AD20" i="25"/>
  <c r="AK20" i="25" s="1"/>
  <c r="AH20" i="25"/>
  <c r="AP18" i="15"/>
  <c r="E11" i="23"/>
  <c r="AI20" i="22"/>
  <c r="M24" i="22"/>
  <c r="G24" i="22"/>
  <c r="I24" i="22" s="1"/>
  <c r="J24" i="22" s="1"/>
  <c r="Y24" i="25"/>
  <c r="AB24" i="25" s="1"/>
  <c r="AC24" i="25" s="1"/>
  <c r="V24" i="25"/>
  <c r="T22" i="25"/>
  <c r="R22" i="25"/>
  <c r="Y24" i="15"/>
  <c r="AB24" i="15" s="1"/>
  <c r="AC24" i="15" s="1"/>
  <c r="AJ24" i="15" s="1"/>
  <c r="T22" i="22"/>
  <c r="R22" i="22"/>
  <c r="W21" i="24"/>
  <c r="M24" i="24"/>
  <c r="G24" i="24"/>
  <c r="I24" i="24" s="1"/>
  <c r="J24" i="24" s="1"/>
  <c r="Y24" i="22"/>
  <c r="AB24" i="22" s="1"/>
  <c r="AC24" i="22" s="1"/>
  <c r="V24" i="22"/>
  <c r="AN21" i="24"/>
  <c r="U21" i="24" s="1"/>
  <c r="X21" i="24" s="1"/>
  <c r="G24" i="25"/>
  <c r="I24" i="25" s="1"/>
  <c r="J24" i="25" s="1"/>
  <c r="M24" i="25"/>
  <c r="AI19" i="25"/>
  <c r="AM19" i="25" s="1"/>
  <c r="T22" i="24"/>
  <c r="R22" i="24"/>
  <c r="AP18" i="25"/>
  <c r="H11" i="23"/>
  <c r="AG20" i="25"/>
  <c r="AE20" i="25"/>
  <c r="AF20" i="25" s="1"/>
  <c r="AL20" i="25" s="1"/>
  <c r="AJ23" i="24"/>
  <c r="Z21" i="25"/>
  <c r="AO21" i="25"/>
  <c r="AA21" i="25" s="1"/>
  <c r="L23" i="25"/>
  <c r="O23" i="25"/>
  <c r="Y24" i="24"/>
  <c r="AB24" i="24" s="1"/>
  <c r="AC24" i="24" s="1"/>
  <c r="V24" i="24"/>
  <c r="N31" i="25"/>
  <c r="D32" i="25"/>
  <c r="H30" i="25"/>
  <c r="E31" i="25"/>
  <c r="P30" i="25"/>
  <c r="F31" i="25"/>
  <c r="N30" i="24"/>
  <c r="D31" i="24"/>
  <c r="P33" i="24"/>
  <c r="F34" i="24"/>
  <c r="N30" i="22"/>
  <c r="D31" i="22"/>
  <c r="E30" i="22"/>
  <c r="H29" i="22"/>
  <c r="F30" i="22"/>
  <c r="P29" i="22"/>
  <c r="Y23" i="17"/>
  <c r="AE23" i="17" s="1"/>
  <c r="D26" i="19"/>
  <c r="AK20" i="15"/>
  <c r="AM21" i="17"/>
  <c r="AF27" i="17"/>
  <c r="Z23" i="17"/>
  <c r="Z21" i="15"/>
  <c r="AD21" i="15" s="1"/>
  <c r="AK21" i="15" s="1"/>
  <c r="AE20" i="15"/>
  <c r="AF20" i="15" s="1"/>
  <c r="AL20" i="15" s="1"/>
  <c r="AO21" i="15"/>
  <c r="AA21" i="15" s="1"/>
  <c r="AG21" i="15" s="1"/>
  <c r="S22" i="15"/>
  <c r="AN22" i="15" s="1"/>
  <c r="U22" i="15" s="1"/>
  <c r="X22" i="15" s="1"/>
  <c r="X21" i="15"/>
  <c r="AM19" i="15"/>
  <c r="C24" i="17"/>
  <c r="V24" i="17" s="1"/>
  <c r="A24" i="17"/>
  <c r="U24" i="17" s="1"/>
  <c r="O23" i="15"/>
  <c r="T23" i="15" s="1"/>
  <c r="AN23" i="15" s="1"/>
  <c r="U23" i="15" s="1"/>
  <c r="G24" i="15"/>
  <c r="I24" i="15" s="1"/>
  <c r="J24" i="15" s="1"/>
  <c r="O24" i="15" s="1"/>
  <c r="Q23" i="15"/>
  <c r="F25" i="17"/>
  <c r="M25" i="15"/>
  <c r="W22" i="15"/>
  <c r="AI20" i="15"/>
  <c r="G25" i="17"/>
  <c r="Z22" i="15"/>
  <c r="E25" i="17"/>
  <c r="D25" i="17"/>
  <c r="B24" i="17"/>
  <c r="F30" i="15"/>
  <c r="P29" i="15"/>
  <c r="E30" i="15"/>
  <c r="H29" i="15"/>
  <c r="D29" i="15"/>
  <c r="N28" i="15"/>
  <c r="BI14" i="32" l="1"/>
  <c r="BH14" i="32"/>
  <c r="AN25" i="29"/>
  <c r="U25" i="29" s="1"/>
  <c r="W25" i="29"/>
  <c r="BB15" i="32"/>
  <c r="BI15" i="32" s="1"/>
  <c r="AI22" i="27"/>
  <c r="AM22" i="27" s="1"/>
  <c r="AP22" i="27" s="1"/>
  <c r="AQ16" i="32"/>
  <c r="AQ10" i="23"/>
  <c r="AH10" i="23"/>
  <c r="AD22" i="23"/>
  <c r="AE22" i="23"/>
  <c r="K16" i="32"/>
  <c r="BK14" i="32"/>
  <c r="BN14" i="32" s="1"/>
  <c r="I17" i="21" s="1"/>
  <c r="AK18" i="32"/>
  <c r="AR18" i="32"/>
  <c r="AJ18" i="32"/>
  <c r="AY16" i="32"/>
  <c r="BA16" i="32" s="1"/>
  <c r="AX16" i="32"/>
  <c r="AZ16" i="32" s="1"/>
  <c r="AN17" i="32"/>
  <c r="AP17" i="32" s="1"/>
  <c r="AM17" i="32"/>
  <c r="AO17" i="32" s="1"/>
  <c r="AP2" i="23"/>
  <c r="AV17" i="32"/>
  <c r="AU17" i="32"/>
  <c r="AG19" i="32"/>
  <c r="L19" i="32"/>
  <c r="P19" i="32" s="1"/>
  <c r="AG9" i="23"/>
  <c r="AI9" i="23" s="1"/>
  <c r="AJ9" i="23" s="1"/>
  <c r="AK9" i="23" s="1"/>
  <c r="AL9" i="23" s="1"/>
  <c r="AM9" i="23" s="1"/>
  <c r="AN9" i="23" s="1"/>
  <c r="AO9" i="23" s="1"/>
  <c r="AP9" i="23" s="1"/>
  <c r="W30" i="23"/>
  <c r="AC29" i="23"/>
  <c r="V31" i="23"/>
  <c r="AB30" i="23"/>
  <c r="U24" i="23"/>
  <c r="AA23" i="23"/>
  <c r="AW23" i="32"/>
  <c r="AS24" i="32"/>
  <c r="BD22" i="32"/>
  <c r="BE22" i="32"/>
  <c r="BC22" i="32"/>
  <c r="AH24" i="32"/>
  <c r="AL23" i="32"/>
  <c r="X22" i="32"/>
  <c r="W22" i="32"/>
  <c r="Y22" i="32"/>
  <c r="E18" i="32"/>
  <c r="D18" i="32"/>
  <c r="G17" i="32"/>
  <c r="I17" i="32" s="1"/>
  <c r="H17" i="32"/>
  <c r="J17" i="32" s="1"/>
  <c r="F23" i="32"/>
  <c r="B24" i="32"/>
  <c r="L26" i="28"/>
  <c r="Q26" i="28" s="1"/>
  <c r="AI22" i="28"/>
  <c r="AM22" i="28" s="1"/>
  <c r="AI22" i="26"/>
  <c r="AM22" i="26" s="1"/>
  <c r="C30" i="29"/>
  <c r="M30" i="29" s="1"/>
  <c r="C30" i="27"/>
  <c r="M30" i="27" s="1"/>
  <c r="C30" i="28"/>
  <c r="M30" i="28" s="1"/>
  <c r="C30" i="26"/>
  <c r="M30" i="26" s="1"/>
  <c r="C30" i="25"/>
  <c r="C30" i="24"/>
  <c r="C30" i="15"/>
  <c r="C30" i="22"/>
  <c r="W25" i="28"/>
  <c r="E27" i="20"/>
  <c r="J26" i="20"/>
  <c r="F27" i="21" s="1"/>
  <c r="I26" i="20"/>
  <c r="E27" i="21" s="1"/>
  <c r="AN25" i="28"/>
  <c r="U25" i="28" s="1"/>
  <c r="X25" i="28" s="1"/>
  <c r="AI22" i="29"/>
  <c r="AM22" i="29" s="1"/>
  <c r="D26" i="20"/>
  <c r="B25" i="20"/>
  <c r="S25" i="27"/>
  <c r="Q25" i="27"/>
  <c r="T25" i="27"/>
  <c r="R25" i="27"/>
  <c r="AJ24" i="28"/>
  <c r="AH24" i="26"/>
  <c r="AD24" i="26"/>
  <c r="AK24" i="26" s="1"/>
  <c r="L26" i="27"/>
  <c r="O26" i="27"/>
  <c r="AJ24" i="27"/>
  <c r="AD23" i="29"/>
  <c r="AK23" i="29" s="1"/>
  <c r="AH23" i="29"/>
  <c r="O26" i="26"/>
  <c r="L26" i="26"/>
  <c r="AO24" i="28"/>
  <c r="AA24" i="28" s="1"/>
  <c r="Z24" i="28"/>
  <c r="AE23" i="29"/>
  <c r="AF23" i="29" s="1"/>
  <c r="AL23" i="29" s="1"/>
  <c r="AG23" i="29"/>
  <c r="AO24" i="29"/>
  <c r="AA24" i="29" s="1"/>
  <c r="Z24" i="29"/>
  <c r="S26" i="29"/>
  <c r="Q26" i="29"/>
  <c r="O27" i="26"/>
  <c r="L27" i="26"/>
  <c r="T26" i="29"/>
  <c r="R26" i="29"/>
  <c r="O27" i="27"/>
  <c r="L27" i="27"/>
  <c r="A26" i="15"/>
  <c r="K26" i="15" s="1"/>
  <c r="A26" i="29"/>
  <c r="K26" i="29" s="1"/>
  <c r="A26" i="27"/>
  <c r="K26" i="27" s="1"/>
  <c r="Q25" i="26"/>
  <c r="S25" i="26"/>
  <c r="AJ24" i="26"/>
  <c r="AH24" i="27"/>
  <c r="AD24" i="27"/>
  <c r="AK24" i="27" s="1"/>
  <c r="A26" i="26"/>
  <c r="K26" i="26" s="1"/>
  <c r="A26" i="28"/>
  <c r="K26" i="28" s="1"/>
  <c r="B27" i="29"/>
  <c r="G27" i="29" s="1"/>
  <c r="I27" i="29" s="1"/>
  <c r="J27" i="29" s="1"/>
  <c r="B27" i="28"/>
  <c r="G27" i="28" s="1"/>
  <c r="I27" i="28" s="1"/>
  <c r="J27" i="28" s="1"/>
  <c r="T25" i="26"/>
  <c r="R25" i="26"/>
  <c r="AJ24" i="29"/>
  <c r="AH23" i="28"/>
  <c r="AD23" i="28"/>
  <c r="AK23" i="28" s="1"/>
  <c r="AE24" i="27"/>
  <c r="AF24" i="27" s="1"/>
  <c r="AL24" i="27" s="1"/>
  <c r="AG24" i="27"/>
  <c r="C24" i="19"/>
  <c r="Q24" i="19" s="1"/>
  <c r="C24" i="21" s="1"/>
  <c r="AI23" i="27"/>
  <c r="AM23" i="27" s="1"/>
  <c r="W24" i="28"/>
  <c r="AG23" i="28"/>
  <c r="AE23" i="28"/>
  <c r="AF23" i="28" s="1"/>
  <c r="AL23" i="28" s="1"/>
  <c r="AN24" i="28"/>
  <c r="U24" i="28" s="1"/>
  <c r="X24" i="28" s="1"/>
  <c r="Z25" i="28"/>
  <c r="AO25" i="28"/>
  <c r="AA25" i="28" s="1"/>
  <c r="AP21" i="26"/>
  <c r="L14" i="23"/>
  <c r="V25" i="27"/>
  <c r="Y25" i="27"/>
  <c r="AB25" i="27" s="1"/>
  <c r="AC25" i="27" s="1"/>
  <c r="AO25" i="29"/>
  <c r="AA25" i="29" s="1"/>
  <c r="X25" i="29"/>
  <c r="Z25" i="29"/>
  <c r="B28" i="27"/>
  <c r="G28" i="27" s="1"/>
  <c r="I28" i="27" s="1"/>
  <c r="J28" i="27" s="1"/>
  <c r="B28" i="26"/>
  <c r="G28" i="26" s="1"/>
  <c r="I28" i="26" s="1"/>
  <c r="J28" i="26" s="1"/>
  <c r="V25" i="29"/>
  <c r="Y25" i="29"/>
  <c r="AB25" i="29" s="1"/>
  <c r="AC25" i="29" s="1"/>
  <c r="AN24" i="29"/>
  <c r="U24" i="29" s="1"/>
  <c r="X24" i="29" s="1"/>
  <c r="V25" i="26"/>
  <c r="Y25" i="26"/>
  <c r="AB25" i="26" s="1"/>
  <c r="AC25" i="26" s="1"/>
  <c r="B27" i="22"/>
  <c r="R26" i="28"/>
  <c r="T26" i="28"/>
  <c r="W24" i="29"/>
  <c r="Y25" i="28"/>
  <c r="AB25" i="28" s="1"/>
  <c r="AC25" i="28" s="1"/>
  <c r="V25" i="28"/>
  <c r="AI23" i="26"/>
  <c r="AM23" i="26" s="1"/>
  <c r="B27" i="15"/>
  <c r="V24" i="19"/>
  <c r="AP21" i="27"/>
  <c r="K14" i="23"/>
  <c r="AE24" i="26"/>
  <c r="AF24" i="26" s="1"/>
  <c r="AL24" i="26" s="1"/>
  <c r="AG24" i="26"/>
  <c r="O10" i="23"/>
  <c r="R10" i="23" s="1"/>
  <c r="T10" i="23"/>
  <c r="S10" i="23"/>
  <c r="E32" i="29"/>
  <c r="F31" i="29"/>
  <c r="P30" i="29"/>
  <c r="H30" i="29"/>
  <c r="D31" i="29"/>
  <c r="N30" i="29"/>
  <c r="F33" i="28"/>
  <c r="P32" i="28"/>
  <c r="E31" i="28"/>
  <c r="H30" i="28"/>
  <c r="D31" i="28"/>
  <c r="N30" i="28"/>
  <c r="F32" i="27"/>
  <c r="P31" i="27"/>
  <c r="D31" i="27"/>
  <c r="N30" i="27"/>
  <c r="E31" i="27"/>
  <c r="H30" i="27"/>
  <c r="F32" i="26"/>
  <c r="P31" i="26"/>
  <c r="H31" i="26"/>
  <c r="E32" i="26"/>
  <c r="D32" i="26"/>
  <c r="N31" i="26"/>
  <c r="M27" i="17"/>
  <c r="K27" i="17"/>
  <c r="N28" i="17"/>
  <c r="AM20" i="22"/>
  <c r="AP20" i="22" s="1"/>
  <c r="B24" i="19"/>
  <c r="C25" i="23"/>
  <c r="E25" i="19"/>
  <c r="B25" i="19" s="1"/>
  <c r="A26" i="24"/>
  <c r="K26" i="24" s="1"/>
  <c r="M27" i="19"/>
  <c r="T26" i="19"/>
  <c r="S26" i="19"/>
  <c r="AK23" i="17"/>
  <c r="A23" i="21" s="1"/>
  <c r="A20" i="32" s="1"/>
  <c r="B27" i="25"/>
  <c r="B27" i="24"/>
  <c r="S24" i="17"/>
  <c r="AC24" i="17" s="1"/>
  <c r="A26" i="22"/>
  <c r="K26" i="22" s="1"/>
  <c r="A26" i="25"/>
  <c r="K26" i="25" s="1"/>
  <c r="R24" i="17"/>
  <c r="N11" i="23"/>
  <c r="P11" i="23" s="1"/>
  <c r="M11" i="23"/>
  <c r="H30" i="24"/>
  <c r="E31" i="24"/>
  <c r="Q23" i="22"/>
  <c r="W23" i="22" s="1"/>
  <c r="AP19" i="22"/>
  <c r="AJ24" i="25"/>
  <c r="AN23" i="22"/>
  <c r="U23" i="22" s="1"/>
  <c r="W22" i="24"/>
  <c r="AI20" i="24"/>
  <c r="AM20" i="24" s="1"/>
  <c r="AN22" i="24"/>
  <c r="U22" i="24" s="1"/>
  <c r="X22" i="24" s="1"/>
  <c r="W22" i="22"/>
  <c r="AJ23" i="17"/>
  <c r="B23" i="21" s="1"/>
  <c r="AN22" i="22"/>
  <c r="U22" i="22" s="1"/>
  <c r="X22" i="22" s="1"/>
  <c r="AJ24" i="24"/>
  <c r="AG21" i="24"/>
  <c r="AE21" i="24"/>
  <c r="AF21" i="24" s="1"/>
  <c r="AL21" i="24" s="1"/>
  <c r="AP19" i="24"/>
  <c r="G12" i="23"/>
  <c r="S23" i="24"/>
  <c r="Q23" i="24"/>
  <c r="Q23" i="25"/>
  <c r="S23" i="25"/>
  <c r="Y25" i="25"/>
  <c r="AB25" i="25" s="1"/>
  <c r="AC25" i="25" s="1"/>
  <c r="V25" i="25"/>
  <c r="T23" i="24"/>
  <c r="R23" i="24"/>
  <c r="Z22" i="25"/>
  <c r="AO22" i="25"/>
  <c r="AA22" i="25" s="1"/>
  <c r="AG21" i="25"/>
  <c r="AE21" i="25"/>
  <c r="AF21" i="25" s="1"/>
  <c r="AL21" i="25" s="1"/>
  <c r="AP19" i="25"/>
  <c r="H12" i="23"/>
  <c r="AE21" i="22"/>
  <c r="AF21" i="22" s="1"/>
  <c r="AL21" i="22" s="1"/>
  <c r="AG21" i="22"/>
  <c r="AP19" i="15"/>
  <c r="E12" i="23"/>
  <c r="W22" i="25"/>
  <c r="AD21" i="22"/>
  <c r="AK21" i="22" s="1"/>
  <c r="AH21" i="22"/>
  <c r="AH21" i="25"/>
  <c r="AD21" i="25"/>
  <c r="AK21" i="25" s="1"/>
  <c r="AI20" i="25"/>
  <c r="AM20" i="25" s="1"/>
  <c r="O24" i="25"/>
  <c r="L24" i="25"/>
  <c r="AN22" i="25"/>
  <c r="U22" i="25" s="1"/>
  <c r="X22" i="25" s="1"/>
  <c r="Y25" i="15"/>
  <c r="AB25" i="15" s="1"/>
  <c r="AC25" i="15" s="1"/>
  <c r="V25" i="15"/>
  <c r="M25" i="22"/>
  <c r="G25" i="22"/>
  <c r="I25" i="22" s="1"/>
  <c r="J25" i="22" s="1"/>
  <c r="V25" i="22"/>
  <c r="Y25" i="22"/>
  <c r="AB25" i="22" s="1"/>
  <c r="AC25" i="22" s="1"/>
  <c r="M25" i="24"/>
  <c r="G25" i="24"/>
  <c r="I25" i="24" s="1"/>
  <c r="J25" i="24" s="1"/>
  <c r="L24" i="22"/>
  <c r="O24" i="22"/>
  <c r="M25" i="25"/>
  <c r="G25" i="25"/>
  <c r="I25" i="25" s="1"/>
  <c r="J25" i="25" s="1"/>
  <c r="Z22" i="22"/>
  <c r="AO22" i="22"/>
  <c r="AA22" i="22" s="1"/>
  <c r="L24" i="24"/>
  <c r="O24" i="24"/>
  <c r="T23" i="25"/>
  <c r="R23" i="25"/>
  <c r="Y25" i="24"/>
  <c r="AB25" i="24" s="1"/>
  <c r="AC25" i="24" s="1"/>
  <c r="V25" i="24"/>
  <c r="AJ24" i="22"/>
  <c r="AH21" i="24"/>
  <c r="AD21" i="24"/>
  <c r="AK21" i="24" s="1"/>
  <c r="Z22" i="24"/>
  <c r="AO22" i="24"/>
  <c r="AA22" i="24" s="1"/>
  <c r="F32" i="25"/>
  <c r="P31" i="25"/>
  <c r="E32" i="25"/>
  <c r="H31" i="25"/>
  <c r="N32" i="25"/>
  <c r="D33" i="25"/>
  <c r="F35" i="24"/>
  <c r="P34" i="24"/>
  <c r="N31" i="24"/>
  <c r="D32" i="24"/>
  <c r="P30" i="22"/>
  <c r="F31" i="22"/>
  <c r="N31" i="22"/>
  <c r="D32" i="22"/>
  <c r="H30" i="22"/>
  <c r="E31" i="22"/>
  <c r="Y24" i="17"/>
  <c r="AE24" i="17" s="1"/>
  <c r="D27" i="19"/>
  <c r="AM22" i="17"/>
  <c r="AH21" i="15"/>
  <c r="AI21" i="15" s="1"/>
  <c r="AF28" i="17"/>
  <c r="Z24" i="17"/>
  <c r="AO22" i="15"/>
  <c r="AA22" i="15" s="1"/>
  <c r="AG22" i="15" s="1"/>
  <c r="AE21" i="15"/>
  <c r="AF21" i="15" s="1"/>
  <c r="AL21" i="15" s="1"/>
  <c r="AM20" i="15"/>
  <c r="C25" i="17"/>
  <c r="V25" i="17" s="1"/>
  <c r="A25" i="17"/>
  <c r="U25" i="17" s="1"/>
  <c r="R23" i="15"/>
  <c r="X23" i="15" s="1"/>
  <c r="L24" i="15"/>
  <c r="S24" i="15" s="1"/>
  <c r="G25" i="15"/>
  <c r="I25" i="15" s="1"/>
  <c r="J25" i="15" s="1"/>
  <c r="F26" i="17"/>
  <c r="M26" i="15"/>
  <c r="G26" i="17"/>
  <c r="R24" i="15"/>
  <c r="T24" i="15"/>
  <c r="AH22" i="15"/>
  <c r="AD22" i="15"/>
  <c r="AK22" i="15" s="1"/>
  <c r="D26" i="17"/>
  <c r="B25" i="17"/>
  <c r="E26" i="17"/>
  <c r="P30" i="15"/>
  <c r="F31" i="15"/>
  <c r="D30" i="15"/>
  <c r="N29" i="15"/>
  <c r="E31" i="15"/>
  <c r="H30" i="15"/>
  <c r="BH15" i="32" l="1"/>
  <c r="BG15" i="32"/>
  <c r="S26" i="28"/>
  <c r="AO26" i="28" s="1"/>
  <c r="AA26" i="28" s="1"/>
  <c r="BB16" i="32"/>
  <c r="BH16" i="32" s="1"/>
  <c r="AQ11" i="23"/>
  <c r="AH11" i="23"/>
  <c r="AD23" i="23"/>
  <c r="AE23" i="23"/>
  <c r="K17" i="32"/>
  <c r="AQ17" i="32"/>
  <c r="BK15" i="32"/>
  <c r="BN15" i="32" s="1"/>
  <c r="I18" i="21" s="1"/>
  <c r="AR19" i="32"/>
  <c r="AK19" i="32"/>
  <c r="AJ19" i="32"/>
  <c r="AM18" i="32"/>
  <c r="AO18" i="32" s="1"/>
  <c r="AN18" i="32"/>
  <c r="AP18" i="32" s="1"/>
  <c r="AG20" i="32"/>
  <c r="L20" i="32"/>
  <c r="P20" i="32" s="1"/>
  <c r="AV18" i="32"/>
  <c r="AU18" i="32"/>
  <c r="AY17" i="32"/>
  <c r="BA17" i="32" s="1"/>
  <c r="AX17" i="32"/>
  <c r="AZ17" i="32" s="1"/>
  <c r="AG10" i="23"/>
  <c r="AI10" i="23" s="1"/>
  <c r="AJ10" i="23" s="1"/>
  <c r="AK10" i="23" s="1"/>
  <c r="AL10" i="23" s="1"/>
  <c r="AM10" i="23" s="1"/>
  <c r="AN10" i="23" s="1"/>
  <c r="AO10" i="23" s="1"/>
  <c r="AP10" i="23" s="1"/>
  <c r="W31" i="23"/>
  <c r="AC30" i="23"/>
  <c r="V32" i="23"/>
  <c r="AB31" i="23"/>
  <c r="U25" i="23"/>
  <c r="AA24" i="23"/>
  <c r="AL24" i="32"/>
  <c r="AH25" i="32"/>
  <c r="AW24" i="32"/>
  <c r="AS25" i="32"/>
  <c r="BD23" i="32"/>
  <c r="BC23" i="32"/>
  <c r="BE23" i="32"/>
  <c r="W23" i="32"/>
  <c r="Y23" i="32"/>
  <c r="X23" i="32"/>
  <c r="H18" i="32"/>
  <c r="J18" i="32" s="1"/>
  <c r="G18" i="32"/>
  <c r="I18" i="32" s="1"/>
  <c r="W26" i="28"/>
  <c r="W25" i="27"/>
  <c r="E19" i="32"/>
  <c r="D19" i="32"/>
  <c r="F24" i="32"/>
  <c r="B25" i="32"/>
  <c r="AN25" i="27"/>
  <c r="U25" i="27" s="1"/>
  <c r="X25" i="27" s="1"/>
  <c r="AI23" i="29"/>
  <c r="AM23" i="29" s="1"/>
  <c r="AI24" i="27"/>
  <c r="AM24" i="27" s="1"/>
  <c r="K17" i="23" s="1"/>
  <c r="C31" i="22"/>
  <c r="C31" i="24"/>
  <c r="C31" i="15"/>
  <c r="C31" i="25"/>
  <c r="C31" i="27"/>
  <c r="M31" i="27" s="1"/>
  <c r="C31" i="28"/>
  <c r="M31" i="28" s="1"/>
  <c r="C31" i="26"/>
  <c r="M31" i="26" s="1"/>
  <c r="C31" i="29"/>
  <c r="M31" i="29" s="1"/>
  <c r="I27" i="20"/>
  <c r="E28" i="21" s="1"/>
  <c r="J27" i="20"/>
  <c r="F28" i="21" s="1"/>
  <c r="E28" i="20"/>
  <c r="K15" i="23"/>
  <c r="AI23" i="28"/>
  <c r="AM23" i="28" s="1"/>
  <c r="AI24" i="26"/>
  <c r="AM24" i="26" s="1"/>
  <c r="AP24" i="26" s="1"/>
  <c r="B26" i="20"/>
  <c r="D27" i="20"/>
  <c r="AN26" i="29"/>
  <c r="U26" i="29" s="1"/>
  <c r="X26" i="29" s="1"/>
  <c r="O27" i="28"/>
  <c r="L27" i="28"/>
  <c r="O27" i="29"/>
  <c r="L27" i="29"/>
  <c r="S27" i="26"/>
  <c r="Q27" i="26"/>
  <c r="AP22" i="26"/>
  <c r="L15" i="23"/>
  <c r="V26" i="28"/>
  <c r="Y26" i="28"/>
  <c r="AB26" i="28" s="1"/>
  <c r="AC26" i="28" s="1"/>
  <c r="T27" i="26"/>
  <c r="R27" i="26"/>
  <c r="AP23" i="27"/>
  <c r="K16" i="23"/>
  <c r="Y26" i="26"/>
  <c r="AB26" i="26" s="1"/>
  <c r="AC26" i="26" s="1"/>
  <c r="V26" i="26"/>
  <c r="AO26" i="29"/>
  <c r="AA26" i="29" s="1"/>
  <c r="Z26" i="29"/>
  <c r="T26" i="27"/>
  <c r="R26" i="27"/>
  <c r="B28" i="28"/>
  <c r="G28" i="28" s="1"/>
  <c r="I28" i="28" s="1"/>
  <c r="J28" i="28" s="1"/>
  <c r="B28" i="29"/>
  <c r="G28" i="29" s="1"/>
  <c r="I28" i="29" s="1"/>
  <c r="J28" i="29" s="1"/>
  <c r="Q26" i="27"/>
  <c r="S26" i="27"/>
  <c r="AJ25" i="26"/>
  <c r="AJ25" i="27"/>
  <c r="AP22" i="29"/>
  <c r="I15" i="23"/>
  <c r="AH24" i="29"/>
  <c r="AD24" i="29"/>
  <c r="AK24" i="29" s="1"/>
  <c r="AJ25" i="29"/>
  <c r="AG25" i="28"/>
  <c r="AE25" i="28"/>
  <c r="AF25" i="28" s="1"/>
  <c r="AL25" i="28" s="1"/>
  <c r="AO25" i="26"/>
  <c r="AA25" i="26" s="1"/>
  <c r="Z25" i="26"/>
  <c r="AE24" i="29"/>
  <c r="AF24" i="29" s="1"/>
  <c r="AL24" i="29" s="1"/>
  <c r="AG24" i="29"/>
  <c r="F13" i="23"/>
  <c r="Z26" i="28"/>
  <c r="AH25" i="28"/>
  <c r="AD25" i="28"/>
  <c r="AK25" i="28" s="1"/>
  <c r="A27" i="15"/>
  <c r="K27" i="15" s="1"/>
  <c r="A27" i="27"/>
  <c r="K27" i="27" s="1"/>
  <c r="A27" i="29"/>
  <c r="K27" i="29" s="1"/>
  <c r="V26" i="27"/>
  <c r="Y26" i="27"/>
  <c r="AB26" i="27" s="1"/>
  <c r="AC26" i="27" s="1"/>
  <c r="O28" i="26"/>
  <c r="L28" i="26"/>
  <c r="V26" i="29"/>
  <c r="Y26" i="29"/>
  <c r="AB26" i="29" s="1"/>
  <c r="AC26" i="29" s="1"/>
  <c r="AH24" i="28"/>
  <c r="AD24" i="28"/>
  <c r="AK24" i="28" s="1"/>
  <c r="AP22" i="28"/>
  <c r="J15" i="23"/>
  <c r="O28" i="27"/>
  <c r="L28" i="27"/>
  <c r="AG24" i="28"/>
  <c r="AE24" i="28"/>
  <c r="AF24" i="28" s="1"/>
  <c r="AL24" i="28" s="1"/>
  <c r="Z25" i="27"/>
  <c r="AO25" i="27"/>
  <c r="AA25" i="27" s="1"/>
  <c r="B28" i="22"/>
  <c r="AP23" i="26"/>
  <c r="L16" i="23"/>
  <c r="AD25" i="29"/>
  <c r="AK25" i="29" s="1"/>
  <c r="AH25" i="29"/>
  <c r="S27" i="27"/>
  <c r="Q27" i="27"/>
  <c r="S26" i="26"/>
  <c r="Q26" i="26"/>
  <c r="B28" i="15"/>
  <c r="AJ25" i="28"/>
  <c r="W25" i="26"/>
  <c r="T27" i="27"/>
  <c r="R27" i="27"/>
  <c r="T26" i="26"/>
  <c r="R26" i="26"/>
  <c r="A27" i="28"/>
  <c r="K27" i="28" s="1"/>
  <c r="A27" i="26"/>
  <c r="K27" i="26" s="1"/>
  <c r="AG25" i="29"/>
  <c r="AE25" i="29"/>
  <c r="AF25" i="29" s="1"/>
  <c r="AL25" i="29" s="1"/>
  <c r="AN25" i="26"/>
  <c r="U25" i="26" s="1"/>
  <c r="X25" i="26" s="1"/>
  <c r="W26" i="29"/>
  <c r="O11" i="23"/>
  <c r="R11" i="23" s="1"/>
  <c r="S11" i="23"/>
  <c r="T11" i="23"/>
  <c r="P31" i="29"/>
  <c r="F32" i="29"/>
  <c r="H32" i="29" s="1"/>
  <c r="H31" i="29"/>
  <c r="D32" i="29"/>
  <c r="N31" i="29"/>
  <c r="E33" i="29"/>
  <c r="N31" i="28"/>
  <c r="D32" i="28"/>
  <c r="F34" i="28"/>
  <c r="P33" i="28"/>
  <c r="E32" i="28"/>
  <c r="H31" i="28"/>
  <c r="F33" i="27"/>
  <c r="P32" i="27"/>
  <c r="D32" i="27"/>
  <c r="N31" i="27"/>
  <c r="H31" i="27"/>
  <c r="E32" i="27"/>
  <c r="F33" i="26"/>
  <c r="P32" i="26"/>
  <c r="D33" i="26"/>
  <c r="N32" i="26"/>
  <c r="H32" i="26"/>
  <c r="E33" i="26"/>
  <c r="A25" i="19"/>
  <c r="P25" i="19" s="1"/>
  <c r="D25" i="21" s="1"/>
  <c r="C25" i="19"/>
  <c r="Q25" i="19" s="1"/>
  <c r="C25" i="21" s="1"/>
  <c r="A27" i="24"/>
  <c r="K27" i="24" s="1"/>
  <c r="M28" i="17"/>
  <c r="K28" i="17"/>
  <c r="N29" i="17"/>
  <c r="C26" i="23"/>
  <c r="E26" i="19"/>
  <c r="C26" i="19" s="1"/>
  <c r="Q26" i="19" s="1"/>
  <c r="C26" i="21" s="1"/>
  <c r="AK24" i="17"/>
  <c r="A24" i="21" s="1"/>
  <c r="A21" i="32" s="1"/>
  <c r="M28" i="19"/>
  <c r="S27" i="19"/>
  <c r="T27" i="19"/>
  <c r="B28" i="25"/>
  <c r="B28" i="24"/>
  <c r="S25" i="17"/>
  <c r="AC25" i="17" s="1"/>
  <c r="R25" i="17"/>
  <c r="A27" i="22"/>
  <c r="K27" i="22" s="1"/>
  <c r="A27" i="25"/>
  <c r="K27" i="25" s="1"/>
  <c r="AN23" i="24"/>
  <c r="U23" i="24" s="1"/>
  <c r="X23" i="24" s="1"/>
  <c r="X23" i="22"/>
  <c r="W24" i="17"/>
  <c r="AD24" i="17" s="1"/>
  <c r="W23" i="24"/>
  <c r="M12" i="23"/>
  <c r="N12" i="23"/>
  <c r="P12" i="23" s="1"/>
  <c r="H31" i="24"/>
  <c r="E32" i="24"/>
  <c r="AO23" i="22"/>
  <c r="AA23" i="22" s="1"/>
  <c r="AG23" i="22" s="1"/>
  <c r="Z23" i="22"/>
  <c r="AH23" i="22" s="1"/>
  <c r="AJ24" i="17"/>
  <c r="B24" i="21" s="1"/>
  <c r="AJ25" i="24"/>
  <c r="AJ25" i="15"/>
  <c r="AJ25" i="25"/>
  <c r="W23" i="25"/>
  <c r="AN23" i="25"/>
  <c r="U23" i="25" s="1"/>
  <c r="X23" i="25" s="1"/>
  <c r="AP20" i="25"/>
  <c r="H13" i="23"/>
  <c r="Y26" i="15"/>
  <c r="AB26" i="15" s="1"/>
  <c r="AC26" i="15" s="1"/>
  <c r="V26" i="15"/>
  <c r="AD22" i="25"/>
  <c r="AK22" i="25" s="1"/>
  <c r="AH22" i="25"/>
  <c r="M26" i="22"/>
  <c r="G26" i="22"/>
  <c r="I26" i="22" s="1"/>
  <c r="J26" i="22" s="1"/>
  <c r="O25" i="24"/>
  <c r="L25" i="24"/>
  <c r="V26" i="24"/>
  <c r="Y26" i="24"/>
  <c r="AB26" i="24" s="1"/>
  <c r="AC26" i="24" s="1"/>
  <c r="Q24" i="22"/>
  <c r="S24" i="22"/>
  <c r="M27" i="22"/>
  <c r="R24" i="24"/>
  <c r="T24" i="24"/>
  <c r="Z23" i="25"/>
  <c r="AO23" i="25"/>
  <c r="AA23" i="25" s="1"/>
  <c r="M26" i="24"/>
  <c r="G26" i="24"/>
  <c r="I26" i="24" s="1"/>
  <c r="J26" i="24" s="1"/>
  <c r="S24" i="24"/>
  <c r="Q24" i="24"/>
  <c r="AJ25" i="22"/>
  <c r="AI21" i="22"/>
  <c r="AM21" i="22" s="1"/>
  <c r="Z23" i="24"/>
  <c r="AO23" i="24"/>
  <c r="AA23" i="24" s="1"/>
  <c r="AE22" i="22"/>
  <c r="AF22" i="22" s="1"/>
  <c r="AL22" i="22" s="1"/>
  <c r="AG22" i="22"/>
  <c r="V26" i="22"/>
  <c r="Y26" i="22"/>
  <c r="AB26" i="22" s="1"/>
  <c r="AC26" i="22" s="1"/>
  <c r="G26" i="25"/>
  <c r="I26" i="25" s="1"/>
  <c r="J26" i="25" s="1"/>
  <c r="M26" i="25"/>
  <c r="AG22" i="24"/>
  <c r="AE22" i="24"/>
  <c r="AF22" i="24" s="1"/>
  <c r="AL22" i="24" s="1"/>
  <c r="AD22" i="22"/>
  <c r="AK22" i="22" s="1"/>
  <c r="AH22" i="22"/>
  <c r="R24" i="22"/>
  <c r="T24" i="22"/>
  <c r="AD22" i="24"/>
  <c r="AK22" i="24" s="1"/>
  <c r="AH22" i="24"/>
  <c r="L25" i="25"/>
  <c r="O25" i="25"/>
  <c r="AP20" i="24"/>
  <c r="G13" i="23"/>
  <c r="O25" i="22"/>
  <c r="L25" i="22"/>
  <c r="S24" i="25"/>
  <c r="Q24" i="25"/>
  <c r="T24" i="25"/>
  <c r="R24" i="25"/>
  <c r="AI21" i="25"/>
  <c r="AM21" i="25" s="1"/>
  <c r="AI21" i="24"/>
  <c r="AM21" i="24" s="1"/>
  <c r="AP20" i="15"/>
  <c r="E13" i="23"/>
  <c r="V26" i="25"/>
  <c r="Y26" i="25"/>
  <c r="AB26" i="25" s="1"/>
  <c r="AC26" i="25" s="1"/>
  <c r="AE22" i="25"/>
  <c r="AF22" i="25" s="1"/>
  <c r="AL22" i="25" s="1"/>
  <c r="AG22" i="25"/>
  <c r="D34" i="25"/>
  <c r="N33" i="25"/>
  <c r="F33" i="25"/>
  <c r="P32" i="25"/>
  <c r="E33" i="25"/>
  <c r="H32" i="25"/>
  <c r="N32" i="24"/>
  <c r="D33" i="24"/>
  <c r="F36" i="24"/>
  <c r="P35" i="24"/>
  <c r="N32" i="22"/>
  <c r="D33" i="22"/>
  <c r="P31" i="22"/>
  <c r="F32" i="22"/>
  <c r="E32" i="22"/>
  <c r="H31" i="22"/>
  <c r="Y25" i="17"/>
  <c r="AE25" i="17" s="1"/>
  <c r="D28" i="19"/>
  <c r="AM23" i="17"/>
  <c r="AE22" i="15"/>
  <c r="AF22" i="15" s="1"/>
  <c r="AL22" i="15" s="1"/>
  <c r="AF29" i="17"/>
  <c r="Z25" i="17"/>
  <c r="AM21" i="15"/>
  <c r="C26" i="17"/>
  <c r="V26" i="17" s="1"/>
  <c r="A26" i="17"/>
  <c r="U26" i="17" s="1"/>
  <c r="Q24" i="15"/>
  <c r="AO24" i="15" s="1"/>
  <c r="AA24" i="15" s="1"/>
  <c r="AO23" i="15"/>
  <c r="AA23" i="15" s="1"/>
  <c r="AG23" i="15" s="1"/>
  <c r="Z23" i="15"/>
  <c r="AH23" i="15" s="1"/>
  <c r="W23" i="15"/>
  <c r="L25" i="15"/>
  <c r="Q25" i="15" s="1"/>
  <c r="O25" i="15"/>
  <c r="R25" i="15" s="1"/>
  <c r="G26" i="15"/>
  <c r="I26" i="15" s="1"/>
  <c r="J26" i="15" s="1"/>
  <c r="O26" i="15" s="1"/>
  <c r="F27" i="17"/>
  <c r="M27" i="15"/>
  <c r="AN24" i="15"/>
  <c r="U24" i="15" s="1"/>
  <c r="AI22" i="15"/>
  <c r="G27" i="17"/>
  <c r="E27" i="17"/>
  <c r="D27" i="17"/>
  <c r="B26" i="17"/>
  <c r="F32" i="15"/>
  <c r="P31" i="15"/>
  <c r="E32" i="15"/>
  <c r="H31" i="15"/>
  <c r="N30" i="15"/>
  <c r="D31" i="15"/>
  <c r="AN26" i="28" l="1"/>
  <c r="U26" i="28" s="1"/>
  <c r="X26" i="28" s="1"/>
  <c r="BG16" i="32"/>
  <c r="BI16" i="32"/>
  <c r="AQ12" i="23"/>
  <c r="AH12" i="23"/>
  <c r="AD24" i="23"/>
  <c r="AE24" i="23"/>
  <c r="K18" i="32"/>
  <c r="BB17" i="32"/>
  <c r="BI17" i="32" s="1"/>
  <c r="AG21" i="32"/>
  <c r="L21" i="32"/>
  <c r="P21" i="32" s="1"/>
  <c r="AK20" i="32"/>
  <c r="AR20" i="32"/>
  <c r="AJ20" i="32"/>
  <c r="AQ18" i="32"/>
  <c r="AN19" i="32"/>
  <c r="AP19" i="32" s="1"/>
  <c r="AM19" i="32"/>
  <c r="AO19" i="32" s="1"/>
  <c r="AV19" i="32"/>
  <c r="AU19" i="32"/>
  <c r="AY18" i="32"/>
  <c r="BA18" i="32" s="1"/>
  <c r="AX18" i="32"/>
  <c r="AZ18" i="32" s="1"/>
  <c r="AG11" i="23"/>
  <c r="AI11" i="23" s="1"/>
  <c r="AJ11" i="23" s="1"/>
  <c r="AK11" i="23" s="1"/>
  <c r="AL11" i="23" s="1"/>
  <c r="AM11" i="23" s="1"/>
  <c r="AN11" i="23" s="1"/>
  <c r="AO11" i="23" s="1"/>
  <c r="AP11" i="23" s="1"/>
  <c r="W32" i="23"/>
  <c r="AC31" i="23"/>
  <c r="V33" i="23"/>
  <c r="AB32" i="23"/>
  <c r="U26" i="23"/>
  <c r="AA25" i="23"/>
  <c r="AS26" i="32"/>
  <c r="AW25" i="32"/>
  <c r="AH26" i="32"/>
  <c r="AL25" i="32"/>
  <c r="BC24" i="32"/>
  <c r="BE24" i="32"/>
  <c r="BD24" i="32"/>
  <c r="Y24" i="32"/>
  <c r="X24" i="32"/>
  <c r="W24" i="32"/>
  <c r="E20" i="32"/>
  <c r="D20" i="32"/>
  <c r="H19" i="32"/>
  <c r="J19" i="32" s="1"/>
  <c r="G19" i="32"/>
  <c r="I19" i="32" s="1"/>
  <c r="F25" i="32"/>
  <c r="B26" i="32"/>
  <c r="AJ26" i="26"/>
  <c r="AP24" i="27"/>
  <c r="AP23" i="28"/>
  <c r="J16" i="23"/>
  <c r="L17" i="23"/>
  <c r="I28" i="20"/>
  <c r="E29" i="21" s="1"/>
  <c r="E29" i="20"/>
  <c r="J28" i="20"/>
  <c r="F29" i="21" s="1"/>
  <c r="C32" i="29"/>
  <c r="M32" i="29" s="1"/>
  <c r="C32" i="27"/>
  <c r="M32" i="27" s="1"/>
  <c r="C32" i="28"/>
  <c r="M32" i="28" s="1"/>
  <c r="C32" i="26"/>
  <c r="M32" i="26" s="1"/>
  <c r="C32" i="15"/>
  <c r="C32" i="22"/>
  <c r="C32" i="25"/>
  <c r="C32" i="24"/>
  <c r="A26" i="19"/>
  <c r="P26" i="19" s="1"/>
  <c r="D26" i="21" s="1"/>
  <c r="B30" i="26" s="1"/>
  <c r="G30" i="26" s="1"/>
  <c r="I30" i="26" s="1"/>
  <c r="J30" i="26" s="1"/>
  <c r="W26" i="26"/>
  <c r="AN26" i="26"/>
  <c r="U26" i="26" s="1"/>
  <c r="X26" i="26" s="1"/>
  <c r="W27" i="27"/>
  <c r="AI24" i="28"/>
  <c r="AM24" i="28" s="1"/>
  <c r="AN27" i="27"/>
  <c r="U27" i="27" s="1"/>
  <c r="X27" i="27" s="1"/>
  <c r="AN26" i="27"/>
  <c r="U26" i="27" s="1"/>
  <c r="X26" i="27" s="1"/>
  <c r="B27" i="20"/>
  <c r="D28" i="20"/>
  <c r="AG26" i="28"/>
  <c r="AE26" i="28"/>
  <c r="AF26" i="28" s="1"/>
  <c r="AL26" i="28" s="1"/>
  <c r="V27" i="26"/>
  <c r="Y27" i="26"/>
  <c r="AB27" i="26" s="1"/>
  <c r="AC27" i="26" s="1"/>
  <c r="AJ26" i="29"/>
  <c r="AD26" i="29"/>
  <c r="AK26" i="29" s="1"/>
  <c r="AH26" i="29"/>
  <c r="AJ26" i="28"/>
  <c r="Q28" i="26"/>
  <c r="S28" i="26"/>
  <c r="AE26" i="29"/>
  <c r="AF26" i="29" s="1"/>
  <c r="AL26" i="29" s="1"/>
  <c r="AG26" i="29"/>
  <c r="B29" i="15"/>
  <c r="B29" i="29"/>
  <c r="G29" i="29" s="1"/>
  <c r="I29" i="29" s="1"/>
  <c r="J29" i="29" s="1"/>
  <c r="B29" i="28"/>
  <c r="G29" i="28" s="1"/>
  <c r="I29" i="28" s="1"/>
  <c r="J29" i="28" s="1"/>
  <c r="R28" i="26"/>
  <c r="T28" i="26"/>
  <c r="AG25" i="27"/>
  <c r="AE25" i="27"/>
  <c r="AF25" i="27" s="1"/>
  <c r="AL25" i="27" s="1"/>
  <c r="AJ26" i="27"/>
  <c r="AH25" i="27"/>
  <c r="AD25" i="27"/>
  <c r="AK25" i="27" s="1"/>
  <c r="V27" i="29"/>
  <c r="Y27" i="29"/>
  <c r="AB27" i="29" s="1"/>
  <c r="AC27" i="29" s="1"/>
  <c r="V27" i="28"/>
  <c r="Y27" i="28"/>
  <c r="AB27" i="28" s="1"/>
  <c r="AC27" i="28" s="1"/>
  <c r="V27" i="27"/>
  <c r="Y27" i="27"/>
  <c r="AB27" i="27" s="1"/>
  <c r="AC27" i="27" s="1"/>
  <c r="AI24" i="29"/>
  <c r="AM24" i="29" s="1"/>
  <c r="Z27" i="26"/>
  <c r="AO27" i="26"/>
  <c r="AA27" i="26" s="1"/>
  <c r="B29" i="25"/>
  <c r="B29" i="26"/>
  <c r="G29" i="26" s="1"/>
  <c r="I29" i="26" s="1"/>
  <c r="J29" i="26" s="1"/>
  <c r="B29" i="27"/>
  <c r="G29" i="27" s="1"/>
  <c r="I29" i="27" s="1"/>
  <c r="J29" i="27" s="1"/>
  <c r="B29" i="22"/>
  <c r="S28" i="27"/>
  <c r="Q28" i="27"/>
  <c r="AP23" i="29"/>
  <c r="I16" i="23"/>
  <c r="S27" i="29"/>
  <c r="Q27" i="29"/>
  <c r="V25" i="19"/>
  <c r="T28" i="27"/>
  <c r="R28" i="27"/>
  <c r="AD25" i="26"/>
  <c r="AK25" i="26" s="1"/>
  <c r="AH25" i="26"/>
  <c r="R27" i="29"/>
  <c r="T27" i="29"/>
  <c r="A28" i="15"/>
  <c r="K28" i="15" s="1"/>
  <c r="A28" i="27"/>
  <c r="K28" i="27" s="1"/>
  <c r="A28" i="29"/>
  <c r="K28" i="29" s="1"/>
  <c r="Z26" i="26"/>
  <c r="AO26" i="26"/>
  <c r="AA26" i="26" s="1"/>
  <c r="AE25" i="26"/>
  <c r="AF25" i="26" s="1"/>
  <c r="AL25" i="26" s="1"/>
  <c r="AG25" i="26"/>
  <c r="Z26" i="27"/>
  <c r="AO26" i="27"/>
  <c r="AA26" i="27" s="1"/>
  <c r="S27" i="28"/>
  <c r="Q27" i="28"/>
  <c r="A28" i="24"/>
  <c r="K28" i="24" s="1"/>
  <c r="B30" i="29"/>
  <c r="G30" i="29" s="1"/>
  <c r="I30" i="29" s="1"/>
  <c r="J30" i="29" s="1"/>
  <c r="B30" i="28"/>
  <c r="G30" i="28" s="1"/>
  <c r="I30" i="28" s="1"/>
  <c r="J30" i="28" s="1"/>
  <c r="O28" i="29"/>
  <c r="L28" i="29"/>
  <c r="R27" i="28"/>
  <c r="T27" i="28"/>
  <c r="A28" i="28"/>
  <c r="K28" i="28" s="1"/>
  <c r="A28" i="26"/>
  <c r="K28" i="26" s="1"/>
  <c r="Z27" i="27"/>
  <c r="AO27" i="27"/>
  <c r="AA27" i="27" s="1"/>
  <c r="AI25" i="28"/>
  <c r="AM25" i="28" s="1"/>
  <c r="O28" i="28"/>
  <c r="L28" i="28"/>
  <c r="W27" i="26"/>
  <c r="AI25" i="29"/>
  <c r="AM25" i="29" s="1"/>
  <c r="AH26" i="28"/>
  <c r="AD26" i="28"/>
  <c r="AK26" i="28" s="1"/>
  <c r="W26" i="27"/>
  <c r="AN27" i="26"/>
  <c r="U27" i="26" s="1"/>
  <c r="X27" i="26" s="1"/>
  <c r="O12" i="23"/>
  <c r="R12" i="23" s="1"/>
  <c r="S12" i="23"/>
  <c r="T12" i="23"/>
  <c r="F33" i="29"/>
  <c r="P32" i="29"/>
  <c r="D33" i="29"/>
  <c r="N32" i="29"/>
  <c r="E34" i="29"/>
  <c r="D33" i="28"/>
  <c r="N32" i="28"/>
  <c r="P34" i="28"/>
  <c r="F35" i="28"/>
  <c r="E33" i="28"/>
  <c r="H32" i="28"/>
  <c r="D33" i="27"/>
  <c r="N32" i="27"/>
  <c r="P33" i="27"/>
  <c r="F34" i="27"/>
  <c r="E33" i="27"/>
  <c r="H32" i="27"/>
  <c r="F34" i="26"/>
  <c r="P33" i="26"/>
  <c r="E34" i="26"/>
  <c r="H33" i="26"/>
  <c r="D34" i="26"/>
  <c r="N33" i="26"/>
  <c r="B26" i="19"/>
  <c r="M29" i="17"/>
  <c r="K29" i="17"/>
  <c r="N30" i="17"/>
  <c r="C27" i="23"/>
  <c r="E27" i="19"/>
  <c r="A27" i="19" s="1"/>
  <c r="P27" i="19" s="1"/>
  <c r="D27" i="21" s="1"/>
  <c r="M29" i="19"/>
  <c r="S28" i="19"/>
  <c r="T28" i="19"/>
  <c r="B29" i="24"/>
  <c r="AE23" i="22"/>
  <c r="AF23" i="22" s="1"/>
  <c r="AL23" i="22" s="1"/>
  <c r="AK25" i="17"/>
  <c r="A25" i="21" s="1"/>
  <c r="A22" i="32" s="1"/>
  <c r="AD23" i="22"/>
  <c r="AK23" i="22" s="1"/>
  <c r="A28" i="22"/>
  <c r="K28" i="22" s="1"/>
  <c r="A28" i="25"/>
  <c r="K28" i="25" s="1"/>
  <c r="R26" i="17"/>
  <c r="S26" i="17"/>
  <c r="AC26" i="17" s="1"/>
  <c r="W26" i="17"/>
  <c r="AD26" i="17" s="1"/>
  <c r="W25" i="17"/>
  <c r="AD25" i="17" s="1"/>
  <c r="M13" i="23"/>
  <c r="N13" i="23"/>
  <c r="P13" i="23" s="1"/>
  <c r="H32" i="24"/>
  <c r="E33" i="24"/>
  <c r="W24" i="22"/>
  <c r="AN24" i="22"/>
  <c r="U24" i="22" s="1"/>
  <c r="X24" i="22" s="1"/>
  <c r="AJ25" i="17"/>
  <c r="B25" i="21" s="1"/>
  <c r="AI22" i="24"/>
  <c r="AM22" i="24" s="1"/>
  <c r="AP22" i="24" s="1"/>
  <c r="G27" i="22"/>
  <c r="I27" i="22" s="1"/>
  <c r="J27" i="22" s="1"/>
  <c r="O27" i="22" s="1"/>
  <c r="AI22" i="25"/>
  <c r="AM22" i="25" s="1"/>
  <c r="AP22" i="25" s="1"/>
  <c r="AJ26" i="15"/>
  <c r="W24" i="25"/>
  <c r="AI22" i="22"/>
  <c r="AM22" i="22" s="1"/>
  <c r="AN24" i="25"/>
  <c r="U24" i="25" s="1"/>
  <c r="X24" i="25" s="1"/>
  <c r="W24" i="24"/>
  <c r="AN24" i="24"/>
  <c r="U24" i="24" s="1"/>
  <c r="X24" i="24" s="1"/>
  <c r="AJ26" i="24"/>
  <c r="V27" i="15"/>
  <c r="Y27" i="15"/>
  <c r="AB27" i="15" s="1"/>
  <c r="AC27" i="15" s="1"/>
  <c r="AP21" i="24"/>
  <c r="G14" i="23"/>
  <c r="L26" i="24"/>
  <c r="O26" i="24"/>
  <c r="Q25" i="24"/>
  <c r="S25" i="24"/>
  <c r="O26" i="25"/>
  <c r="L26" i="25"/>
  <c r="T25" i="24"/>
  <c r="R25" i="24"/>
  <c r="Q25" i="25"/>
  <c r="S25" i="25"/>
  <c r="AE23" i="25"/>
  <c r="AF23" i="25" s="1"/>
  <c r="AL23" i="25" s="1"/>
  <c r="AG23" i="25"/>
  <c r="AP21" i="22"/>
  <c r="F14" i="23"/>
  <c r="AH23" i="25"/>
  <c r="AD23" i="25"/>
  <c r="AK23" i="25" s="1"/>
  <c r="Z24" i="25"/>
  <c r="AO24" i="25"/>
  <c r="AA24" i="25" s="1"/>
  <c r="AG23" i="24"/>
  <c r="AE23" i="24"/>
  <c r="AF23" i="24" s="1"/>
  <c r="AL23" i="24" s="1"/>
  <c r="L26" i="22"/>
  <c r="O26" i="22"/>
  <c r="AP21" i="25"/>
  <c r="H14" i="23"/>
  <c r="S25" i="22"/>
  <c r="Q25" i="22"/>
  <c r="AD23" i="24"/>
  <c r="AK23" i="24" s="1"/>
  <c r="AH23" i="24"/>
  <c r="AJ26" i="22"/>
  <c r="T25" i="22"/>
  <c r="R25" i="22"/>
  <c r="M27" i="25"/>
  <c r="G27" i="25"/>
  <c r="I27" i="25" s="1"/>
  <c r="J27" i="25" s="1"/>
  <c r="R25" i="25"/>
  <c r="T25" i="25"/>
  <c r="Y27" i="22"/>
  <c r="AB27" i="22" s="1"/>
  <c r="AC27" i="22" s="1"/>
  <c r="V27" i="22"/>
  <c r="M27" i="24"/>
  <c r="G27" i="24"/>
  <c r="I27" i="24" s="1"/>
  <c r="J27" i="24" s="1"/>
  <c r="AI23" i="22"/>
  <c r="Y27" i="25"/>
  <c r="AB27" i="25" s="1"/>
  <c r="AC27" i="25" s="1"/>
  <c r="V27" i="25"/>
  <c r="AP21" i="15"/>
  <c r="E14" i="23"/>
  <c r="Y27" i="24"/>
  <c r="AB27" i="24" s="1"/>
  <c r="AC27" i="24" s="1"/>
  <c r="V27" i="24"/>
  <c r="Z24" i="22"/>
  <c r="AO24" i="22"/>
  <c r="AA24" i="22" s="1"/>
  <c r="AJ26" i="25"/>
  <c r="AO24" i="24"/>
  <c r="AA24" i="24" s="1"/>
  <c r="Z24" i="24"/>
  <c r="E34" i="25"/>
  <c r="H33" i="25"/>
  <c r="P33" i="25"/>
  <c r="F34" i="25"/>
  <c r="D35" i="25"/>
  <c r="N34" i="25"/>
  <c r="N33" i="24"/>
  <c r="D34" i="24"/>
  <c r="F37" i="24"/>
  <c r="P36" i="24"/>
  <c r="D34" i="22"/>
  <c r="N33" i="22"/>
  <c r="H32" i="22"/>
  <c r="E33" i="22"/>
  <c r="F33" i="22"/>
  <c r="P32" i="22"/>
  <c r="Y26" i="17"/>
  <c r="AE26" i="17" s="1"/>
  <c r="D29" i="19"/>
  <c r="AM22" i="15"/>
  <c r="AM24" i="17"/>
  <c r="AF30" i="17"/>
  <c r="Z26" i="17"/>
  <c r="W24" i="15"/>
  <c r="Z24" i="15"/>
  <c r="AD24" i="15" s="1"/>
  <c r="C27" i="17"/>
  <c r="V27" i="17" s="1"/>
  <c r="X24" i="15"/>
  <c r="AD23" i="15"/>
  <c r="AK23" i="15" s="1"/>
  <c r="A27" i="17"/>
  <c r="U27" i="17" s="1"/>
  <c r="AE23" i="15"/>
  <c r="AF23" i="15" s="1"/>
  <c r="AL23" i="15" s="1"/>
  <c r="S25" i="15"/>
  <c r="T25" i="15"/>
  <c r="G27" i="15"/>
  <c r="I27" i="15" s="1"/>
  <c r="J27" i="15" s="1"/>
  <c r="L27" i="15" s="1"/>
  <c r="L26" i="15"/>
  <c r="S26" i="15" s="1"/>
  <c r="F28" i="17"/>
  <c r="M28" i="15"/>
  <c r="AI23" i="15"/>
  <c r="W25" i="15"/>
  <c r="G28" i="17"/>
  <c r="T26" i="15"/>
  <c r="R26" i="15"/>
  <c r="AG24" i="15"/>
  <c r="AE24" i="15"/>
  <c r="Z25" i="15"/>
  <c r="D28" i="17"/>
  <c r="B27" i="17"/>
  <c r="E28" i="17"/>
  <c r="P32" i="15"/>
  <c r="F33" i="15"/>
  <c r="N31" i="15"/>
  <c r="D32" i="15"/>
  <c r="H32" i="15"/>
  <c r="E33" i="15"/>
  <c r="BK16" i="32" l="1"/>
  <c r="BN16" i="32" s="1"/>
  <c r="I19" i="21" s="1"/>
  <c r="BB18" i="32"/>
  <c r="BI18" i="32" s="1"/>
  <c r="BH17" i="32"/>
  <c r="BG17" i="32"/>
  <c r="BK17" i="32" s="1"/>
  <c r="BN17" i="32" s="1"/>
  <c r="I20" i="21" s="1"/>
  <c r="AQ13" i="23"/>
  <c r="AH13" i="23"/>
  <c r="AD25" i="23"/>
  <c r="AE25" i="23"/>
  <c r="AQ19" i="32"/>
  <c r="AY19" i="32"/>
  <c r="BA19" i="32" s="1"/>
  <c r="AX19" i="32"/>
  <c r="AZ19" i="32" s="1"/>
  <c r="BH18" i="32"/>
  <c r="AM20" i="32"/>
  <c r="AO20" i="32" s="1"/>
  <c r="AN20" i="32"/>
  <c r="AP20" i="32" s="1"/>
  <c r="AV20" i="32"/>
  <c r="AU20" i="32"/>
  <c r="AG22" i="32"/>
  <c r="L22" i="32"/>
  <c r="P22" i="32" s="1"/>
  <c r="K19" i="32"/>
  <c r="AK21" i="32"/>
  <c r="AR21" i="32"/>
  <c r="AJ21" i="32"/>
  <c r="AG12" i="23"/>
  <c r="AI12" i="23" s="1"/>
  <c r="AJ12" i="23" s="1"/>
  <c r="AK12" i="23" s="1"/>
  <c r="AL12" i="23" s="1"/>
  <c r="AM12" i="23" s="1"/>
  <c r="AN12" i="23" s="1"/>
  <c r="AO12" i="23" s="1"/>
  <c r="AP12" i="23" s="1"/>
  <c r="W33" i="23"/>
  <c r="AC32" i="23"/>
  <c r="V34" i="23"/>
  <c r="AB33" i="23"/>
  <c r="U27" i="23"/>
  <c r="AA26" i="23"/>
  <c r="BE25" i="32"/>
  <c r="BC25" i="32"/>
  <c r="BD25" i="32"/>
  <c r="AL26" i="32"/>
  <c r="AH27" i="32"/>
  <c r="AW26" i="32"/>
  <c r="AS27" i="32"/>
  <c r="Y25" i="32"/>
  <c r="X25" i="32"/>
  <c r="W25" i="32"/>
  <c r="E21" i="32"/>
  <c r="D21" i="32"/>
  <c r="W27" i="28"/>
  <c r="G20" i="32"/>
  <c r="I20" i="32" s="1"/>
  <c r="H20" i="32"/>
  <c r="J20" i="32" s="1"/>
  <c r="F26" i="32"/>
  <c r="B27" i="32"/>
  <c r="AN27" i="28"/>
  <c r="U27" i="28" s="1"/>
  <c r="X27" i="28" s="1"/>
  <c r="B30" i="25"/>
  <c r="W28" i="27"/>
  <c r="AN28" i="27"/>
  <c r="U28" i="27" s="1"/>
  <c r="X28" i="27" s="1"/>
  <c r="B30" i="24"/>
  <c r="V26" i="19"/>
  <c r="C33" i="29"/>
  <c r="M33" i="29" s="1"/>
  <c r="C33" i="27"/>
  <c r="M33" i="27" s="1"/>
  <c r="C33" i="28"/>
  <c r="M33" i="28" s="1"/>
  <c r="C33" i="26"/>
  <c r="M33" i="26" s="1"/>
  <c r="E30" i="20"/>
  <c r="I29" i="20"/>
  <c r="E30" i="21" s="1"/>
  <c r="J29" i="20"/>
  <c r="F30" i="21" s="1"/>
  <c r="C33" i="15"/>
  <c r="C33" i="22"/>
  <c r="C33" i="24"/>
  <c r="C33" i="25"/>
  <c r="B30" i="27"/>
  <c r="G30" i="27" s="1"/>
  <c r="I30" i="27" s="1"/>
  <c r="J30" i="27" s="1"/>
  <c r="O30" i="27" s="1"/>
  <c r="AJ27" i="15"/>
  <c r="AP24" i="28"/>
  <c r="J17" i="23"/>
  <c r="B27" i="19"/>
  <c r="D29" i="20"/>
  <c r="B28" i="20"/>
  <c r="AI26" i="29"/>
  <c r="AM26" i="29" s="1"/>
  <c r="AD27" i="27"/>
  <c r="AK27" i="27" s="1"/>
  <c r="AH27" i="27"/>
  <c r="AH26" i="27"/>
  <c r="AD26" i="27"/>
  <c r="AK26" i="27" s="1"/>
  <c r="L30" i="26"/>
  <c r="O30" i="26"/>
  <c r="V28" i="26"/>
  <c r="Y28" i="26"/>
  <c r="AB28" i="26" s="1"/>
  <c r="AC28" i="26" s="1"/>
  <c r="AJ27" i="28"/>
  <c r="Y28" i="28"/>
  <c r="AB28" i="28" s="1"/>
  <c r="AC28" i="28" s="1"/>
  <c r="V28" i="28"/>
  <c r="AI25" i="26"/>
  <c r="AM25" i="26" s="1"/>
  <c r="AJ27" i="29"/>
  <c r="A29" i="15"/>
  <c r="K29" i="15" s="1"/>
  <c r="A29" i="27"/>
  <c r="K29" i="27" s="1"/>
  <c r="A29" i="29"/>
  <c r="K29" i="29" s="1"/>
  <c r="AG26" i="26"/>
  <c r="AE26" i="26"/>
  <c r="AF26" i="26" s="1"/>
  <c r="AL26" i="26" s="1"/>
  <c r="Z28" i="26"/>
  <c r="AO28" i="26"/>
  <c r="AA28" i="26" s="1"/>
  <c r="AO27" i="29"/>
  <c r="AA27" i="29" s="1"/>
  <c r="Z27" i="29"/>
  <c r="S28" i="29"/>
  <c r="Q28" i="29"/>
  <c r="AH26" i="26"/>
  <c r="AD26" i="26"/>
  <c r="AK26" i="26" s="1"/>
  <c r="AG27" i="26"/>
  <c r="AE27" i="26"/>
  <c r="AF27" i="26" s="1"/>
  <c r="AL27" i="26" s="1"/>
  <c r="T28" i="29"/>
  <c r="R28" i="29"/>
  <c r="Y28" i="29"/>
  <c r="AB28" i="29" s="1"/>
  <c r="AC28" i="29" s="1"/>
  <c r="V28" i="29"/>
  <c r="AH27" i="26"/>
  <c r="AD27" i="26"/>
  <c r="AK27" i="26" s="1"/>
  <c r="V28" i="27"/>
  <c r="Y28" i="27"/>
  <c r="AB28" i="27" s="1"/>
  <c r="AC28" i="27" s="1"/>
  <c r="B31" i="27"/>
  <c r="G31" i="27" s="1"/>
  <c r="I31" i="27" s="1"/>
  <c r="J31" i="27" s="1"/>
  <c r="B31" i="26"/>
  <c r="G31" i="26" s="1"/>
  <c r="I31" i="26" s="1"/>
  <c r="J31" i="26" s="1"/>
  <c r="AO28" i="27"/>
  <c r="AA28" i="27" s="1"/>
  <c r="Z28" i="27"/>
  <c r="AI25" i="27"/>
  <c r="AM25" i="27" s="1"/>
  <c r="AP25" i="29"/>
  <c r="I18" i="23"/>
  <c r="O30" i="28"/>
  <c r="L30" i="28"/>
  <c r="AN27" i="29"/>
  <c r="U27" i="29" s="1"/>
  <c r="X27" i="29" s="1"/>
  <c r="AJ27" i="26"/>
  <c r="A29" i="26"/>
  <c r="K29" i="26" s="1"/>
  <c r="A29" i="28"/>
  <c r="K29" i="28" s="1"/>
  <c r="O30" i="29"/>
  <c r="L30" i="29"/>
  <c r="W27" i="29"/>
  <c r="S28" i="28"/>
  <c r="Q28" i="28"/>
  <c r="L29" i="27"/>
  <c r="O29" i="27"/>
  <c r="AP24" i="29"/>
  <c r="I17" i="23"/>
  <c r="AN28" i="26"/>
  <c r="U28" i="26" s="1"/>
  <c r="X28" i="26" s="1"/>
  <c r="AI26" i="28"/>
  <c r="AM26" i="28" s="1"/>
  <c r="C27" i="19"/>
  <c r="Q27" i="19" s="1"/>
  <c r="C27" i="21" s="1"/>
  <c r="T28" i="28"/>
  <c r="R28" i="28"/>
  <c r="Z27" i="28"/>
  <c r="AO27" i="28"/>
  <c r="AA27" i="28" s="1"/>
  <c r="O29" i="26"/>
  <c r="L29" i="26"/>
  <c r="W28" i="26"/>
  <c r="AP25" i="28"/>
  <c r="J18" i="23"/>
  <c r="AJ27" i="27"/>
  <c r="O29" i="28"/>
  <c r="L29" i="28"/>
  <c r="AG27" i="27"/>
  <c r="AE27" i="27"/>
  <c r="AF27" i="27" s="1"/>
  <c r="AL27" i="27" s="1"/>
  <c r="AG26" i="27"/>
  <c r="AE26" i="27"/>
  <c r="AF26" i="27" s="1"/>
  <c r="AL26" i="27" s="1"/>
  <c r="L29" i="29"/>
  <c r="O29" i="29"/>
  <c r="O13" i="23"/>
  <c r="R13" i="23" s="1"/>
  <c r="S13" i="23"/>
  <c r="T13" i="23"/>
  <c r="P33" i="29"/>
  <c r="F34" i="29"/>
  <c r="H34" i="29" s="1"/>
  <c r="E35" i="29"/>
  <c r="N33" i="29"/>
  <c r="D34" i="29"/>
  <c r="H33" i="29"/>
  <c r="N33" i="28"/>
  <c r="D34" i="28"/>
  <c r="E34" i="28"/>
  <c r="H33" i="28"/>
  <c r="F36" i="28"/>
  <c r="P35" i="28"/>
  <c r="P34" i="27"/>
  <c r="F35" i="27"/>
  <c r="E34" i="27"/>
  <c r="H33" i="27"/>
  <c r="D34" i="27"/>
  <c r="N33" i="27"/>
  <c r="D35" i="26"/>
  <c r="N34" i="26"/>
  <c r="F35" i="26"/>
  <c r="P34" i="26"/>
  <c r="H34" i="26"/>
  <c r="E35" i="26"/>
  <c r="V27" i="19"/>
  <c r="M30" i="17"/>
  <c r="K30" i="17"/>
  <c r="N31" i="17"/>
  <c r="C28" i="23"/>
  <c r="E28" i="19"/>
  <c r="B28" i="19" s="1"/>
  <c r="A29" i="24"/>
  <c r="K29" i="24" s="1"/>
  <c r="M30" i="19"/>
  <c r="S29" i="19"/>
  <c r="T29" i="19"/>
  <c r="AK26" i="17"/>
  <c r="A26" i="21" s="1"/>
  <c r="A23" i="32" s="1"/>
  <c r="AM23" i="22"/>
  <c r="AP23" i="22" s="1"/>
  <c r="B30" i="22"/>
  <c r="B30" i="15"/>
  <c r="R27" i="17"/>
  <c r="A29" i="25"/>
  <c r="K29" i="25" s="1"/>
  <c r="A29" i="22"/>
  <c r="K29" i="22" s="1"/>
  <c r="S27" i="17"/>
  <c r="AC27" i="17" s="1"/>
  <c r="M14" i="23"/>
  <c r="N14" i="23"/>
  <c r="P14" i="23" s="1"/>
  <c r="AN25" i="24"/>
  <c r="U25" i="24" s="1"/>
  <c r="X25" i="24" s="1"/>
  <c r="W25" i="24"/>
  <c r="H33" i="24"/>
  <c r="E34" i="24"/>
  <c r="L27" i="22"/>
  <c r="S27" i="22" s="1"/>
  <c r="AJ26" i="17"/>
  <c r="B26" i="21" s="1"/>
  <c r="H15" i="23"/>
  <c r="AN25" i="25"/>
  <c r="U25" i="25" s="1"/>
  <c r="X25" i="25" s="1"/>
  <c r="AJ27" i="22"/>
  <c r="AJ27" i="25"/>
  <c r="G15" i="23"/>
  <c r="AJ27" i="24"/>
  <c r="Y28" i="15"/>
  <c r="AB28" i="15" s="1"/>
  <c r="AC28" i="15" s="1"/>
  <c r="V28" i="15"/>
  <c r="Z25" i="25"/>
  <c r="AO25" i="25"/>
  <c r="AA25" i="25" s="1"/>
  <c r="AE24" i="25"/>
  <c r="AF24" i="25" s="1"/>
  <c r="AL24" i="25" s="1"/>
  <c r="AG24" i="25"/>
  <c r="AD24" i="25"/>
  <c r="AK24" i="25" s="1"/>
  <c r="AH24" i="25"/>
  <c r="S26" i="25"/>
  <c r="Q26" i="25"/>
  <c r="R26" i="25"/>
  <c r="T26" i="25"/>
  <c r="AG24" i="22"/>
  <c r="AE24" i="22"/>
  <c r="AF24" i="22" s="1"/>
  <c r="AL24" i="22" s="1"/>
  <c r="Z25" i="22"/>
  <c r="AO25" i="22"/>
  <c r="AA25" i="22" s="1"/>
  <c r="Z25" i="24"/>
  <c r="AO25" i="24"/>
  <c r="AA25" i="24" s="1"/>
  <c r="T27" i="22"/>
  <c r="R27" i="22"/>
  <c r="R26" i="24"/>
  <c r="T26" i="24"/>
  <c r="V28" i="24"/>
  <c r="Y28" i="24"/>
  <c r="AB28" i="24" s="1"/>
  <c r="AC28" i="24" s="1"/>
  <c r="S26" i="24"/>
  <c r="Q26" i="24"/>
  <c r="AG24" i="24"/>
  <c r="AE24" i="24"/>
  <c r="AF24" i="24" s="1"/>
  <c r="AL24" i="24" s="1"/>
  <c r="AH24" i="22"/>
  <c r="AD24" i="22"/>
  <c r="AK24" i="22" s="1"/>
  <c r="M28" i="25"/>
  <c r="G28" i="25"/>
  <c r="I28" i="25" s="1"/>
  <c r="J28" i="25" s="1"/>
  <c r="W25" i="25"/>
  <c r="M29" i="22"/>
  <c r="M28" i="22"/>
  <c r="G28" i="22"/>
  <c r="I28" i="22" s="1"/>
  <c r="J28" i="22" s="1"/>
  <c r="O27" i="25"/>
  <c r="L27" i="25"/>
  <c r="R26" i="22"/>
  <c r="T26" i="22"/>
  <c r="M28" i="24"/>
  <c r="G28" i="24"/>
  <c r="I28" i="24" s="1"/>
  <c r="J28" i="24" s="1"/>
  <c r="Q26" i="22"/>
  <c r="S26" i="22"/>
  <c r="AI23" i="25"/>
  <c r="AM23" i="25" s="1"/>
  <c r="AP22" i="22"/>
  <c r="F15" i="23"/>
  <c r="AP22" i="15"/>
  <c r="E15" i="23"/>
  <c r="Y28" i="25"/>
  <c r="AB28" i="25" s="1"/>
  <c r="AC28" i="25" s="1"/>
  <c r="V28" i="25"/>
  <c r="W25" i="22"/>
  <c r="L27" i="24"/>
  <c r="O27" i="24"/>
  <c r="AD24" i="24"/>
  <c r="AK24" i="24" s="1"/>
  <c r="AH24" i="24"/>
  <c r="V28" i="22"/>
  <c r="Y28" i="22"/>
  <c r="AB28" i="22" s="1"/>
  <c r="AC28" i="22" s="1"/>
  <c r="AN25" i="22"/>
  <c r="U25" i="22" s="1"/>
  <c r="X25" i="22" s="1"/>
  <c r="AI23" i="24"/>
  <c r="AM23" i="24" s="1"/>
  <c r="E35" i="25"/>
  <c r="H34" i="25"/>
  <c r="D36" i="25"/>
  <c r="N35" i="25"/>
  <c r="P34" i="25"/>
  <c r="F35" i="25"/>
  <c r="D35" i="24"/>
  <c r="N34" i="24"/>
  <c r="F38" i="24"/>
  <c r="P37" i="24"/>
  <c r="P33" i="22"/>
  <c r="F34" i="22"/>
  <c r="H33" i="22"/>
  <c r="E34" i="22"/>
  <c r="N34" i="22"/>
  <c r="D35" i="22"/>
  <c r="Y27" i="17"/>
  <c r="AE27" i="17" s="1"/>
  <c r="D30" i="19"/>
  <c r="AM25" i="17"/>
  <c r="AK24" i="15"/>
  <c r="AF31" i="17"/>
  <c r="Z27" i="17"/>
  <c r="AF24" i="15"/>
  <c r="AL24" i="15" s="1"/>
  <c r="AH24" i="15"/>
  <c r="AI24" i="15" s="1"/>
  <c r="C28" i="17"/>
  <c r="V28" i="17" s="1"/>
  <c r="AM23" i="15"/>
  <c r="A28" i="17"/>
  <c r="U28" i="17" s="1"/>
  <c r="AN25" i="15"/>
  <c r="U25" i="15" s="1"/>
  <c r="X25" i="15" s="1"/>
  <c r="AO25" i="15"/>
  <c r="AA25" i="15" s="1"/>
  <c r="AE25" i="15" s="1"/>
  <c r="AF25" i="15" s="1"/>
  <c r="G28" i="15"/>
  <c r="I28" i="15" s="1"/>
  <c r="J28" i="15" s="1"/>
  <c r="O28" i="15" s="1"/>
  <c r="Q26" i="15"/>
  <c r="W26" i="15" s="1"/>
  <c r="O27" i="15"/>
  <c r="R27" i="15" s="1"/>
  <c r="F29" i="17"/>
  <c r="M29" i="15"/>
  <c r="AN26" i="15"/>
  <c r="U26" i="15" s="1"/>
  <c r="S27" i="15"/>
  <c r="Q27" i="15"/>
  <c r="G29" i="17"/>
  <c r="AD25" i="15"/>
  <c r="AK25" i="15" s="1"/>
  <c r="AH25" i="15"/>
  <c r="D29" i="17"/>
  <c r="B28" i="17"/>
  <c r="E29" i="17"/>
  <c r="P33" i="15"/>
  <c r="F34" i="15"/>
  <c r="N32" i="15"/>
  <c r="D33" i="15"/>
  <c r="E34" i="15"/>
  <c r="H33" i="15"/>
  <c r="BG18" i="32" l="1"/>
  <c r="BB19" i="32"/>
  <c r="BH19" i="32" s="1"/>
  <c r="BK18" i="32"/>
  <c r="BN18" i="32" s="1"/>
  <c r="I21" i="21" s="1"/>
  <c r="K20" i="32"/>
  <c r="AH14" i="23"/>
  <c r="AQ14" i="23"/>
  <c r="AD26" i="23"/>
  <c r="AE26" i="23"/>
  <c r="AQ20" i="32"/>
  <c r="BI19" i="32"/>
  <c r="AY20" i="32"/>
  <c r="BA20" i="32" s="1"/>
  <c r="AX20" i="32"/>
  <c r="AZ20" i="32" s="1"/>
  <c r="AG23" i="32"/>
  <c r="L23" i="32"/>
  <c r="P23" i="32" s="1"/>
  <c r="AM21" i="32"/>
  <c r="AO21" i="32" s="1"/>
  <c r="AN21" i="32"/>
  <c r="AP21" i="32" s="1"/>
  <c r="AV21" i="32"/>
  <c r="AU21" i="32"/>
  <c r="AR22" i="32"/>
  <c r="AK22" i="32"/>
  <c r="AJ22" i="32"/>
  <c r="AG13" i="23"/>
  <c r="AI13" i="23" s="1"/>
  <c r="AJ13" i="23" s="1"/>
  <c r="AK13" i="23" s="1"/>
  <c r="AL13" i="23" s="1"/>
  <c r="AM13" i="23" s="1"/>
  <c r="AN13" i="23" s="1"/>
  <c r="AO13" i="23" s="1"/>
  <c r="AP13" i="23" s="1"/>
  <c r="W34" i="23"/>
  <c r="AC33" i="23"/>
  <c r="V35" i="23"/>
  <c r="AB34" i="23"/>
  <c r="AA27" i="23"/>
  <c r="U28" i="23"/>
  <c r="AH28" i="32"/>
  <c r="AL27" i="32"/>
  <c r="BE26" i="32"/>
  <c r="BC26" i="32"/>
  <c r="BD26" i="32"/>
  <c r="AW27" i="32"/>
  <c r="AS28" i="32"/>
  <c r="W26" i="32"/>
  <c r="Y26" i="32"/>
  <c r="X26" i="32"/>
  <c r="E22" i="32"/>
  <c r="D22" i="32"/>
  <c r="G21" i="32"/>
  <c r="I21" i="32" s="1"/>
  <c r="H21" i="32"/>
  <c r="J21" i="32" s="1"/>
  <c r="F27" i="32"/>
  <c r="B28" i="32"/>
  <c r="AI26" i="27"/>
  <c r="AM26" i="27" s="1"/>
  <c r="AP26" i="27" s="1"/>
  <c r="AI27" i="27"/>
  <c r="AM27" i="27" s="1"/>
  <c r="C34" i="26"/>
  <c r="M34" i="26" s="1"/>
  <c r="C34" i="29"/>
  <c r="M34" i="29" s="1"/>
  <c r="C34" i="27"/>
  <c r="M34" i="27" s="1"/>
  <c r="C34" i="28"/>
  <c r="M34" i="28" s="1"/>
  <c r="C34" i="25"/>
  <c r="C34" i="15"/>
  <c r="C34" i="24"/>
  <c r="C34" i="22"/>
  <c r="E31" i="20"/>
  <c r="I30" i="20"/>
  <c r="E31" i="21" s="1"/>
  <c r="J30" i="20"/>
  <c r="F31" i="21" s="1"/>
  <c r="L30" i="27"/>
  <c r="S30" i="27" s="1"/>
  <c r="AJ28" i="27"/>
  <c r="AJ28" i="29"/>
  <c r="A28" i="19"/>
  <c r="P28" i="19" s="1"/>
  <c r="D28" i="21" s="1"/>
  <c r="B32" i="24" s="1"/>
  <c r="D30" i="20"/>
  <c r="B29" i="20"/>
  <c r="AP26" i="28"/>
  <c r="J19" i="23"/>
  <c r="AG27" i="28"/>
  <c r="AE27" i="28"/>
  <c r="AF27" i="28" s="1"/>
  <c r="AL27" i="28" s="1"/>
  <c r="AE28" i="27"/>
  <c r="AF28" i="27" s="1"/>
  <c r="AL28" i="27" s="1"/>
  <c r="AG28" i="27"/>
  <c r="AP25" i="26"/>
  <c r="L18" i="23"/>
  <c r="AD27" i="28"/>
  <c r="AK27" i="28" s="1"/>
  <c r="AH27" i="28"/>
  <c r="AJ28" i="28"/>
  <c r="W28" i="28"/>
  <c r="S30" i="29"/>
  <c r="Q30" i="29"/>
  <c r="O31" i="26"/>
  <c r="L31" i="26"/>
  <c r="Z28" i="29"/>
  <c r="AO28" i="29"/>
  <c r="AA28" i="29" s="1"/>
  <c r="S29" i="28"/>
  <c r="Q29" i="28"/>
  <c r="AN28" i="28"/>
  <c r="U28" i="28" s="1"/>
  <c r="X28" i="28" s="1"/>
  <c r="T30" i="29"/>
  <c r="R30" i="29"/>
  <c r="O31" i="27"/>
  <c r="L31" i="27"/>
  <c r="AP26" i="29"/>
  <c r="I19" i="23"/>
  <c r="T29" i="28"/>
  <c r="R29" i="28"/>
  <c r="B31" i="29"/>
  <c r="G31" i="29" s="1"/>
  <c r="I31" i="29" s="1"/>
  <c r="J31" i="29" s="1"/>
  <c r="B31" i="28"/>
  <c r="G31" i="28" s="1"/>
  <c r="I31" i="28" s="1"/>
  <c r="J31" i="28" s="1"/>
  <c r="V29" i="28"/>
  <c r="Y29" i="28"/>
  <c r="AB29" i="28" s="1"/>
  <c r="AC29" i="28" s="1"/>
  <c r="V29" i="26"/>
  <c r="Y29" i="26"/>
  <c r="AB29" i="26" s="1"/>
  <c r="AC29" i="26" s="1"/>
  <c r="AD27" i="29"/>
  <c r="AK27" i="29" s="1"/>
  <c r="AH27" i="29"/>
  <c r="R29" i="29"/>
  <c r="T29" i="29"/>
  <c r="AG27" i="29"/>
  <c r="AE27" i="29"/>
  <c r="AF27" i="29" s="1"/>
  <c r="AL27" i="29" s="1"/>
  <c r="AJ28" i="26"/>
  <c r="Z28" i="28"/>
  <c r="AO28" i="28"/>
  <c r="AA28" i="28" s="1"/>
  <c r="A30" i="26"/>
  <c r="K30" i="26" s="1"/>
  <c r="A30" i="28"/>
  <c r="K30" i="28" s="1"/>
  <c r="Q29" i="29"/>
  <c r="S29" i="29"/>
  <c r="AG28" i="26"/>
  <c r="AE28" i="26"/>
  <c r="AF28" i="26" s="1"/>
  <c r="AL28" i="26" s="1"/>
  <c r="A30" i="24"/>
  <c r="K30" i="24" s="1"/>
  <c r="A30" i="29"/>
  <c r="K30" i="29" s="1"/>
  <c r="A30" i="27"/>
  <c r="K30" i="27" s="1"/>
  <c r="S30" i="28"/>
  <c r="Q30" i="28"/>
  <c r="AD28" i="26"/>
  <c r="AK28" i="26" s="1"/>
  <c r="AH28" i="26"/>
  <c r="R30" i="26"/>
  <c r="T30" i="26"/>
  <c r="R30" i="27"/>
  <c r="T30" i="27"/>
  <c r="Q29" i="26"/>
  <c r="S29" i="26"/>
  <c r="T29" i="27"/>
  <c r="R29" i="27"/>
  <c r="R30" i="28"/>
  <c r="T30" i="28"/>
  <c r="S30" i="26"/>
  <c r="Q30" i="26"/>
  <c r="AD28" i="27"/>
  <c r="AK28" i="27" s="1"/>
  <c r="AH28" i="27"/>
  <c r="T29" i="26"/>
  <c r="R29" i="26"/>
  <c r="S29" i="27"/>
  <c r="Q29" i="27"/>
  <c r="AI26" i="26"/>
  <c r="AM26" i="26" s="1"/>
  <c r="W28" i="29"/>
  <c r="Y29" i="29"/>
  <c r="AB29" i="29" s="1"/>
  <c r="AC29" i="29" s="1"/>
  <c r="V29" i="29"/>
  <c r="B31" i="15"/>
  <c r="AP25" i="27"/>
  <c r="K18" i="23"/>
  <c r="AN28" i="29"/>
  <c r="U28" i="29" s="1"/>
  <c r="X28" i="29" s="1"/>
  <c r="V29" i="27"/>
  <c r="Y29" i="27"/>
  <c r="AB29" i="27" s="1"/>
  <c r="AC29" i="27" s="1"/>
  <c r="B31" i="22"/>
  <c r="AI27" i="26"/>
  <c r="AM27" i="26" s="1"/>
  <c r="O14" i="23"/>
  <c r="R14" i="23" s="1"/>
  <c r="S14" i="23"/>
  <c r="T14" i="23"/>
  <c r="E36" i="29"/>
  <c r="P34" i="29"/>
  <c r="F35" i="29"/>
  <c r="D35" i="29"/>
  <c r="N34" i="29"/>
  <c r="N34" i="28"/>
  <c r="D35" i="28"/>
  <c r="E35" i="28"/>
  <c r="H34" i="28"/>
  <c r="P36" i="28"/>
  <c r="F37" i="28"/>
  <c r="F36" i="27"/>
  <c r="P35" i="27"/>
  <c r="H34" i="27"/>
  <c r="E35" i="27"/>
  <c r="D35" i="27"/>
  <c r="N34" i="27"/>
  <c r="E36" i="26"/>
  <c r="H35" i="26"/>
  <c r="F36" i="26"/>
  <c r="P35" i="26"/>
  <c r="D36" i="26"/>
  <c r="N35" i="26"/>
  <c r="C28" i="19"/>
  <c r="Q28" i="19" s="1"/>
  <c r="C28" i="21" s="1"/>
  <c r="B32" i="22" s="1"/>
  <c r="A30" i="15"/>
  <c r="K30" i="15" s="1"/>
  <c r="M31" i="17"/>
  <c r="K31" i="17"/>
  <c r="N32" i="17"/>
  <c r="AN26" i="25"/>
  <c r="U26" i="25" s="1"/>
  <c r="X26" i="25" s="1"/>
  <c r="C29" i="23"/>
  <c r="E29" i="19"/>
  <c r="C29" i="19" s="1"/>
  <c r="Q29" i="19" s="1"/>
  <c r="C29" i="21" s="1"/>
  <c r="F16" i="23"/>
  <c r="W27" i="17"/>
  <c r="AD27" i="17" s="1"/>
  <c r="M31" i="19"/>
  <c r="S30" i="19"/>
  <c r="T30" i="19"/>
  <c r="AK27" i="17"/>
  <c r="A27" i="21" s="1"/>
  <c r="A24" i="32" s="1"/>
  <c r="B31" i="25"/>
  <c r="B31" i="24"/>
  <c r="R28" i="17"/>
  <c r="S28" i="17"/>
  <c r="AC28" i="17" s="1"/>
  <c r="A30" i="25"/>
  <c r="K30" i="25" s="1"/>
  <c r="A30" i="22"/>
  <c r="K30" i="22" s="1"/>
  <c r="M15" i="23"/>
  <c r="N15" i="23"/>
  <c r="P15" i="23" s="1"/>
  <c r="E35" i="24"/>
  <c r="H34" i="24"/>
  <c r="AN27" i="22"/>
  <c r="U27" i="22" s="1"/>
  <c r="Q27" i="22"/>
  <c r="W27" i="22" s="1"/>
  <c r="AI24" i="22"/>
  <c r="AM24" i="22" s="1"/>
  <c r="AJ27" i="17"/>
  <c r="B27" i="21" s="1"/>
  <c r="AJ28" i="25"/>
  <c r="W26" i="25"/>
  <c r="AJ28" i="15"/>
  <c r="AJ28" i="24"/>
  <c r="G29" i="22"/>
  <c r="I29" i="22" s="1"/>
  <c r="J29" i="22" s="1"/>
  <c r="L29" i="22" s="1"/>
  <c r="AN26" i="24"/>
  <c r="U26" i="24" s="1"/>
  <c r="X26" i="24" s="1"/>
  <c r="W26" i="24"/>
  <c r="V29" i="15"/>
  <c r="Y29" i="15"/>
  <c r="AB29" i="15" s="1"/>
  <c r="AC29" i="15" s="1"/>
  <c r="AP23" i="24"/>
  <c r="G16" i="23"/>
  <c r="L28" i="25"/>
  <c r="O28" i="25"/>
  <c r="Z26" i="25"/>
  <c r="AO26" i="25"/>
  <c r="AA26" i="25" s="1"/>
  <c r="V29" i="24"/>
  <c r="Y29" i="24"/>
  <c r="AB29" i="24" s="1"/>
  <c r="AC29" i="24" s="1"/>
  <c r="AN26" i="22"/>
  <c r="U26" i="22" s="1"/>
  <c r="X26" i="22" s="1"/>
  <c r="AG25" i="24"/>
  <c r="AE25" i="24"/>
  <c r="AF25" i="24" s="1"/>
  <c r="AL25" i="24" s="1"/>
  <c r="T27" i="24"/>
  <c r="R27" i="24"/>
  <c r="AP23" i="15"/>
  <c r="E16" i="23"/>
  <c r="V29" i="22"/>
  <c r="Y29" i="22"/>
  <c r="AB29" i="22" s="1"/>
  <c r="AC29" i="22" s="1"/>
  <c r="W26" i="22"/>
  <c r="AD25" i="24"/>
  <c r="AK25" i="24" s="1"/>
  <c r="AH25" i="24"/>
  <c r="O28" i="24"/>
  <c r="L28" i="24"/>
  <c r="V29" i="25"/>
  <c r="Y29" i="25"/>
  <c r="AB29" i="25" s="1"/>
  <c r="AC29" i="25" s="1"/>
  <c r="S27" i="25"/>
  <c r="Q27" i="25"/>
  <c r="AI24" i="25"/>
  <c r="AM24" i="25" s="1"/>
  <c r="M29" i="25"/>
  <c r="G29" i="25"/>
  <c r="I29" i="25" s="1"/>
  <c r="J29" i="25" s="1"/>
  <c r="T27" i="25"/>
  <c r="R27" i="25"/>
  <c r="AO26" i="22"/>
  <c r="AA26" i="22" s="1"/>
  <c r="Z26" i="22"/>
  <c r="O28" i="22"/>
  <c r="L28" i="22"/>
  <c r="AI24" i="24"/>
  <c r="AM24" i="24" s="1"/>
  <c r="AG25" i="22"/>
  <c r="AE25" i="22"/>
  <c r="AF25" i="22" s="1"/>
  <c r="AL25" i="22" s="1"/>
  <c r="AE25" i="25"/>
  <c r="AF25" i="25" s="1"/>
  <c r="AL25" i="25" s="1"/>
  <c r="AG25" i="25"/>
  <c r="AO26" i="24"/>
  <c r="AA26" i="24" s="1"/>
  <c r="Z26" i="24"/>
  <c r="AD25" i="25"/>
  <c r="AK25" i="25" s="1"/>
  <c r="AH25" i="25"/>
  <c r="AD25" i="22"/>
  <c r="AK25" i="22" s="1"/>
  <c r="AH25" i="22"/>
  <c r="M29" i="24"/>
  <c r="G29" i="24"/>
  <c r="I29" i="24" s="1"/>
  <c r="J29" i="24" s="1"/>
  <c r="S27" i="24"/>
  <c r="Q27" i="24"/>
  <c r="AJ28" i="22"/>
  <c r="AP23" i="25"/>
  <c r="H16" i="23"/>
  <c r="D37" i="25"/>
  <c r="N36" i="25"/>
  <c r="E36" i="25"/>
  <c r="H35" i="25"/>
  <c r="P35" i="25"/>
  <c r="F36" i="25"/>
  <c r="D36" i="24"/>
  <c r="N35" i="24"/>
  <c r="F39" i="24"/>
  <c r="P38" i="24"/>
  <c r="N35" i="22"/>
  <c r="D36" i="22"/>
  <c r="P34" i="22"/>
  <c r="F35" i="22"/>
  <c r="E35" i="22"/>
  <c r="H34" i="22"/>
  <c r="Y28" i="17"/>
  <c r="AE28" i="17" s="1"/>
  <c r="D31" i="19"/>
  <c r="AM26" i="17"/>
  <c r="AL25" i="15"/>
  <c r="AF32" i="17"/>
  <c r="Z28" i="17"/>
  <c r="AM24" i="15"/>
  <c r="C29" i="17"/>
  <c r="V29" i="17" s="1"/>
  <c r="A29" i="17"/>
  <c r="U29" i="17" s="1"/>
  <c r="AG25" i="15"/>
  <c r="AI25" i="15" s="1"/>
  <c r="T27" i="15"/>
  <c r="AO27" i="15" s="1"/>
  <c r="AA27" i="15" s="1"/>
  <c r="X26" i="15"/>
  <c r="L28" i="15"/>
  <c r="S28" i="15" s="1"/>
  <c r="AO26" i="15"/>
  <c r="AA26" i="15" s="1"/>
  <c r="AE26" i="15" s="1"/>
  <c r="Z26" i="15"/>
  <c r="AH26" i="15" s="1"/>
  <c r="G29" i="15"/>
  <c r="I29" i="15" s="1"/>
  <c r="J29" i="15" s="1"/>
  <c r="F30" i="17"/>
  <c r="M30" i="15"/>
  <c r="W27" i="15"/>
  <c r="Z27" i="15"/>
  <c r="G30" i="17"/>
  <c r="T28" i="15"/>
  <c r="R28" i="15"/>
  <c r="D30" i="17"/>
  <c r="B29" i="17"/>
  <c r="E30" i="17"/>
  <c r="N33" i="15"/>
  <c r="D34" i="15"/>
  <c r="P34" i="15"/>
  <c r="F35" i="15"/>
  <c r="H34" i="15"/>
  <c r="E35" i="15"/>
  <c r="BG19" i="32" l="1"/>
  <c r="BK19" i="32" s="1"/>
  <c r="BN19" i="32" s="1"/>
  <c r="I22" i="21" s="1"/>
  <c r="AQ21" i="32"/>
  <c r="AH15" i="23"/>
  <c r="AQ15" i="23"/>
  <c r="AD27" i="23"/>
  <c r="AE27" i="23"/>
  <c r="V28" i="19"/>
  <c r="AN22" i="32"/>
  <c r="AP22" i="32" s="1"/>
  <c r="AM22" i="32"/>
  <c r="AO22" i="32" s="1"/>
  <c r="K21" i="32"/>
  <c r="AV22" i="32"/>
  <c r="AU22" i="32"/>
  <c r="AY21" i="32"/>
  <c r="BA21" i="32" s="1"/>
  <c r="AX21" i="32"/>
  <c r="AZ21" i="32" s="1"/>
  <c r="AK23" i="32"/>
  <c r="AR23" i="32"/>
  <c r="AJ23" i="32"/>
  <c r="AG24" i="32"/>
  <c r="L24" i="32"/>
  <c r="P24" i="32" s="1"/>
  <c r="BB20" i="32"/>
  <c r="AG14" i="23"/>
  <c r="AI14" i="23" s="1"/>
  <c r="AJ14" i="23" s="1"/>
  <c r="AK14" i="23" s="1"/>
  <c r="AL14" i="23" s="1"/>
  <c r="AM14" i="23" s="1"/>
  <c r="AN14" i="23" s="1"/>
  <c r="AO14" i="23" s="1"/>
  <c r="AP14" i="23" s="1"/>
  <c r="AC34" i="23"/>
  <c r="W35" i="23"/>
  <c r="V36" i="23"/>
  <c r="AB35" i="23"/>
  <c r="AA28" i="23"/>
  <c r="U29" i="23"/>
  <c r="BE27" i="32"/>
  <c r="BD27" i="32"/>
  <c r="BC27" i="32"/>
  <c r="AH29" i="32"/>
  <c r="AL28" i="32"/>
  <c r="AW28" i="32"/>
  <c r="AS29" i="32"/>
  <c r="W27" i="32"/>
  <c r="Y27" i="32"/>
  <c r="X27" i="32"/>
  <c r="G22" i="32"/>
  <c r="I22" i="32" s="1"/>
  <c r="H22" i="32"/>
  <c r="J22" i="32" s="1"/>
  <c r="E23" i="32"/>
  <c r="D23" i="32"/>
  <c r="F28" i="32"/>
  <c r="B29" i="32"/>
  <c r="B32" i="26"/>
  <c r="G32" i="26" s="1"/>
  <c r="I32" i="26" s="1"/>
  <c r="J32" i="26" s="1"/>
  <c r="O32" i="26" s="1"/>
  <c r="AN30" i="29"/>
  <c r="U30" i="29" s="1"/>
  <c r="X30" i="29" s="1"/>
  <c r="Q30" i="27"/>
  <c r="W30" i="27" s="1"/>
  <c r="AI28" i="26"/>
  <c r="AM28" i="26" s="1"/>
  <c r="AN30" i="28"/>
  <c r="U30" i="28" s="1"/>
  <c r="X30" i="28" s="1"/>
  <c r="C35" i="28"/>
  <c r="M35" i="28" s="1"/>
  <c r="C35" i="26"/>
  <c r="M35" i="26" s="1"/>
  <c r="C35" i="29"/>
  <c r="M35" i="29" s="1"/>
  <c r="C35" i="27"/>
  <c r="M35" i="27" s="1"/>
  <c r="B32" i="27"/>
  <c r="G32" i="27" s="1"/>
  <c r="I32" i="27" s="1"/>
  <c r="J32" i="27" s="1"/>
  <c r="L32" i="27" s="1"/>
  <c r="W30" i="28"/>
  <c r="C35" i="15"/>
  <c r="C35" i="22"/>
  <c r="C35" i="25"/>
  <c r="C35" i="24"/>
  <c r="J31" i="20"/>
  <c r="F32" i="21" s="1"/>
  <c r="E32" i="20"/>
  <c r="I31" i="20"/>
  <c r="E32" i="21" s="1"/>
  <c r="K19" i="23"/>
  <c r="B29" i="19"/>
  <c r="A29" i="19"/>
  <c r="P29" i="19" s="1"/>
  <c r="D29" i="21" s="1"/>
  <c r="B33" i="25" s="1"/>
  <c r="AJ29" i="15"/>
  <c r="W29" i="29"/>
  <c r="W30" i="29"/>
  <c r="AN30" i="27"/>
  <c r="U30" i="27" s="1"/>
  <c r="AJ29" i="27"/>
  <c r="AN30" i="26"/>
  <c r="U30" i="26" s="1"/>
  <c r="X30" i="26" s="1"/>
  <c r="W30" i="26"/>
  <c r="B30" i="20"/>
  <c r="D31" i="20"/>
  <c r="AP27" i="26"/>
  <c r="L20" i="23"/>
  <c r="A31" i="15"/>
  <c r="K31" i="15" s="1"/>
  <c r="A31" i="27"/>
  <c r="K31" i="27" s="1"/>
  <c r="A31" i="29"/>
  <c r="K31" i="29" s="1"/>
  <c r="B32" i="28"/>
  <c r="G32" i="28" s="1"/>
  <c r="I32" i="28" s="1"/>
  <c r="J32" i="28" s="1"/>
  <c r="B32" i="29"/>
  <c r="G32" i="29" s="1"/>
  <c r="I32" i="29" s="1"/>
  <c r="J32" i="29" s="1"/>
  <c r="Y30" i="27"/>
  <c r="AB30" i="27" s="1"/>
  <c r="AC30" i="27" s="1"/>
  <c r="V30" i="27"/>
  <c r="AN29" i="29"/>
  <c r="U29" i="29" s="1"/>
  <c r="X29" i="29" s="1"/>
  <c r="A31" i="26"/>
  <c r="K31" i="26" s="1"/>
  <c r="A31" i="28"/>
  <c r="K31" i="28" s="1"/>
  <c r="W29" i="27"/>
  <c r="V30" i="29"/>
  <c r="Y30" i="29"/>
  <c r="AB30" i="29" s="1"/>
  <c r="AC30" i="29" s="1"/>
  <c r="Q31" i="27"/>
  <c r="S31" i="27"/>
  <c r="AN29" i="27"/>
  <c r="U29" i="27" s="1"/>
  <c r="X29" i="27" s="1"/>
  <c r="R31" i="27"/>
  <c r="T31" i="27"/>
  <c r="AP26" i="26"/>
  <c r="L19" i="23"/>
  <c r="AP27" i="27"/>
  <c r="K20" i="23"/>
  <c r="AO29" i="27"/>
  <c r="AA29" i="27" s="1"/>
  <c r="Z29" i="27"/>
  <c r="W29" i="26"/>
  <c r="Z29" i="29"/>
  <c r="AO29" i="29"/>
  <c r="AA29" i="29" s="1"/>
  <c r="Z29" i="28"/>
  <c r="AO29" i="28"/>
  <c r="AA29" i="28" s="1"/>
  <c r="Z29" i="26"/>
  <c r="AO29" i="26"/>
  <c r="AA29" i="26" s="1"/>
  <c r="AN29" i="26"/>
  <c r="U29" i="26" s="1"/>
  <c r="X29" i="26" s="1"/>
  <c r="V30" i="28"/>
  <c r="Y30" i="28"/>
  <c r="AB30" i="28" s="1"/>
  <c r="AC30" i="28" s="1"/>
  <c r="AI28" i="27"/>
  <c r="AM28" i="27" s="1"/>
  <c r="B33" i="29"/>
  <c r="G33" i="29" s="1"/>
  <c r="I33" i="29" s="1"/>
  <c r="J33" i="29" s="1"/>
  <c r="B33" i="28"/>
  <c r="G33" i="28" s="1"/>
  <c r="I33" i="28" s="1"/>
  <c r="J33" i="28" s="1"/>
  <c r="Y30" i="26"/>
  <c r="AB30" i="26" s="1"/>
  <c r="AC30" i="26" s="1"/>
  <c r="V30" i="26"/>
  <c r="AJ29" i="26"/>
  <c r="AG28" i="29"/>
  <c r="AE28" i="29"/>
  <c r="AF28" i="29" s="1"/>
  <c r="AL28" i="29" s="1"/>
  <c r="AG28" i="28"/>
  <c r="AE28" i="28"/>
  <c r="AF28" i="28" s="1"/>
  <c r="AL28" i="28" s="1"/>
  <c r="AJ29" i="28"/>
  <c r="AH28" i="29"/>
  <c r="AD28" i="29"/>
  <c r="AK28" i="29" s="1"/>
  <c r="AI27" i="28"/>
  <c r="AM27" i="28" s="1"/>
  <c r="AH28" i="28"/>
  <c r="AD28" i="28"/>
  <c r="AK28" i="28" s="1"/>
  <c r="O31" i="28"/>
  <c r="L31" i="28"/>
  <c r="S31" i="26"/>
  <c r="Q31" i="26"/>
  <c r="AJ29" i="29"/>
  <c r="Z30" i="26"/>
  <c r="AO30" i="26"/>
  <c r="AA30" i="26" s="1"/>
  <c r="AO30" i="28"/>
  <c r="AA30" i="28" s="1"/>
  <c r="Z30" i="28"/>
  <c r="O31" i="29"/>
  <c r="L31" i="29"/>
  <c r="R31" i="26"/>
  <c r="T31" i="26"/>
  <c r="W29" i="28"/>
  <c r="Z30" i="29"/>
  <c r="AO30" i="29"/>
  <c r="AA30" i="29" s="1"/>
  <c r="AI27" i="29"/>
  <c r="AM27" i="29" s="1"/>
  <c r="AN29" i="28"/>
  <c r="U29" i="28" s="1"/>
  <c r="X29" i="28" s="1"/>
  <c r="O15" i="23"/>
  <c r="R15" i="23" s="1"/>
  <c r="S15" i="23"/>
  <c r="T15" i="23"/>
  <c r="F36" i="29"/>
  <c r="H36" i="29" s="1"/>
  <c r="P35" i="29"/>
  <c r="H35" i="29"/>
  <c r="E37" i="29"/>
  <c r="N35" i="29"/>
  <c r="D36" i="29"/>
  <c r="E36" i="28"/>
  <c r="H35" i="28"/>
  <c r="N35" i="28"/>
  <c r="D36" i="28"/>
  <c r="P37" i="28"/>
  <c r="F38" i="28"/>
  <c r="E36" i="27"/>
  <c r="H35" i="27"/>
  <c r="P36" i="27"/>
  <c r="F37" i="27"/>
  <c r="N35" i="27"/>
  <c r="D36" i="27"/>
  <c r="D37" i="26"/>
  <c r="N36" i="26"/>
  <c r="F37" i="26"/>
  <c r="P36" i="26"/>
  <c r="E37" i="26"/>
  <c r="H36" i="26"/>
  <c r="M32" i="17"/>
  <c r="K32" i="17"/>
  <c r="N33" i="17"/>
  <c r="C30" i="23"/>
  <c r="E30" i="19"/>
  <c r="C30" i="19" s="1"/>
  <c r="Q30" i="19" s="1"/>
  <c r="C30" i="21" s="1"/>
  <c r="W28" i="17"/>
  <c r="AD28" i="17" s="1"/>
  <c r="M32" i="19"/>
  <c r="S31" i="19"/>
  <c r="T31" i="19"/>
  <c r="A31" i="24"/>
  <c r="K31" i="24" s="1"/>
  <c r="B32" i="25"/>
  <c r="B32" i="15"/>
  <c r="S29" i="17"/>
  <c r="AC29" i="17" s="1"/>
  <c r="A31" i="25"/>
  <c r="K31" i="25" s="1"/>
  <c r="A31" i="22"/>
  <c r="K31" i="22" s="1"/>
  <c r="AK28" i="17"/>
  <c r="A28" i="21" s="1"/>
  <c r="A25" i="32" s="1"/>
  <c r="R29" i="17"/>
  <c r="M16" i="23"/>
  <c r="N16" i="23"/>
  <c r="P16" i="23" s="1"/>
  <c r="X27" i="22"/>
  <c r="AO27" i="22"/>
  <c r="AA27" i="22" s="1"/>
  <c r="AG27" i="22" s="1"/>
  <c r="Z27" i="22"/>
  <c r="AH27" i="22" s="1"/>
  <c r="E36" i="24"/>
  <c r="H35" i="24"/>
  <c r="AJ28" i="17"/>
  <c r="B28" i="21" s="1"/>
  <c r="AI25" i="25"/>
  <c r="AM25" i="25" s="1"/>
  <c r="AP25" i="25" s="1"/>
  <c r="AJ29" i="22"/>
  <c r="O29" i="22"/>
  <c r="T29" i="22" s="1"/>
  <c r="V30" i="15"/>
  <c r="Y30" i="15"/>
  <c r="AB30" i="15" s="1"/>
  <c r="AC30" i="15" s="1"/>
  <c r="O29" i="25"/>
  <c r="L29" i="25"/>
  <c r="AP24" i="25"/>
  <c r="H17" i="23"/>
  <c r="S29" i="22"/>
  <c r="Q29" i="22"/>
  <c r="Z27" i="24"/>
  <c r="AO27" i="24"/>
  <c r="AA27" i="24" s="1"/>
  <c r="AG26" i="25"/>
  <c r="AE26" i="25"/>
  <c r="AF26" i="25" s="1"/>
  <c r="AL26" i="25" s="1"/>
  <c r="AI25" i="22"/>
  <c r="AM25" i="22" s="1"/>
  <c r="AO27" i="25"/>
  <c r="AA27" i="25" s="1"/>
  <c r="Z27" i="25"/>
  <c r="AH26" i="25"/>
  <c r="AD26" i="25"/>
  <c r="AK26" i="25" s="1"/>
  <c r="V30" i="24"/>
  <c r="Y30" i="24"/>
  <c r="AB30" i="24" s="1"/>
  <c r="AC30" i="24" s="1"/>
  <c r="R28" i="25"/>
  <c r="T28" i="25"/>
  <c r="S28" i="22"/>
  <c r="Q28" i="22"/>
  <c r="W27" i="24"/>
  <c r="Q28" i="25"/>
  <c r="S28" i="25"/>
  <c r="T28" i="22"/>
  <c r="R28" i="22"/>
  <c r="AJ29" i="25"/>
  <c r="AN27" i="24"/>
  <c r="U27" i="24" s="1"/>
  <c r="X27" i="24" s="1"/>
  <c r="M31" i="22"/>
  <c r="AD26" i="24"/>
  <c r="AK26" i="24" s="1"/>
  <c r="AH26" i="24"/>
  <c r="AD26" i="22"/>
  <c r="AK26" i="22" s="1"/>
  <c r="AH26" i="22"/>
  <c r="M30" i="22"/>
  <c r="G30" i="22"/>
  <c r="I30" i="22" s="1"/>
  <c r="J30" i="22" s="1"/>
  <c r="AI25" i="24"/>
  <c r="AM25" i="24" s="1"/>
  <c r="L29" i="24"/>
  <c r="O29" i="24"/>
  <c r="AE26" i="24"/>
  <c r="AF26" i="24" s="1"/>
  <c r="AL26" i="24" s="1"/>
  <c r="AG26" i="24"/>
  <c r="AG26" i="22"/>
  <c r="AE26" i="22"/>
  <c r="AF26" i="22" s="1"/>
  <c r="AL26" i="22" s="1"/>
  <c r="M30" i="24"/>
  <c r="G30" i="24"/>
  <c r="I30" i="24" s="1"/>
  <c r="J30" i="24" s="1"/>
  <c r="AP24" i="22"/>
  <c r="F17" i="23"/>
  <c r="W27" i="25"/>
  <c r="M30" i="25"/>
  <c r="G30" i="25"/>
  <c r="I30" i="25" s="1"/>
  <c r="J30" i="25" s="1"/>
  <c r="V30" i="22"/>
  <c r="Y30" i="22"/>
  <c r="AB30" i="22" s="1"/>
  <c r="AC30" i="22" s="1"/>
  <c r="AN27" i="25"/>
  <c r="U27" i="25" s="1"/>
  <c r="X27" i="25" s="1"/>
  <c r="Q28" i="24"/>
  <c r="S28" i="24"/>
  <c r="AP24" i="24"/>
  <c r="G17" i="23"/>
  <c r="AP24" i="15"/>
  <c r="E17" i="23"/>
  <c r="V30" i="25"/>
  <c r="Y30" i="25"/>
  <c r="AB30" i="25" s="1"/>
  <c r="AC30" i="25" s="1"/>
  <c r="R28" i="24"/>
  <c r="T28" i="24"/>
  <c r="AJ29" i="24"/>
  <c r="E37" i="25"/>
  <c r="H36" i="25"/>
  <c r="P36" i="25"/>
  <c r="F37" i="25"/>
  <c r="N37" i="25"/>
  <c r="D38" i="25"/>
  <c r="P39" i="24"/>
  <c r="F40" i="24"/>
  <c r="N36" i="24"/>
  <c r="D37" i="24"/>
  <c r="D37" i="22"/>
  <c r="N36" i="22"/>
  <c r="P35" i="22"/>
  <c r="F36" i="22"/>
  <c r="E36" i="22"/>
  <c r="H35" i="22"/>
  <c r="Y29" i="17"/>
  <c r="AE29" i="17" s="1"/>
  <c r="D32" i="19"/>
  <c r="AM27" i="17"/>
  <c r="AM25" i="15"/>
  <c r="AF33" i="17"/>
  <c r="Z29" i="17"/>
  <c r="C30" i="17"/>
  <c r="V30" i="17" s="1"/>
  <c r="AN27" i="15"/>
  <c r="U27" i="15" s="1"/>
  <c r="X27" i="15" s="1"/>
  <c r="A30" i="17"/>
  <c r="U30" i="17" s="1"/>
  <c r="AD26" i="15"/>
  <c r="AK26" i="15" s="1"/>
  <c r="Q28" i="15"/>
  <c r="AO28" i="15" s="1"/>
  <c r="AA28" i="15" s="1"/>
  <c r="AF26" i="15"/>
  <c r="AL26" i="15" s="1"/>
  <c r="O29" i="15"/>
  <c r="T29" i="15" s="1"/>
  <c r="L29" i="15"/>
  <c r="Q29" i="15" s="1"/>
  <c r="G30" i="15"/>
  <c r="I30" i="15" s="1"/>
  <c r="J30" i="15" s="1"/>
  <c r="O30" i="15" s="1"/>
  <c r="AG26" i="15"/>
  <c r="AI26" i="15" s="1"/>
  <c r="F31" i="17"/>
  <c r="M31" i="15"/>
  <c r="AE27" i="15"/>
  <c r="AF27" i="15" s="1"/>
  <c r="AG27" i="15"/>
  <c r="AD27" i="15"/>
  <c r="AK27" i="15" s="1"/>
  <c r="AH27" i="15"/>
  <c r="G31" i="17"/>
  <c r="AN28" i="15"/>
  <c r="U28" i="15" s="1"/>
  <c r="E31" i="17"/>
  <c r="D31" i="17"/>
  <c r="B30" i="17"/>
  <c r="E36" i="15"/>
  <c r="H35" i="15"/>
  <c r="N34" i="15"/>
  <c r="D35" i="15"/>
  <c r="P35" i="15"/>
  <c r="F36" i="15"/>
  <c r="BB21" i="32" l="1"/>
  <c r="BG21" i="32" s="1"/>
  <c r="AH16" i="23"/>
  <c r="AQ16" i="23"/>
  <c r="AD28" i="23"/>
  <c r="AE28" i="23"/>
  <c r="AJ30" i="26"/>
  <c r="AG25" i="32"/>
  <c r="L25" i="32"/>
  <c r="P25" i="32" s="1"/>
  <c r="AK24" i="32"/>
  <c r="AR24" i="32"/>
  <c r="AJ24" i="32"/>
  <c r="AN23" i="32"/>
  <c r="AP23" i="32" s="1"/>
  <c r="AM23" i="32"/>
  <c r="AO23" i="32" s="1"/>
  <c r="AV23" i="32"/>
  <c r="AU23" i="32"/>
  <c r="BI21" i="32"/>
  <c r="B33" i="26"/>
  <c r="G33" i="26" s="1"/>
  <c r="I33" i="26" s="1"/>
  <c r="J33" i="26" s="1"/>
  <c r="L33" i="26" s="1"/>
  <c r="K22" i="32"/>
  <c r="AX22" i="32"/>
  <c r="AZ22" i="32" s="1"/>
  <c r="AY22" i="32"/>
  <c r="BA22" i="32" s="1"/>
  <c r="AQ22" i="32"/>
  <c r="BH20" i="32"/>
  <c r="BI20" i="32"/>
  <c r="BG20" i="32"/>
  <c r="AG15" i="23"/>
  <c r="AI15" i="23" s="1"/>
  <c r="AJ15" i="23" s="1"/>
  <c r="AK15" i="23" s="1"/>
  <c r="AL15" i="23" s="1"/>
  <c r="AM15" i="23" s="1"/>
  <c r="AN15" i="23" s="1"/>
  <c r="AO15" i="23" s="1"/>
  <c r="AP15" i="23" s="1"/>
  <c r="W36" i="23"/>
  <c r="AC35" i="23"/>
  <c r="V37" i="23"/>
  <c r="AB36" i="23"/>
  <c r="AA29" i="23"/>
  <c r="U30" i="23"/>
  <c r="BD28" i="32"/>
  <c r="BE28" i="32"/>
  <c r="BC28" i="32"/>
  <c r="AH30" i="32"/>
  <c r="AL29" i="32"/>
  <c r="AW29" i="32"/>
  <c r="AS30" i="32"/>
  <c r="W28" i="32"/>
  <c r="Y28" i="32"/>
  <c r="X28" i="32"/>
  <c r="B33" i="27"/>
  <c r="G33" i="27" s="1"/>
  <c r="I33" i="27" s="1"/>
  <c r="J33" i="27" s="1"/>
  <c r="O33" i="27" s="1"/>
  <c r="E24" i="32"/>
  <c r="D24" i="32"/>
  <c r="AI28" i="28"/>
  <c r="AM28" i="28" s="1"/>
  <c r="L32" i="26"/>
  <c r="S32" i="26" s="1"/>
  <c r="B33" i="24"/>
  <c r="V29" i="19"/>
  <c r="G23" i="32"/>
  <c r="I23" i="32" s="1"/>
  <c r="H23" i="32"/>
  <c r="J23" i="32" s="1"/>
  <c r="F29" i="32"/>
  <c r="B30" i="32"/>
  <c r="AJ30" i="27"/>
  <c r="Z30" i="27"/>
  <c r="AH30" i="27" s="1"/>
  <c r="AO30" i="27"/>
  <c r="AA30" i="27" s="1"/>
  <c r="AG30" i="27" s="1"/>
  <c r="X30" i="27"/>
  <c r="O32" i="27"/>
  <c r="R32" i="27" s="1"/>
  <c r="C36" i="24"/>
  <c r="C36" i="22"/>
  <c r="C36" i="25"/>
  <c r="C36" i="15"/>
  <c r="I32" i="20"/>
  <c r="E33" i="21" s="1"/>
  <c r="E33" i="20"/>
  <c r="J32" i="20"/>
  <c r="F33" i="21" s="1"/>
  <c r="C36" i="28"/>
  <c r="M36" i="28" s="1"/>
  <c r="C36" i="26"/>
  <c r="M36" i="26" s="1"/>
  <c r="C36" i="29"/>
  <c r="M36" i="29" s="1"/>
  <c r="C36" i="27"/>
  <c r="M36" i="27" s="1"/>
  <c r="B30" i="19"/>
  <c r="AN31" i="27"/>
  <c r="U31" i="27" s="1"/>
  <c r="X31" i="27" s="1"/>
  <c r="W31" i="27"/>
  <c r="B31" i="20"/>
  <c r="D32" i="20"/>
  <c r="AD30" i="28"/>
  <c r="AK30" i="28" s="1"/>
  <c r="AH30" i="28"/>
  <c r="L33" i="27"/>
  <c r="O33" i="29"/>
  <c r="L33" i="29"/>
  <c r="AD29" i="27"/>
  <c r="AK29" i="27" s="1"/>
  <c r="AH29" i="27"/>
  <c r="V31" i="26"/>
  <c r="Y31" i="26"/>
  <c r="AB31" i="26" s="1"/>
  <c r="AC31" i="26" s="1"/>
  <c r="AE30" i="28"/>
  <c r="AF30" i="28" s="1"/>
  <c r="AL30" i="28" s="1"/>
  <c r="AG30" i="28"/>
  <c r="AP27" i="28"/>
  <c r="J20" i="23"/>
  <c r="AP28" i="27"/>
  <c r="K21" i="23"/>
  <c r="AG29" i="27"/>
  <c r="AE29" i="27"/>
  <c r="AF29" i="27" s="1"/>
  <c r="AL29" i="27" s="1"/>
  <c r="A32" i="29"/>
  <c r="K32" i="29" s="1"/>
  <c r="A32" i="27"/>
  <c r="K32" i="27" s="1"/>
  <c r="AG30" i="26"/>
  <c r="AE30" i="26"/>
  <c r="AF30" i="26" s="1"/>
  <c r="AL30" i="26" s="1"/>
  <c r="AJ30" i="28"/>
  <c r="AE30" i="29"/>
  <c r="AF30" i="29" s="1"/>
  <c r="AL30" i="29" s="1"/>
  <c r="AG30" i="29"/>
  <c r="L32" i="29"/>
  <c r="O32" i="29"/>
  <c r="AH30" i="26"/>
  <c r="AD30" i="26"/>
  <c r="AK30" i="26" s="1"/>
  <c r="AE29" i="26"/>
  <c r="AF29" i="26" s="1"/>
  <c r="AL29" i="26" s="1"/>
  <c r="AG29" i="26"/>
  <c r="L32" i="28"/>
  <c r="O32" i="28"/>
  <c r="AD30" i="29"/>
  <c r="AK30" i="29" s="1"/>
  <c r="AH30" i="29"/>
  <c r="AD29" i="26"/>
  <c r="AK29" i="26" s="1"/>
  <c r="AH29" i="26"/>
  <c r="Y31" i="29"/>
  <c r="AB31" i="29" s="1"/>
  <c r="AC31" i="29" s="1"/>
  <c r="V31" i="29"/>
  <c r="AO31" i="26"/>
  <c r="AA31" i="26" s="1"/>
  <c r="Z31" i="26"/>
  <c r="V31" i="27"/>
  <c r="Y31" i="27"/>
  <c r="AB31" i="27" s="1"/>
  <c r="AC31" i="27" s="1"/>
  <c r="T32" i="26"/>
  <c r="R32" i="26"/>
  <c r="S31" i="28"/>
  <c r="Q31" i="28"/>
  <c r="AP28" i="26"/>
  <c r="L21" i="23"/>
  <c r="AG29" i="28"/>
  <c r="AE29" i="28"/>
  <c r="AF29" i="28" s="1"/>
  <c r="AL29" i="28" s="1"/>
  <c r="A32" i="28"/>
  <c r="K32" i="28" s="1"/>
  <c r="A32" i="26"/>
  <c r="K32" i="26" s="1"/>
  <c r="T31" i="28"/>
  <c r="R31" i="28"/>
  <c r="AH29" i="28"/>
  <c r="AD29" i="28"/>
  <c r="AK29" i="28" s="1"/>
  <c r="Z31" i="27"/>
  <c r="AO31" i="27"/>
  <c r="AA31" i="27" s="1"/>
  <c r="AI28" i="29"/>
  <c r="AM28" i="29" s="1"/>
  <c r="AN31" i="26"/>
  <c r="U31" i="26" s="1"/>
  <c r="X31" i="26" s="1"/>
  <c r="AG29" i="29"/>
  <c r="AE29" i="29"/>
  <c r="AF29" i="29" s="1"/>
  <c r="AL29" i="29" s="1"/>
  <c r="AJ30" i="29"/>
  <c r="AP27" i="29"/>
  <c r="I20" i="23"/>
  <c r="W31" i="26"/>
  <c r="AD29" i="29"/>
  <c r="AK29" i="29" s="1"/>
  <c r="AH29" i="29"/>
  <c r="S31" i="29"/>
  <c r="Q31" i="29"/>
  <c r="S32" i="27"/>
  <c r="Q32" i="27"/>
  <c r="B34" i="29"/>
  <c r="G34" i="29" s="1"/>
  <c r="I34" i="29" s="1"/>
  <c r="J34" i="29" s="1"/>
  <c r="B34" i="28"/>
  <c r="G34" i="28" s="1"/>
  <c r="I34" i="28" s="1"/>
  <c r="J34" i="28" s="1"/>
  <c r="R31" i="29"/>
  <c r="T31" i="29"/>
  <c r="O33" i="26"/>
  <c r="O33" i="28"/>
  <c r="L33" i="28"/>
  <c r="V31" i="28"/>
  <c r="Y31" i="28"/>
  <c r="AB31" i="28" s="1"/>
  <c r="AC31" i="28" s="1"/>
  <c r="O16" i="23"/>
  <c r="R16" i="23" s="1"/>
  <c r="S16" i="23"/>
  <c r="T16" i="23"/>
  <c r="D37" i="29"/>
  <c r="N36" i="29"/>
  <c r="P36" i="29"/>
  <c r="F37" i="29"/>
  <c r="H37" i="29" s="1"/>
  <c r="E38" i="29"/>
  <c r="N36" i="28"/>
  <c r="D37" i="28"/>
  <c r="F39" i="28"/>
  <c r="P38" i="28"/>
  <c r="E37" i="28"/>
  <c r="H36" i="28"/>
  <c r="F38" i="27"/>
  <c r="P37" i="27"/>
  <c r="N36" i="27"/>
  <c r="D37" i="27"/>
  <c r="H36" i="27"/>
  <c r="E37" i="27"/>
  <c r="P37" i="26"/>
  <c r="F38" i="26"/>
  <c r="H37" i="26"/>
  <c r="E38" i="26"/>
  <c r="N37" i="26"/>
  <c r="D38" i="26"/>
  <c r="A30" i="19"/>
  <c r="P30" i="19" s="1"/>
  <c r="D30" i="21" s="1"/>
  <c r="M33" i="17"/>
  <c r="K33" i="17"/>
  <c r="N34" i="17"/>
  <c r="C31" i="23"/>
  <c r="E31" i="19"/>
  <c r="C31" i="19" s="1"/>
  <c r="Q31" i="19" s="1"/>
  <c r="C31" i="21" s="1"/>
  <c r="M33" i="19"/>
  <c r="S32" i="19"/>
  <c r="T32" i="19"/>
  <c r="AK29" i="17"/>
  <c r="A29" i="21" s="1"/>
  <c r="A26" i="32" s="1"/>
  <c r="B33" i="22"/>
  <c r="B33" i="15"/>
  <c r="S30" i="17"/>
  <c r="AC30" i="17" s="1"/>
  <c r="AE27" i="22"/>
  <c r="AF27" i="22" s="1"/>
  <c r="AL27" i="22" s="1"/>
  <c r="A32" i="15"/>
  <c r="K32" i="15" s="1"/>
  <c r="A32" i="24"/>
  <c r="K32" i="24" s="1"/>
  <c r="R30" i="17"/>
  <c r="A32" i="22"/>
  <c r="K32" i="22" s="1"/>
  <c r="A32" i="25"/>
  <c r="K32" i="25" s="1"/>
  <c r="W29" i="17"/>
  <c r="AD29" i="17" s="1"/>
  <c r="M17" i="23"/>
  <c r="N17" i="23"/>
  <c r="P17" i="23" s="1"/>
  <c r="H18" i="23"/>
  <c r="AJ30" i="15"/>
  <c r="AD27" i="22"/>
  <c r="AK27" i="22" s="1"/>
  <c r="H36" i="24"/>
  <c r="E37" i="24"/>
  <c r="AN28" i="22"/>
  <c r="U28" i="22" s="1"/>
  <c r="X28" i="22" s="1"/>
  <c r="R29" i="22"/>
  <c r="AO29" i="22" s="1"/>
  <c r="AA29" i="22" s="1"/>
  <c r="W28" i="22"/>
  <c r="AJ29" i="17"/>
  <c r="B29" i="21" s="1"/>
  <c r="G31" i="22"/>
  <c r="I31" i="22" s="1"/>
  <c r="J31" i="22" s="1"/>
  <c r="L31" i="22" s="1"/>
  <c r="W28" i="24"/>
  <c r="AN28" i="24"/>
  <c r="U28" i="24" s="1"/>
  <c r="X28" i="24" s="1"/>
  <c r="Y31" i="15"/>
  <c r="AB31" i="15" s="1"/>
  <c r="AC31" i="15" s="1"/>
  <c r="V31" i="15"/>
  <c r="AP25" i="24"/>
  <c r="G18" i="23"/>
  <c r="AH27" i="24"/>
  <c r="AD27" i="24"/>
  <c r="AK27" i="24" s="1"/>
  <c r="R29" i="24"/>
  <c r="T29" i="24"/>
  <c r="S29" i="24"/>
  <c r="Q29" i="24"/>
  <c r="S29" i="25"/>
  <c r="Q29" i="25"/>
  <c r="O30" i="22"/>
  <c r="L30" i="22"/>
  <c r="Y31" i="22"/>
  <c r="AB31" i="22" s="1"/>
  <c r="AC31" i="22" s="1"/>
  <c r="V31" i="22"/>
  <c r="Z28" i="25"/>
  <c r="AO28" i="25"/>
  <c r="AA28" i="25" s="1"/>
  <c r="AD27" i="25"/>
  <c r="AK27" i="25" s="1"/>
  <c r="AH27" i="25"/>
  <c r="T29" i="25"/>
  <c r="R29" i="25"/>
  <c r="V31" i="25"/>
  <c r="Y31" i="25"/>
  <c r="AB31" i="25" s="1"/>
  <c r="AC31" i="25" s="1"/>
  <c r="AE27" i="25"/>
  <c r="AF27" i="25" s="1"/>
  <c r="AL27" i="25" s="1"/>
  <c r="AG27" i="25"/>
  <c r="V31" i="24"/>
  <c r="Y31" i="24"/>
  <c r="AB31" i="24" s="1"/>
  <c r="AC31" i="24" s="1"/>
  <c r="AO28" i="22"/>
  <c r="AA28" i="22" s="1"/>
  <c r="Z28" i="22"/>
  <c r="AN29" i="22"/>
  <c r="U29" i="22" s="1"/>
  <c r="AP25" i="22"/>
  <c r="F18" i="23"/>
  <c r="L30" i="24"/>
  <c r="O30" i="24"/>
  <c r="AN28" i="25"/>
  <c r="U28" i="25" s="1"/>
  <c r="X28" i="25" s="1"/>
  <c r="M31" i="24"/>
  <c r="G31" i="24"/>
  <c r="I31" i="24" s="1"/>
  <c r="J31" i="24" s="1"/>
  <c r="W28" i="25"/>
  <c r="O30" i="25"/>
  <c r="L30" i="25"/>
  <c r="AP25" i="15"/>
  <c r="E18" i="23"/>
  <c r="Z28" i="24"/>
  <c r="AO28" i="24"/>
  <c r="AA28" i="24" s="1"/>
  <c r="AI26" i="22"/>
  <c r="AM26" i="22" s="1"/>
  <c r="M31" i="25"/>
  <c r="G31" i="25"/>
  <c r="I31" i="25" s="1"/>
  <c r="J31" i="25" s="1"/>
  <c r="AI26" i="25"/>
  <c r="AM26" i="25" s="1"/>
  <c r="AJ30" i="22"/>
  <c r="AJ30" i="25"/>
  <c r="AI26" i="24"/>
  <c r="AM26" i="24" s="1"/>
  <c r="AI27" i="22"/>
  <c r="AJ30" i="24"/>
  <c r="AG27" i="24"/>
  <c r="AE27" i="24"/>
  <c r="AF27" i="24" s="1"/>
  <c r="AL27" i="24" s="1"/>
  <c r="N38" i="25"/>
  <c r="D39" i="25"/>
  <c r="H37" i="25"/>
  <c r="E38" i="25"/>
  <c r="P37" i="25"/>
  <c r="F38" i="25"/>
  <c r="F41" i="24"/>
  <c r="P40" i="24"/>
  <c r="D38" i="24"/>
  <c r="N37" i="24"/>
  <c r="E37" i="22"/>
  <c r="H36" i="22"/>
  <c r="N37" i="22"/>
  <c r="D38" i="22"/>
  <c r="F37" i="22"/>
  <c r="P36" i="22"/>
  <c r="Y30" i="17"/>
  <c r="AE30" i="17" s="1"/>
  <c r="D33" i="19"/>
  <c r="AM28" i="17"/>
  <c r="AF34" i="17"/>
  <c r="Z30" i="17"/>
  <c r="AL27" i="15"/>
  <c r="C31" i="17"/>
  <c r="V31" i="17" s="1"/>
  <c r="A31" i="17"/>
  <c r="U31" i="17" s="1"/>
  <c r="AM26" i="15"/>
  <c r="X28" i="15"/>
  <c r="Z28" i="15"/>
  <c r="AD28" i="15" s="1"/>
  <c r="W28" i="15"/>
  <c r="S29" i="15"/>
  <c r="AN29" i="15" s="1"/>
  <c r="U29" i="15" s="1"/>
  <c r="R29" i="15"/>
  <c r="W29" i="15" s="1"/>
  <c r="L30" i="15"/>
  <c r="S30" i="15" s="1"/>
  <c r="G31" i="15"/>
  <c r="I31" i="15" s="1"/>
  <c r="J31" i="15" s="1"/>
  <c r="L31" i="15" s="1"/>
  <c r="F32" i="17"/>
  <c r="M32" i="15"/>
  <c r="G32" i="17"/>
  <c r="AI27" i="15"/>
  <c r="R30" i="15"/>
  <c r="T30" i="15"/>
  <c r="AE28" i="15"/>
  <c r="AG28" i="15"/>
  <c r="D32" i="17"/>
  <c r="B31" i="17"/>
  <c r="E32" i="17"/>
  <c r="D36" i="15"/>
  <c r="N35" i="15"/>
  <c r="F37" i="15"/>
  <c r="P36" i="15"/>
  <c r="H36" i="15"/>
  <c r="E37" i="15"/>
  <c r="BH21" i="32" l="1"/>
  <c r="BK20" i="32"/>
  <c r="BN20" i="32" s="1"/>
  <c r="I23" i="21" s="1"/>
  <c r="AH17" i="23"/>
  <c r="AQ17" i="23"/>
  <c r="AQ23" i="32"/>
  <c r="AD29" i="23"/>
  <c r="AE29" i="23"/>
  <c r="AE30" i="27"/>
  <c r="AF30" i="27" s="1"/>
  <c r="AL30" i="27" s="1"/>
  <c r="Q32" i="26"/>
  <c r="W32" i="26" s="1"/>
  <c r="AD30" i="27"/>
  <c r="AK30" i="27" s="1"/>
  <c r="BK21" i="32"/>
  <c r="BN21" i="32" s="1"/>
  <c r="I24" i="21" s="1"/>
  <c r="AI30" i="29"/>
  <c r="AM30" i="29" s="1"/>
  <c r="BB22" i="32"/>
  <c r="BH22" i="32" s="1"/>
  <c r="AX23" i="32"/>
  <c r="AZ23" i="32" s="1"/>
  <c r="AY23" i="32"/>
  <c r="BA23" i="32" s="1"/>
  <c r="AG26" i="32"/>
  <c r="L26" i="32"/>
  <c r="P26" i="32" s="1"/>
  <c r="AM24" i="32"/>
  <c r="AO24" i="32" s="1"/>
  <c r="AN24" i="32"/>
  <c r="AP24" i="32" s="1"/>
  <c r="K23" i="32"/>
  <c r="AV24" i="32"/>
  <c r="AU24" i="32"/>
  <c r="AK25" i="32"/>
  <c r="AR25" i="32"/>
  <c r="AJ25" i="32"/>
  <c r="AG16" i="23"/>
  <c r="AI16" i="23" s="1"/>
  <c r="AJ16" i="23" s="1"/>
  <c r="AK16" i="23" s="1"/>
  <c r="AL16" i="23" s="1"/>
  <c r="AM16" i="23" s="1"/>
  <c r="AN16" i="23" s="1"/>
  <c r="AO16" i="23" s="1"/>
  <c r="AP16" i="23" s="1"/>
  <c r="W37" i="23"/>
  <c r="AC36" i="23"/>
  <c r="V38" i="23"/>
  <c r="AB37" i="23"/>
  <c r="U31" i="23"/>
  <c r="AA30" i="23"/>
  <c r="BD29" i="32"/>
  <c r="BC29" i="32"/>
  <c r="BE29" i="32"/>
  <c r="AL30" i="32"/>
  <c r="AH31" i="32"/>
  <c r="AS31" i="32"/>
  <c r="AW30" i="32"/>
  <c r="W29" i="32"/>
  <c r="Y29" i="32"/>
  <c r="X29" i="32"/>
  <c r="G24" i="32"/>
  <c r="I24" i="32" s="1"/>
  <c r="H24" i="32"/>
  <c r="J24" i="32" s="1"/>
  <c r="E25" i="32"/>
  <c r="D25" i="32"/>
  <c r="F30" i="32"/>
  <c r="B31" i="32"/>
  <c r="T32" i="27"/>
  <c r="AN32" i="27" s="1"/>
  <c r="U32" i="27" s="1"/>
  <c r="X32" i="27" s="1"/>
  <c r="C37" i="27"/>
  <c r="M37" i="27" s="1"/>
  <c r="C37" i="26"/>
  <c r="M37" i="26" s="1"/>
  <c r="C37" i="29"/>
  <c r="M37" i="29" s="1"/>
  <c r="C37" i="28"/>
  <c r="M37" i="28" s="1"/>
  <c r="E34" i="20"/>
  <c r="I33" i="20"/>
  <c r="E34" i="21" s="1"/>
  <c r="J33" i="20"/>
  <c r="F34" i="21" s="1"/>
  <c r="C37" i="24"/>
  <c r="C37" i="22"/>
  <c r="C37" i="25"/>
  <c r="C37" i="15"/>
  <c r="AI30" i="28"/>
  <c r="AM30" i="28" s="1"/>
  <c r="AJ31" i="28"/>
  <c r="AI29" i="28"/>
  <c r="AM29" i="28" s="1"/>
  <c r="AN31" i="29"/>
  <c r="U31" i="29" s="1"/>
  <c r="X31" i="29" s="1"/>
  <c r="AI30" i="26"/>
  <c r="AM30" i="26" s="1"/>
  <c r="W31" i="29"/>
  <c r="AI30" i="27"/>
  <c r="W32" i="27"/>
  <c r="AN32" i="26"/>
  <c r="U32" i="26" s="1"/>
  <c r="D33" i="20"/>
  <c r="B32" i="20"/>
  <c r="V30" i="19"/>
  <c r="AP28" i="29"/>
  <c r="I21" i="23"/>
  <c r="T33" i="26"/>
  <c r="R33" i="26"/>
  <c r="V32" i="26"/>
  <c r="Y32" i="26"/>
  <c r="AB32" i="26" s="1"/>
  <c r="AC32" i="26" s="1"/>
  <c r="R32" i="29"/>
  <c r="T32" i="29"/>
  <c r="Y32" i="28"/>
  <c r="AB32" i="28" s="1"/>
  <c r="AC32" i="28" s="1"/>
  <c r="V32" i="28"/>
  <c r="Q32" i="29"/>
  <c r="S32" i="29"/>
  <c r="B35" i="28"/>
  <c r="G35" i="28" s="1"/>
  <c r="I35" i="28" s="1"/>
  <c r="J35" i="28" s="1"/>
  <c r="B35" i="29"/>
  <c r="G35" i="29" s="1"/>
  <c r="I35" i="29" s="1"/>
  <c r="J35" i="29" s="1"/>
  <c r="AJ31" i="29"/>
  <c r="O34" i="28"/>
  <c r="L34" i="28"/>
  <c r="A33" i="28"/>
  <c r="K33" i="28" s="1"/>
  <c r="A33" i="26"/>
  <c r="K33" i="26" s="1"/>
  <c r="O34" i="29"/>
  <c r="L34" i="29"/>
  <c r="Z31" i="28"/>
  <c r="AO31" i="28"/>
  <c r="AA31" i="28" s="1"/>
  <c r="AP28" i="28"/>
  <c r="J21" i="23"/>
  <c r="AJ31" i="26"/>
  <c r="AG31" i="27"/>
  <c r="AE31" i="27"/>
  <c r="AF31" i="27" s="1"/>
  <c r="AL31" i="27" s="1"/>
  <c r="S33" i="29"/>
  <c r="Q33" i="29"/>
  <c r="B34" i="26"/>
  <c r="G34" i="26" s="1"/>
  <c r="I34" i="26" s="1"/>
  <c r="J34" i="26" s="1"/>
  <c r="B34" i="27"/>
  <c r="G34" i="27" s="1"/>
  <c r="I34" i="27" s="1"/>
  <c r="J34" i="27" s="1"/>
  <c r="AH31" i="27"/>
  <c r="AD31" i="27"/>
  <c r="AK31" i="27" s="1"/>
  <c r="T32" i="28"/>
  <c r="R32" i="28"/>
  <c r="V32" i="27"/>
  <c r="Y32" i="27"/>
  <c r="AB32" i="27" s="1"/>
  <c r="AC32" i="27" s="1"/>
  <c r="R33" i="29"/>
  <c r="T33" i="29"/>
  <c r="Z32" i="27"/>
  <c r="AJ31" i="27"/>
  <c r="S32" i="28"/>
  <c r="Q32" i="28"/>
  <c r="V32" i="29"/>
  <c r="Y32" i="29"/>
  <c r="AB32" i="29" s="1"/>
  <c r="AC32" i="29" s="1"/>
  <c r="S33" i="27"/>
  <c r="Q33" i="27"/>
  <c r="Z32" i="26"/>
  <c r="AO32" i="26"/>
  <c r="AA32" i="26" s="1"/>
  <c r="AI29" i="26"/>
  <c r="AM29" i="26" s="1"/>
  <c r="T33" i="27"/>
  <c r="R33" i="27"/>
  <c r="A33" i="24"/>
  <c r="K33" i="24" s="1"/>
  <c r="A33" i="29"/>
  <c r="K33" i="29" s="1"/>
  <c r="A33" i="27"/>
  <c r="K33" i="27" s="1"/>
  <c r="S33" i="28"/>
  <c r="Q33" i="28"/>
  <c r="Z31" i="29"/>
  <c r="AO31" i="29"/>
  <c r="AA31" i="29" s="1"/>
  <c r="B34" i="25"/>
  <c r="R33" i="28"/>
  <c r="T33" i="28"/>
  <c r="W31" i="28"/>
  <c r="AD31" i="26"/>
  <c r="AK31" i="26" s="1"/>
  <c r="AH31" i="26"/>
  <c r="AI29" i="27"/>
  <c r="AM29" i="27" s="1"/>
  <c r="B34" i="24"/>
  <c r="S33" i="26"/>
  <c r="Q33" i="26"/>
  <c r="AI29" i="29"/>
  <c r="AM29" i="29" s="1"/>
  <c r="AN31" i="28"/>
  <c r="U31" i="28" s="1"/>
  <c r="X31" i="28" s="1"/>
  <c r="AG31" i="26"/>
  <c r="AE31" i="26"/>
  <c r="AF31" i="26" s="1"/>
  <c r="AL31" i="26" s="1"/>
  <c r="O17" i="23"/>
  <c r="R17" i="23" s="1"/>
  <c r="S17" i="23"/>
  <c r="T17" i="23"/>
  <c r="E39" i="29"/>
  <c r="P37" i="29"/>
  <c r="F38" i="29"/>
  <c r="N37" i="29"/>
  <c r="D38" i="29"/>
  <c r="N37" i="28"/>
  <c r="D38" i="28"/>
  <c r="H37" i="28"/>
  <c r="E38" i="28"/>
  <c r="P39" i="28"/>
  <c r="F40" i="28"/>
  <c r="F39" i="27"/>
  <c r="P38" i="27"/>
  <c r="H37" i="27"/>
  <c r="E38" i="27"/>
  <c r="D38" i="27"/>
  <c r="N37" i="27"/>
  <c r="N38" i="26"/>
  <c r="D39" i="26"/>
  <c r="F39" i="26"/>
  <c r="P38" i="26"/>
  <c r="E39" i="26"/>
  <c r="H38" i="26"/>
  <c r="B31" i="19"/>
  <c r="K34" i="17"/>
  <c r="M34" i="17"/>
  <c r="N35" i="17"/>
  <c r="A31" i="19"/>
  <c r="P31" i="19" s="1"/>
  <c r="D31" i="21" s="1"/>
  <c r="B35" i="25" s="1"/>
  <c r="C32" i="23"/>
  <c r="E32" i="19"/>
  <c r="B32" i="19" s="1"/>
  <c r="A33" i="15"/>
  <c r="K33" i="15" s="1"/>
  <c r="AK30" i="17"/>
  <c r="A30" i="21" s="1"/>
  <c r="A27" i="32" s="1"/>
  <c r="M34" i="19"/>
  <c r="T33" i="19"/>
  <c r="S33" i="19"/>
  <c r="AM27" i="22"/>
  <c r="F20" i="23" s="1"/>
  <c r="B34" i="15"/>
  <c r="B34" i="22"/>
  <c r="R31" i="17"/>
  <c r="A33" i="22"/>
  <c r="K33" i="22" s="1"/>
  <c r="A33" i="25"/>
  <c r="K33" i="25" s="1"/>
  <c r="S31" i="17"/>
  <c r="AC31" i="17" s="1"/>
  <c r="W30" i="17"/>
  <c r="AD30" i="17" s="1"/>
  <c r="M18" i="23"/>
  <c r="N18" i="23"/>
  <c r="P18" i="23" s="1"/>
  <c r="Z29" i="22"/>
  <c r="AD29" i="22" s="1"/>
  <c r="W29" i="22"/>
  <c r="E38" i="24"/>
  <c r="H37" i="24"/>
  <c r="AI27" i="24"/>
  <c r="AM27" i="24" s="1"/>
  <c r="W29" i="25"/>
  <c r="X29" i="22"/>
  <c r="AJ30" i="17"/>
  <c r="B30" i="21" s="1"/>
  <c r="O31" i="22"/>
  <c r="R31" i="22" s="1"/>
  <c r="AJ31" i="15"/>
  <c r="AJ31" i="22"/>
  <c r="AI27" i="25"/>
  <c r="AM27" i="25" s="1"/>
  <c r="AP27" i="25" s="1"/>
  <c r="Y32" i="15"/>
  <c r="AB32" i="15" s="1"/>
  <c r="AC32" i="15" s="1"/>
  <c r="V32" i="15"/>
  <c r="AP26" i="24"/>
  <c r="G19" i="23"/>
  <c r="Q31" i="22"/>
  <c r="S31" i="22"/>
  <c r="AJ31" i="25"/>
  <c r="Z29" i="24"/>
  <c r="AO29" i="24"/>
  <c r="AA29" i="24" s="1"/>
  <c r="T30" i="24"/>
  <c r="R30" i="24"/>
  <c r="AN29" i="25"/>
  <c r="U29" i="25" s="1"/>
  <c r="X29" i="25" s="1"/>
  <c r="AG29" i="22"/>
  <c r="AE29" i="22"/>
  <c r="M32" i="24"/>
  <c r="G32" i="24"/>
  <c r="I32" i="24" s="1"/>
  <c r="J32" i="24" s="1"/>
  <c r="AP26" i="22"/>
  <c r="F19" i="23"/>
  <c r="S30" i="24"/>
  <c r="Q30" i="24"/>
  <c r="R30" i="25"/>
  <c r="T30" i="25"/>
  <c r="AH28" i="22"/>
  <c r="AD28" i="22"/>
  <c r="AK28" i="22" s="1"/>
  <c r="AN29" i="24"/>
  <c r="U29" i="24" s="1"/>
  <c r="X29" i="24" s="1"/>
  <c r="AE28" i="22"/>
  <c r="AF28" i="22" s="1"/>
  <c r="AL28" i="22" s="1"/>
  <c r="AG28" i="22"/>
  <c r="AG28" i="25"/>
  <c r="AE28" i="25"/>
  <c r="AF28" i="25" s="1"/>
  <c r="AL28" i="25" s="1"/>
  <c r="W29" i="24"/>
  <c r="O31" i="24"/>
  <c r="L31" i="24"/>
  <c r="AH28" i="25"/>
  <c r="AD28" i="25"/>
  <c r="AK28" i="25" s="1"/>
  <c r="M32" i="25"/>
  <c r="G32" i="25"/>
  <c r="I32" i="25" s="1"/>
  <c r="J32" i="25" s="1"/>
  <c r="Y32" i="22"/>
  <c r="AB32" i="22" s="1"/>
  <c r="AC32" i="22" s="1"/>
  <c r="V32" i="22"/>
  <c r="Y32" i="25"/>
  <c r="AB32" i="25" s="1"/>
  <c r="AC32" i="25" s="1"/>
  <c r="V32" i="25"/>
  <c r="AJ31" i="24"/>
  <c r="AG28" i="24"/>
  <c r="AE28" i="24"/>
  <c r="AF28" i="24" s="1"/>
  <c r="AL28" i="24" s="1"/>
  <c r="AD28" i="24"/>
  <c r="AK28" i="24" s="1"/>
  <c r="AH28" i="24"/>
  <c r="AP26" i="15"/>
  <c r="E19" i="23"/>
  <c r="AP26" i="25"/>
  <c r="H19" i="23"/>
  <c r="V32" i="24"/>
  <c r="Y32" i="24"/>
  <c r="AB32" i="24" s="1"/>
  <c r="AC32" i="24" s="1"/>
  <c r="Q30" i="22"/>
  <c r="S30" i="22"/>
  <c r="O31" i="25"/>
  <c r="L31" i="25"/>
  <c r="T30" i="22"/>
  <c r="R30" i="22"/>
  <c r="Q30" i="25"/>
  <c r="S30" i="25"/>
  <c r="M32" i="22"/>
  <c r="G32" i="22"/>
  <c r="I32" i="22" s="1"/>
  <c r="J32" i="22" s="1"/>
  <c r="Z29" i="25"/>
  <c r="AO29" i="25"/>
  <c r="AA29" i="25" s="1"/>
  <c r="N39" i="25"/>
  <c r="D40" i="25"/>
  <c r="H38" i="25"/>
  <c r="E39" i="25"/>
  <c r="P38" i="25"/>
  <c r="F39" i="25"/>
  <c r="D39" i="24"/>
  <c r="N38" i="24"/>
  <c r="F42" i="24"/>
  <c r="P41" i="24"/>
  <c r="E38" i="22"/>
  <c r="H37" i="22"/>
  <c r="P37" i="22"/>
  <c r="F38" i="22"/>
  <c r="N38" i="22"/>
  <c r="D39" i="22"/>
  <c r="Y31" i="17"/>
  <c r="AE31" i="17" s="1"/>
  <c r="D34" i="19"/>
  <c r="AM29" i="17"/>
  <c r="AF28" i="15"/>
  <c r="AL28" i="15" s="1"/>
  <c r="AF35" i="17"/>
  <c r="Z31" i="17"/>
  <c r="AM27" i="15"/>
  <c r="C32" i="17"/>
  <c r="V32" i="17" s="1"/>
  <c r="A32" i="17"/>
  <c r="U32" i="17" s="1"/>
  <c r="X29" i="15"/>
  <c r="AK28" i="15"/>
  <c r="AH28" i="15"/>
  <c r="AI28" i="15" s="1"/>
  <c r="AO29" i="15"/>
  <c r="AA29" i="15" s="1"/>
  <c r="AE29" i="15" s="1"/>
  <c r="Z29" i="15"/>
  <c r="AH29" i="15" s="1"/>
  <c r="G32" i="15"/>
  <c r="I32" i="15" s="1"/>
  <c r="J32" i="15" s="1"/>
  <c r="L32" i="15" s="1"/>
  <c r="O31" i="15"/>
  <c r="T31" i="15" s="1"/>
  <c r="Q30" i="15"/>
  <c r="Z30" i="15" s="1"/>
  <c r="F33" i="17"/>
  <c r="M33" i="15"/>
  <c r="AN30" i="15"/>
  <c r="U30" i="15" s="1"/>
  <c r="S31" i="15"/>
  <c r="Q31" i="15"/>
  <c r="G33" i="17"/>
  <c r="E33" i="17"/>
  <c r="D33" i="17"/>
  <c r="B32" i="17"/>
  <c r="F38" i="15"/>
  <c r="P37" i="15"/>
  <c r="H37" i="15"/>
  <c r="E38" i="15"/>
  <c r="D37" i="15"/>
  <c r="N36" i="15"/>
  <c r="BI22" i="32" l="1"/>
  <c r="BG22" i="32"/>
  <c r="X32" i="26"/>
  <c r="AQ24" i="32"/>
  <c r="AH18" i="23"/>
  <c r="AQ18" i="23"/>
  <c r="AD30" i="23"/>
  <c r="AE30" i="23"/>
  <c r="AM30" i="27"/>
  <c r="AP30" i="27" s="1"/>
  <c r="BB23" i="32"/>
  <c r="AY24" i="32"/>
  <c r="BA24" i="32" s="1"/>
  <c r="AX24" i="32"/>
  <c r="AZ24" i="32" s="1"/>
  <c r="AG27" i="32"/>
  <c r="L27" i="32"/>
  <c r="P27" i="32" s="1"/>
  <c r="K24" i="32"/>
  <c r="AR26" i="32"/>
  <c r="AK26" i="32"/>
  <c r="AJ26" i="32"/>
  <c r="BK22" i="32"/>
  <c r="BN22" i="32" s="1"/>
  <c r="I25" i="21" s="1"/>
  <c r="AM25" i="32"/>
  <c r="AO25" i="32" s="1"/>
  <c r="AN25" i="32"/>
  <c r="AP25" i="32" s="1"/>
  <c r="AV25" i="32"/>
  <c r="AU25" i="32"/>
  <c r="AG17" i="23"/>
  <c r="AI17" i="23" s="1"/>
  <c r="AJ17" i="23" s="1"/>
  <c r="AK17" i="23" s="1"/>
  <c r="AL17" i="23" s="1"/>
  <c r="AM17" i="23" s="1"/>
  <c r="AN17" i="23" s="1"/>
  <c r="AO17" i="23" s="1"/>
  <c r="AP17" i="23" s="1"/>
  <c r="W38" i="23"/>
  <c r="AC37" i="23"/>
  <c r="V39" i="23"/>
  <c r="AB38" i="23"/>
  <c r="U32" i="23"/>
  <c r="AA31" i="23"/>
  <c r="AS32" i="32"/>
  <c r="AW31" i="32"/>
  <c r="AL31" i="32"/>
  <c r="AH32" i="32"/>
  <c r="BE30" i="32"/>
  <c r="BD30" i="32"/>
  <c r="BC30" i="32"/>
  <c r="X30" i="32"/>
  <c r="W30" i="32"/>
  <c r="Y30" i="32"/>
  <c r="E26" i="32"/>
  <c r="D26" i="32"/>
  <c r="H25" i="32"/>
  <c r="J25" i="32" s="1"/>
  <c r="G25" i="32"/>
  <c r="I25" i="32" s="1"/>
  <c r="F31" i="32"/>
  <c r="B32" i="32"/>
  <c r="AO32" i="27"/>
  <c r="AA32" i="27" s="1"/>
  <c r="AG32" i="27" s="1"/>
  <c r="AN33" i="29"/>
  <c r="U33" i="29" s="1"/>
  <c r="X33" i="29" s="1"/>
  <c r="C38" i="28"/>
  <c r="M38" i="28" s="1"/>
  <c r="C38" i="26"/>
  <c r="M38" i="26" s="1"/>
  <c r="C38" i="29"/>
  <c r="M38" i="29" s="1"/>
  <c r="C38" i="27"/>
  <c r="M38" i="27" s="1"/>
  <c r="C38" i="25"/>
  <c r="C38" i="22"/>
  <c r="C38" i="24"/>
  <c r="C38" i="15"/>
  <c r="E35" i="20"/>
  <c r="J34" i="20"/>
  <c r="F35" i="21" s="1"/>
  <c r="I34" i="20"/>
  <c r="E35" i="21" s="1"/>
  <c r="W33" i="27"/>
  <c r="AI31" i="27"/>
  <c r="AM31" i="27" s="1"/>
  <c r="C32" i="19"/>
  <c r="Q32" i="19" s="1"/>
  <c r="C32" i="21" s="1"/>
  <c r="B36" i="29" s="1"/>
  <c r="G36" i="29" s="1"/>
  <c r="I36" i="29" s="1"/>
  <c r="J36" i="29" s="1"/>
  <c r="AN33" i="27"/>
  <c r="U33" i="27" s="1"/>
  <c r="X33" i="27" s="1"/>
  <c r="AP29" i="28"/>
  <c r="J22" i="23"/>
  <c r="D34" i="20"/>
  <c r="B33" i="20"/>
  <c r="W32" i="28"/>
  <c r="V31" i="19"/>
  <c r="AN32" i="28"/>
  <c r="U32" i="28" s="1"/>
  <c r="X32" i="28" s="1"/>
  <c r="W33" i="26"/>
  <c r="AN33" i="26"/>
  <c r="U33" i="26" s="1"/>
  <c r="X33" i="26" s="1"/>
  <c r="B35" i="24"/>
  <c r="W33" i="28"/>
  <c r="AN33" i="28"/>
  <c r="U33" i="28" s="1"/>
  <c r="X33" i="28" s="1"/>
  <c r="AP29" i="27"/>
  <c r="K22" i="23"/>
  <c r="AO33" i="29"/>
  <c r="AA33" i="29" s="1"/>
  <c r="Z33" i="29"/>
  <c r="O35" i="29"/>
  <c r="L35" i="29"/>
  <c r="L35" i="28"/>
  <c r="O35" i="28"/>
  <c r="W33" i="29"/>
  <c r="AP30" i="26"/>
  <c r="L23" i="23"/>
  <c r="AE31" i="28"/>
  <c r="AF31" i="28" s="1"/>
  <c r="AL31" i="28" s="1"/>
  <c r="AG31" i="28"/>
  <c r="AP29" i="26"/>
  <c r="L22" i="23"/>
  <c r="AH31" i="28"/>
  <c r="AD31" i="28"/>
  <c r="AK31" i="28" s="1"/>
  <c r="Z32" i="29"/>
  <c r="AO32" i="29"/>
  <c r="AA32" i="29" s="1"/>
  <c r="AJ32" i="27"/>
  <c r="AJ32" i="28"/>
  <c r="AE32" i="26"/>
  <c r="AF32" i="26" s="1"/>
  <c r="AG32" i="26"/>
  <c r="S34" i="29"/>
  <c r="Q34" i="29"/>
  <c r="A34" i="28"/>
  <c r="K34" i="28" s="1"/>
  <c r="A34" i="26"/>
  <c r="K34" i="26" s="1"/>
  <c r="AD32" i="26"/>
  <c r="AK32" i="26" s="1"/>
  <c r="AH32" i="26"/>
  <c r="T34" i="29"/>
  <c r="R34" i="29"/>
  <c r="AN32" i="29"/>
  <c r="U32" i="29" s="1"/>
  <c r="X32" i="29" s="1"/>
  <c r="Z33" i="27"/>
  <c r="AO33" i="27"/>
  <c r="AA33" i="27" s="1"/>
  <c r="V33" i="26"/>
  <c r="Y33" i="26"/>
  <c r="AB33" i="26" s="1"/>
  <c r="AC33" i="26" s="1"/>
  <c r="W32" i="29"/>
  <c r="V33" i="28"/>
  <c r="Y33" i="28"/>
  <c r="AB33" i="28" s="1"/>
  <c r="AC33" i="28" s="1"/>
  <c r="Q34" i="28"/>
  <c r="S34" i="28"/>
  <c r="AJ32" i="26"/>
  <c r="A34" i="15"/>
  <c r="K34" i="15" s="1"/>
  <c r="A34" i="29"/>
  <c r="K34" i="29" s="1"/>
  <c r="A34" i="27"/>
  <c r="K34" i="27" s="1"/>
  <c r="AG31" i="29"/>
  <c r="AE31" i="29"/>
  <c r="AF31" i="29" s="1"/>
  <c r="AL31" i="29" s="1"/>
  <c r="AJ32" i="29"/>
  <c r="R34" i="28"/>
  <c r="T34" i="28"/>
  <c r="AI31" i="26"/>
  <c r="AM31" i="26" s="1"/>
  <c r="AH31" i="29"/>
  <c r="AD31" i="29"/>
  <c r="AK31" i="29" s="1"/>
  <c r="AO32" i="28"/>
  <c r="AA32" i="28" s="1"/>
  <c r="Z32" i="28"/>
  <c r="AO33" i="28"/>
  <c r="AA33" i="28" s="1"/>
  <c r="Z33" i="28"/>
  <c r="AP29" i="29"/>
  <c r="I22" i="23"/>
  <c r="AP30" i="28"/>
  <c r="J23" i="23"/>
  <c r="Z33" i="26"/>
  <c r="AO33" i="26"/>
  <c r="AA33" i="26" s="1"/>
  <c r="V33" i="27"/>
  <c r="Y33" i="27"/>
  <c r="AB33" i="27" s="1"/>
  <c r="AC33" i="27" s="1"/>
  <c r="AD32" i="27"/>
  <c r="AK32" i="27" s="1"/>
  <c r="AH32" i="27"/>
  <c r="O34" i="27"/>
  <c r="L34" i="27"/>
  <c r="AP30" i="29"/>
  <c r="I23" i="23"/>
  <c r="B35" i="27"/>
  <c r="G35" i="27" s="1"/>
  <c r="I35" i="27" s="1"/>
  <c r="J35" i="27" s="1"/>
  <c r="B35" i="26"/>
  <c r="G35" i="26" s="1"/>
  <c r="I35" i="26" s="1"/>
  <c r="J35" i="26" s="1"/>
  <c r="V33" i="29"/>
  <c r="Y33" i="29"/>
  <c r="AB33" i="29" s="1"/>
  <c r="AC33" i="29" s="1"/>
  <c r="O34" i="26"/>
  <c r="L34" i="26"/>
  <c r="O18" i="23"/>
  <c r="R18" i="23" s="1"/>
  <c r="T18" i="23"/>
  <c r="S18" i="23"/>
  <c r="P38" i="29"/>
  <c r="F39" i="29"/>
  <c r="H39" i="29" s="1"/>
  <c r="N38" i="29"/>
  <c r="D39" i="29"/>
  <c r="E40" i="29"/>
  <c r="H38" i="29"/>
  <c r="F41" i="28"/>
  <c r="P40" i="28"/>
  <c r="D39" i="28"/>
  <c r="N38" i="28"/>
  <c r="E39" i="28"/>
  <c r="H38" i="28"/>
  <c r="H38" i="27"/>
  <c r="E39" i="27"/>
  <c r="D39" i="27"/>
  <c r="N38" i="27"/>
  <c r="F40" i="27"/>
  <c r="P39" i="27"/>
  <c r="D40" i="26"/>
  <c r="N39" i="26"/>
  <c r="F40" i="26"/>
  <c r="P39" i="26"/>
  <c r="H39" i="26"/>
  <c r="E40" i="26"/>
  <c r="A32" i="19"/>
  <c r="P32" i="19" s="1"/>
  <c r="D32" i="21" s="1"/>
  <c r="B36" i="24" s="1"/>
  <c r="K35" i="17"/>
  <c r="M35" i="17"/>
  <c r="N36" i="17"/>
  <c r="A34" i="24"/>
  <c r="K34" i="24" s="1"/>
  <c r="C33" i="23"/>
  <c r="E33" i="19"/>
  <c r="B33" i="19" s="1"/>
  <c r="AK31" i="17"/>
  <c r="A31" i="21" s="1"/>
  <c r="A28" i="32" s="1"/>
  <c r="M35" i="19"/>
  <c r="T34" i="19"/>
  <c r="S34" i="19"/>
  <c r="W31" i="17"/>
  <c r="AD31" i="17" s="1"/>
  <c r="AP27" i="22"/>
  <c r="B35" i="22"/>
  <c r="B35" i="15"/>
  <c r="AF29" i="22"/>
  <c r="AL29" i="22" s="1"/>
  <c r="A34" i="22"/>
  <c r="K34" i="22" s="1"/>
  <c r="A34" i="25"/>
  <c r="K34" i="25" s="1"/>
  <c r="R32" i="17"/>
  <c r="S32" i="17"/>
  <c r="AC32" i="17" s="1"/>
  <c r="N19" i="23"/>
  <c r="P19" i="23" s="1"/>
  <c r="M19" i="23"/>
  <c r="AK29" i="22"/>
  <c r="AH29" i="22"/>
  <c r="AI29" i="22" s="1"/>
  <c r="H20" i="23"/>
  <c r="AI28" i="24"/>
  <c r="AM28" i="24" s="1"/>
  <c r="H38" i="24"/>
  <c r="E39" i="24"/>
  <c r="T31" i="22"/>
  <c r="AN31" i="22" s="1"/>
  <c r="U31" i="22" s="1"/>
  <c r="X31" i="22" s="1"/>
  <c r="AJ31" i="17"/>
  <c r="B31" i="21" s="1"/>
  <c r="AN30" i="25"/>
  <c r="U30" i="25" s="1"/>
  <c r="X30" i="25" s="1"/>
  <c r="W30" i="25"/>
  <c r="AJ32" i="25"/>
  <c r="AJ32" i="22"/>
  <c r="AJ32" i="15"/>
  <c r="W30" i="24"/>
  <c r="AN30" i="24"/>
  <c r="U30" i="24" s="1"/>
  <c r="X30" i="24" s="1"/>
  <c r="Y33" i="15"/>
  <c r="AB33" i="15" s="1"/>
  <c r="AC33" i="15" s="1"/>
  <c r="V33" i="15"/>
  <c r="AG29" i="24"/>
  <c r="AE29" i="24"/>
  <c r="AF29" i="24" s="1"/>
  <c r="AL29" i="24" s="1"/>
  <c r="T31" i="24"/>
  <c r="R31" i="24"/>
  <c r="AO30" i="24"/>
  <c r="AA30" i="24" s="1"/>
  <c r="Z30" i="24"/>
  <c r="AH29" i="24"/>
  <c r="AD29" i="24"/>
  <c r="AK29" i="24" s="1"/>
  <c r="S31" i="24"/>
  <c r="Q31" i="24"/>
  <c r="AG29" i="25"/>
  <c r="AE29" i="25"/>
  <c r="AF29" i="25" s="1"/>
  <c r="AL29" i="25" s="1"/>
  <c r="V33" i="22"/>
  <c r="Y33" i="22"/>
  <c r="AB33" i="22" s="1"/>
  <c r="AC33" i="22" s="1"/>
  <c r="V33" i="25"/>
  <c r="Y33" i="25"/>
  <c r="AB33" i="25" s="1"/>
  <c r="AC33" i="25" s="1"/>
  <c r="Z31" i="22"/>
  <c r="AO30" i="22"/>
  <c r="AA30" i="22" s="1"/>
  <c r="Z30" i="22"/>
  <c r="AP27" i="15"/>
  <c r="E20" i="23"/>
  <c r="AI28" i="25"/>
  <c r="AM28" i="25" s="1"/>
  <c r="W31" i="22"/>
  <c r="AH29" i="25"/>
  <c r="AD29" i="25"/>
  <c r="AK29" i="25" s="1"/>
  <c r="AI28" i="22"/>
  <c r="AM28" i="22" s="1"/>
  <c r="O32" i="24"/>
  <c r="L32" i="24"/>
  <c r="T31" i="25"/>
  <c r="R31" i="25"/>
  <c r="Z30" i="25"/>
  <c r="AO30" i="25"/>
  <c r="AA30" i="25" s="1"/>
  <c r="M34" i="22"/>
  <c r="M33" i="24"/>
  <c r="G33" i="24"/>
  <c r="I33" i="24" s="1"/>
  <c r="J33" i="24" s="1"/>
  <c r="W30" i="22"/>
  <c r="M33" i="22"/>
  <c r="G33" i="22"/>
  <c r="I33" i="22" s="1"/>
  <c r="J33" i="22" s="1"/>
  <c r="O32" i="25"/>
  <c r="L32" i="25"/>
  <c r="Y33" i="24"/>
  <c r="AB33" i="24" s="1"/>
  <c r="AC33" i="24" s="1"/>
  <c r="V33" i="24"/>
  <c r="AJ32" i="24"/>
  <c r="AN30" i="22"/>
  <c r="U30" i="22" s="1"/>
  <c r="X30" i="22" s="1"/>
  <c r="G33" i="25"/>
  <c r="I33" i="25" s="1"/>
  <c r="J33" i="25" s="1"/>
  <c r="M33" i="25"/>
  <c r="O32" i="22"/>
  <c r="L32" i="22"/>
  <c r="S31" i="25"/>
  <c r="Q31" i="25"/>
  <c r="AP27" i="24"/>
  <c r="G20" i="23"/>
  <c r="F40" i="25"/>
  <c r="P39" i="25"/>
  <c r="E40" i="25"/>
  <c r="H39" i="25"/>
  <c r="D41" i="25"/>
  <c r="N40" i="25"/>
  <c r="D40" i="24"/>
  <c r="N39" i="24"/>
  <c r="F43" i="24"/>
  <c r="P42" i="24"/>
  <c r="D40" i="22"/>
  <c r="N39" i="22"/>
  <c r="P38" i="22"/>
  <c r="F39" i="22"/>
  <c r="E39" i="22"/>
  <c r="H38" i="22"/>
  <c r="Y32" i="17"/>
  <c r="AE32" i="17" s="1"/>
  <c r="D35" i="19"/>
  <c r="AF29" i="15"/>
  <c r="AL29" i="15" s="1"/>
  <c r="AM30" i="17"/>
  <c r="AM28" i="15"/>
  <c r="AF36" i="17"/>
  <c r="Z32" i="17"/>
  <c r="C33" i="17"/>
  <c r="V33" i="17" s="1"/>
  <c r="A33" i="17"/>
  <c r="U33" i="17" s="1"/>
  <c r="AG29" i="15"/>
  <c r="AI29" i="15" s="1"/>
  <c r="AD29" i="15"/>
  <c r="AK29" i="15" s="1"/>
  <c r="R31" i="15"/>
  <c r="Z31" i="15" s="1"/>
  <c r="O32" i="15"/>
  <c r="R32" i="15" s="1"/>
  <c r="AO30" i="15"/>
  <c r="AA30" i="15" s="1"/>
  <c r="AG30" i="15" s="1"/>
  <c r="G33" i="15"/>
  <c r="I33" i="15" s="1"/>
  <c r="J33" i="15" s="1"/>
  <c r="L33" i="15" s="1"/>
  <c r="W30" i="15"/>
  <c r="X30" i="15"/>
  <c r="F34" i="17"/>
  <c r="M34" i="15"/>
  <c r="AN31" i="15"/>
  <c r="U31" i="15" s="1"/>
  <c r="G34" i="17"/>
  <c r="AH30" i="15"/>
  <c r="AD30" i="15"/>
  <c r="Q32" i="15"/>
  <c r="S32" i="15"/>
  <c r="E34" i="17"/>
  <c r="D34" i="17"/>
  <c r="B33" i="17"/>
  <c r="H38" i="15"/>
  <c r="E39" i="15"/>
  <c r="D38" i="15"/>
  <c r="N37" i="15"/>
  <c r="P38" i="15"/>
  <c r="F39" i="15"/>
  <c r="AL32" i="26" l="1"/>
  <c r="K25" i="32"/>
  <c r="K23" i="23"/>
  <c r="AE32" i="27"/>
  <c r="AF32" i="27" s="1"/>
  <c r="AL32" i="27" s="1"/>
  <c r="AQ25" i="32"/>
  <c r="BB24" i="32"/>
  <c r="AQ19" i="23"/>
  <c r="AH19" i="23"/>
  <c r="AD31" i="23"/>
  <c r="AE31" i="23"/>
  <c r="BH23" i="32"/>
  <c r="BG23" i="32"/>
  <c r="BI23" i="32"/>
  <c r="AG28" i="32"/>
  <c r="L28" i="32"/>
  <c r="P28" i="32" s="1"/>
  <c r="AN26" i="32"/>
  <c r="AP26" i="32" s="1"/>
  <c r="AM26" i="32"/>
  <c r="AO26" i="32" s="1"/>
  <c r="AV26" i="32"/>
  <c r="AU26" i="32"/>
  <c r="AK27" i="32"/>
  <c r="AR27" i="32"/>
  <c r="AJ27" i="32"/>
  <c r="AX25" i="32"/>
  <c r="AZ25" i="32" s="1"/>
  <c r="AY25" i="32"/>
  <c r="BA25" i="32" s="1"/>
  <c r="AG18" i="23"/>
  <c r="AI18" i="23" s="1"/>
  <c r="AJ18" i="23" s="1"/>
  <c r="AK18" i="23" s="1"/>
  <c r="AL18" i="23" s="1"/>
  <c r="AM18" i="23" s="1"/>
  <c r="AN18" i="23" s="1"/>
  <c r="AO18" i="23" s="1"/>
  <c r="AP18" i="23" s="1"/>
  <c r="AC38" i="23"/>
  <c r="W39" i="23"/>
  <c r="V40" i="23"/>
  <c r="AB39" i="23"/>
  <c r="U33" i="23"/>
  <c r="AA32" i="23"/>
  <c r="AH33" i="32"/>
  <c r="AL32" i="32"/>
  <c r="BE31" i="32"/>
  <c r="BC31" i="32"/>
  <c r="BD31" i="32"/>
  <c r="AW32" i="32"/>
  <c r="AS33" i="32"/>
  <c r="W31" i="32"/>
  <c r="Y31" i="32"/>
  <c r="X31" i="32"/>
  <c r="E27" i="32"/>
  <c r="D27" i="32"/>
  <c r="G26" i="32"/>
  <c r="I26" i="32" s="1"/>
  <c r="H26" i="32"/>
  <c r="J26" i="32" s="1"/>
  <c r="F32" i="32"/>
  <c r="B33" i="32"/>
  <c r="C39" i="24"/>
  <c r="C39" i="25"/>
  <c r="C39" i="22"/>
  <c r="C39" i="15"/>
  <c r="C39" i="28"/>
  <c r="M39" i="28" s="1"/>
  <c r="C39" i="26"/>
  <c r="M39" i="26" s="1"/>
  <c r="C39" i="29"/>
  <c r="M39" i="29" s="1"/>
  <c r="C39" i="27"/>
  <c r="M39" i="27" s="1"/>
  <c r="E36" i="20"/>
  <c r="I35" i="20"/>
  <c r="E36" i="21" s="1"/>
  <c r="J35" i="20"/>
  <c r="F36" i="21" s="1"/>
  <c r="B36" i="28"/>
  <c r="G36" i="28" s="1"/>
  <c r="I36" i="28" s="1"/>
  <c r="J36" i="28" s="1"/>
  <c r="O36" i="28" s="1"/>
  <c r="B36" i="15"/>
  <c r="AI31" i="28"/>
  <c r="AM31" i="28" s="1"/>
  <c r="V32" i="19"/>
  <c r="AI32" i="26"/>
  <c r="AM32" i="26" s="1"/>
  <c r="B34" i="20"/>
  <c r="D35" i="20"/>
  <c r="AP31" i="26"/>
  <c r="L24" i="23"/>
  <c r="AO34" i="28"/>
  <c r="AA34" i="28" s="1"/>
  <c r="Z34" i="28"/>
  <c r="V34" i="26"/>
  <c r="Y34" i="26"/>
  <c r="AB34" i="26" s="1"/>
  <c r="AC34" i="26" s="1"/>
  <c r="Y34" i="28"/>
  <c r="AB34" i="28" s="1"/>
  <c r="AC34" i="28" s="1"/>
  <c r="V34" i="28"/>
  <c r="AJ33" i="27"/>
  <c r="AN34" i="28"/>
  <c r="U34" i="28" s="1"/>
  <c r="X34" i="28" s="1"/>
  <c r="AJ33" i="28"/>
  <c r="Z34" i="29"/>
  <c r="AO34" i="29"/>
  <c r="AA34" i="29" s="1"/>
  <c r="AE33" i="26"/>
  <c r="AF33" i="26" s="1"/>
  <c r="AL33" i="26" s="1"/>
  <c r="AG33" i="26"/>
  <c r="W34" i="28"/>
  <c r="A35" i="15"/>
  <c r="K35" i="15" s="1"/>
  <c r="A35" i="27"/>
  <c r="K35" i="27" s="1"/>
  <c r="A35" i="29"/>
  <c r="K35" i="29" s="1"/>
  <c r="AD33" i="26"/>
  <c r="AK33" i="26" s="1"/>
  <c r="AH33" i="26"/>
  <c r="T35" i="28"/>
  <c r="R35" i="28"/>
  <c r="S34" i="26"/>
  <c r="Q34" i="26"/>
  <c r="AH33" i="28"/>
  <c r="AD33" i="28"/>
  <c r="AK33" i="28" s="1"/>
  <c r="AJ33" i="26"/>
  <c r="S35" i="28"/>
  <c r="Q35" i="28"/>
  <c r="T34" i="26"/>
  <c r="R34" i="26"/>
  <c r="AG33" i="28"/>
  <c r="AE33" i="28"/>
  <c r="AF33" i="28" s="1"/>
  <c r="AL33" i="28" s="1"/>
  <c r="S35" i="29"/>
  <c r="Q35" i="29"/>
  <c r="AE33" i="27"/>
  <c r="AF33" i="27" s="1"/>
  <c r="AL33" i="27" s="1"/>
  <c r="AG33" i="27"/>
  <c r="T35" i="29"/>
  <c r="R35" i="29"/>
  <c r="AJ33" i="29"/>
  <c r="AP31" i="27"/>
  <c r="K24" i="23"/>
  <c r="AD33" i="27"/>
  <c r="AK33" i="27" s="1"/>
  <c r="AH33" i="27"/>
  <c r="AH33" i="29"/>
  <c r="AD33" i="29"/>
  <c r="AK33" i="29" s="1"/>
  <c r="O35" i="26"/>
  <c r="L35" i="26"/>
  <c r="AG32" i="29"/>
  <c r="AE32" i="29"/>
  <c r="AF32" i="29" s="1"/>
  <c r="AL32" i="29" s="1"/>
  <c r="O35" i="27"/>
  <c r="L35" i="27"/>
  <c r="AI31" i="29"/>
  <c r="AM31" i="29" s="1"/>
  <c r="AH32" i="29"/>
  <c r="AD32" i="29"/>
  <c r="AK32" i="29" s="1"/>
  <c r="AG33" i="29"/>
  <c r="AE33" i="29"/>
  <c r="AF33" i="29" s="1"/>
  <c r="AL33" i="29" s="1"/>
  <c r="A35" i="28"/>
  <c r="K35" i="28" s="1"/>
  <c r="A35" i="26"/>
  <c r="K35" i="26" s="1"/>
  <c r="V34" i="27"/>
  <c r="Y34" i="27"/>
  <c r="AB34" i="27" s="1"/>
  <c r="AC34" i="27" s="1"/>
  <c r="W34" i="29"/>
  <c r="AI32" i="27"/>
  <c r="B36" i="27"/>
  <c r="G36" i="27" s="1"/>
  <c r="I36" i="27" s="1"/>
  <c r="J36" i="27" s="1"/>
  <c r="B36" i="26"/>
  <c r="G36" i="26" s="1"/>
  <c r="I36" i="26" s="1"/>
  <c r="J36" i="26" s="1"/>
  <c r="O36" i="29"/>
  <c r="L36" i="29"/>
  <c r="AD32" i="28"/>
  <c r="AK32" i="28" s="1"/>
  <c r="AH32" i="28"/>
  <c r="V34" i="29"/>
  <c r="Y34" i="29"/>
  <c r="AB34" i="29" s="1"/>
  <c r="AC34" i="29" s="1"/>
  <c r="AN34" i="29"/>
  <c r="U34" i="29" s="1"/>
  <c r="X34" i="29" s="1"/>
  <c r="S34" i="27"/>
  <c r="Q34" i="27"/>
  <c r="AE32" i="28"/>
  <c r="AF32" i="28" s="1"/>
  <c r="AL32" i="28" s="1"/>
  <c r="AG32" i="28"/>
  <c r="T34" i="27"/>
  <c r="R34" i="27"/>
  <c r="O19" i="23"/>
  <c r="R19" i="23" s="1"/>
  <c r="T19" i="23"/>
  <c r="S19" i="23"/>
  <c r="E41" i="29"/>
  <c r="D40" i="29"/>
  <c r="N39" i="29"/>
  <c r="F40" i="29"/>
  <c r="P39" i="29"/>
  <c r="D40" i="28"/>
  <c r="N39" i="28"/>
  <c r="E40" i="28"/>
  <c r="H39" i="28"/>
  <c r="F42" i="28"/>
  <c r="P41" i="28"/>
  <c r="F41" i="27"/>
  <c r="P40" i="27"/>
  <c r="D40" i="27"/>
  <c r="N39" i="27"/>
  <c r="E40" i="27"/>
  <c r="H39" i="27"/>
  <c r="P40" i="26"/>
  <c r="F41" i="26"/>
  <c r="D41" i="26"/>
  <c r="N40" i="26"/>
  <c r="H40" i="26"/>
  <c r="E41" i="26"/>
  <c r="C33" i="19"/>
  <c r="Q33" i="19" s="1"/>
  <c r="C33" i="21" s="1"/>
  <c r="A33" i="19"/>
  <c r="P33" i="19" s="1"/>
  <c r="D33" i="21" s="1"/>
  <c r="K36" i="17"/>
  <c r="M36" i="17"/>
  <c r="N37" i="17"/>
  <c r="A35" i="24"/>
  <c r="K35" i="24" s="1"/>
  <c r="C34" i="23"/>
  <c r="E34" i="19"/>
  <c r="B34" i="19" s="1"/>
  <c r="M36" i="19"/>
  <c r="T35" i="19"/>
  <c r="S35" i="19"/>
  <c r="B36" i="22"/>
  <c r="B36" i="25"/>
  <c r="W32" i="17"/>
  <c r="AD32" i="17" s="1"/>
  <c r="R33" i="17"/>
  <c r="A35" i="22"/>
  <c r="K35" i="22" s="1"/>
  <c r="A35" i="25"/>
  <c r="K35" i="25" s="1"/>
  <c r="S33" i="17"/>
  <c r="AC33" i="17" s="1"/>
  <c r="AK32" i="17"/>
  <c r="A32" i="21" s="1"/>
  <c r="A29" i="32" s="1"/>
  <c r="M20" i="23"/>
  <c r="N20" i="23"/>
  <c r="P20" i="23" s="1"/>
  <c r="AO31" i="22"/>
  <c r="AA31" i="22" s="1"/>
  <c r="AE31" i="22" s="1"/>
  <c r="AF31" i="22" s="1"/>
  <c r="AL31" i="22" s="1"/>
  <c r="H39" i="24"/>
  <c r="E40" i="24"/>
  <c r="AM29" i="22"/>
  <c r="AP29" i="22" s="1"/>
  <c r="AJ32" i="17"/>
  <c r="B32" i="21" s="1"/>
  <c r="G34" i="22"/>
  <c r="I34" i="22" s="1"/>
  <c r="J34" i="22" s="1"/>
  <c r="O34" i="22" s="1"/>
  <c r="AJ33" i="24"/>
  <c r="AN31" i="25"/>
  <c r="U31" i="25" s="1"/>
  <c r="X31" i="25" s="1"/>
  <c r="AJ33" i="15"/>
  <c r="W31" i="25"/>
  <c r="AP28" i="22"/>
  <c r="F21" i="23"/>
  <c r="AO31" i="24"/>
  <c r="AA31" i="24" s="1"/>
  <c r="Z31" i="24"/>
  <c r="S32" i="24"/>
  <c r="Q32" i="24"/>
  <c r="R32" i="22"/>
  <c r="T32" i="22"/>
  <c r="R32" i="24"/>
  <c r="T32" i="24"/>
  <c r="AH31" i="22"/>
  <c r="AD31" i="22"/>
  <c r="AK31" i="22" s="1"/>
  <c r="L33" i="22"/>
  <c r="O33" i="22"/>
  <c r="AP28" i="25"/>
  <c r="H21" i="23"/>
  <c r="V34" i="15"/>
  <c r="Y34" i="15"/>
  <c r="AB34" i="15" s="1"/>
  <c r="AC34" i="15" s="1"/>
  <c r="O33" i="24"/>
  <c r="L33" i="24"/>
  <c r="AH30" i="24"/>
  <c r="AD30" i="24"/>
  <c r="AK30" i="24" s="1"/>
  <c r="AJ33" i="25"/>
  <c r="AE30" i="24"/>
  <c r="AF30" i="24" s="1"/>
  <c r="AL30" i="24" s="1"/>
  <c r="AG30" i="24"/>
  <c r="M35" i="22"/>
  <c r="Q32" i="22"/>
  <c r="S32" i="22"/>
  <c r="M34" i="25"/>
  <c r="G34" i="25"/>
  <c r="I34" i="25" s="1"/>
  <c r="J34" i="25" s="1"/>
  <c r="W31" i="24"/>
  <c r="V34" i="24"/>
  <c r="Y34" i="24"/>
  <c r="AB34" i="24" s="1"/>
  <c r="AC34" i="24" s="1"/>
  <c r="M34" i="24"/>
  <c r="G34" i="24"/>
  <c r="I34" i="24" s="1"/>
  <c r="J34" i="24" s="1"/>
  <c r="AN31" i="24"/>
  <c r="U31" i="24" s="1"/>
  <c r="X31" i="24" s="1"/>
  <c r="AP28" i="24"/>
  <c r="G21" i="23"/>
  <c r="AG30" i="25"/>
  <c r="AE30" i="25"/>
  <c r="AF30" i="25" s="1"/>
  <c r="AL30" i="25" s="1"/>
  <c r="AJ33" i="22"/>
  <c r="AI29" i="24"/>
  <c r="AM29" i="24" s="1"/>
  <c r="AP28" i="15"/>
  <c r="E21" i="23"/>
  <c r="Z31" i="25"/>
  <c r="AO31" i="25"/>
  <c r="AA31" i="25" s="1"/>
  <c r="AH30" i="25"/>
  <c r="AD30" i="25"/>
  <c r="AK30" i="25" s="1"/>
  <c r="O33" i="25"/>
  <c r="L33" i="25"/>
  <c r="S32" i="25"/>
  <c r="Q32" i="25"/>
  <c r="V34" i="22"/>
  <c r="Y34" i="22"/>
  <c r="AB34" i="22" s="1"/>
  <c r="AC34" i="22" s="1"/>
  <c r="AD30" i="22"/>
  <c r="AK30" i="22" s="1"/>
  <c r="AH30" i="22"/>
  <c r="R32" i="25"/>
  <c r="T32" i="25"/>
  <c r="V34" i="25"/>
  <c r="Y34" i="25"/>
  <c r="AB34" i="25" s="1"/>
  <c r="AC34" i="25" s="1"/>
  <c r="AG30" i="22"/>
  <c r="AE30" i="22"/>
  <c r="AF30" i="22" s="1"/>
  <c r="AL30" i="22" s="1"/>
  <c r="AI29" i="25"/>
  <c r="AM29" i="25" s="1"/>
  <c r="P40" i="25"/>
  <c r="F41" i="25"/>
  <c r="D42" i="25"/>
  <c r="N41" i="25"/>
  <c r="E41" i="25"/>
  <c r="H40" i="25"/>
  <c r="D41" i="24"/>
  <c r="N40" i="24"/>
  <c r="P43" i="24"/>
  <c r="F44" i="24"/>
  <c r="H39" i="22"/>
  <c r="E40" i="22"/>
  <c r="N40" i="22"/>
  <c r="D41" i="22"/>
  <c r="P39" i="22"/>
  <c r="F40" i="22"/>
  <c r="Y33" i="17"/>
  <c r="AE33" i="17" s="1"/>
  <c r="D36" i="19"/>
  <c r="AM31" i="17"/>
  <c r="AF37" i="17"/>
  <c r="Z33" i="17"/>
  <c r="C34" i="17"/>
  <c r="V34" i="17" s="1"/>
  <c r="AM29" i="15"/>
  <c r="A34" i="17"/>
  <c r="U34" i="17" s="1"/>
  <c r="W31" i="15"/>
  <c r="AO31" i="15"/>
  <c r="AA31" i="15" s="1"/>
  <c r="AE31" i="15" s="1"/>
  <c r="AF31" i="15" s="1"/>
  <c r="X31" i="15"/>
  <c r="T32" i="15"/>
  <c r="AO32" i="15" s="1"/>
  <c r="AA32" i="15" s="1"/>
  <c r="AE30" i="15"/>
  <c r="AF30" i="15" s="1"/>
  <c r="AL30" i="15" s="1"/>
  <c r="O33" i="15"/>
  <c r="R33" i="15" s="1"/>
  <c r="AK30" i="15"/>
  <c r="G34" i="15"/>
  <c r="I34" i="15" s="1"/>
  <c r="J34" i="15" s="1"/>
  <c r="O34" i="15" s="1"/>
  <c r="F35" i="17"/>
  <c r="M35" i="15"/>
  <c r="Q33" i="15"/>
  <c r="S33" i="15"/>
  <c r="AI30" i="15"/>
  <c r="AD31" i="15"/>
  <c r="AH31" i="15"/>
  <c r="G35" i="17"/>
  <c r="Z32" i="15"/>
  <c r="W32" i="15"/>
  <c r="E35" i="17"/>
  <c r="D35" i="17"/>
  <c r="B34" i="17"/>
  <c r="E40" i="15"/>
  <c r="H39" i="15"/>
  <c r="F40" i="15"/>
  <c r="P39" i="15"/>
  <c r="D39" i="15"/>
  <c r="N38" i="15"/>
  <c r="AM32" i="27" l="1"/>
  <c r="AQ26" i="32"/>
  <c r="BB25" i="32"/>
  <c r="BI25" i="32" s="1"/>
  <c r="BI24" i="32"/>
  <c r="BH24" i="32"/>
  <c r="BG24" i="32"/>
  <c r="AQ20" i="23"/>
  <c r="AH20" i="23"/>
  <c r="AD32" i="23"/>
  <c r="AE32" i="23"/>
  <c r="BK23" i="32"/>
  <c r="BN23" i="32" s="1"/>
  <c r="I26" i="21" s="1"/>
  <c r="AN27" i="32"/>
  <c r="AP27" i="32" s="1"/>
  <c r="AM27" i="32"/>
  <c r="AO27" i="32" s="1"/>
  <c r="K26" i="32"/>
  <c r="AV27" i="32"/>
  <c r="AU27" i="32"/>
  <c r="AY26" i="32"/>
  <c r="BA26" i="32" s="1"/>
  <c r="AX26" i="32"/>
  <c r="AZ26" i="32" s="1"/>
  <c r="AG29" i="32"/>
  <c r="L29" i="32"/>
  <c r="P29" i="32" s="1"/>
  <c r="AK28" i="32"/>
  <c r="AR28" i="32"/>
  <c r="AJ28" i="32"/>
  <c r="BG25" i="32"/>
  <c r="BH25" i="32"/>
  <c r="AG19" i="23"/>
  <c r="AI19" i="23" s="1"/>
  <c r="AJ19" i="23" s="1"/>
  <c r="AK19" i="23" s="1"/>
  <c r="AL19" i="23" s="1"/>
  <c r="AM19" i="23" s="1"/>
  <c r="AN19" i="23" s="1"/>
  <c r="AO19" i="23" s="1"/>
  <c r="AP19" i="23" s="1"/>
  <c r="W40" i="23"/>
  <c r="AC39" i="23"/>
  <c r="V41" i="23"/>
  <c r="AB40" i="23"/>
  <c r="U34" i="23"/>
  <c r="AA33" i="23"/>
  <c r="AW33" i="32"/>
  <c r="AS34" i="32"/>
  <c r="BD32" i="32"/>
  <c r="BC32" i="32"/>
  <c r="BE32" i="32"/>
  <c r="AL33" i="32"/>
  <c r="AH34" i="32"/>
  <c r="W32" i="32"/>
  <c r="X32" i="32"/>
  <c r="Y32" i="32"/>
  <c r="H27" i="32"/>
  <c r="J27" i="32" s="1"/>
  <c r="G27" i="32"/>
  <c r="I27" i="32" s="1"/>
  <c r="E28" i="32"/>
  <c r="D28" i="32"/>
  <c r="F33" i="32"/>
  <c r="B34" i="32"/>
  <c r="W35" i="29"/>
  <c r="L36" i="28"/>
  <c r="Q36" i="28" s="1"/>
  <c r="AN34" i="26"/>
  <c r="U34" i="26" s="1"/>
  <c r="X34" i="26" s="1"/>
  <c r="AI33" i="26"/>
  <c r="AM33" i="26" s="1"/>
  <c r="AP33" i="26" s="1"/>
  <c r="C40" i="28"/>
  <c r="M40" i="28" s="1"/>
  <c r="C40" i="26"/>
  <c r="M40" i="26" s="1"/>
  <c r="C40" i="27"/>
  <c r="M40" i="27" s="1"/>
  <c r="C40" i="29"/>
  <c r="M40" i="29" s="1"/>
  <c r="C40" i="24"/>
  <c r="C40" i="22"/>
  <c r="C40" i="15"/>
  <c r="C40" i="25"/>
  <c r="E37" i="20"/>
  <c r="I36" i="20"/>
  <c r="E37" i="21" s="1"/>
  <c r="J36" i="20"/>
  <c r="F37" i="21" s="1"/>
  <c r="AN35" i="29"/>
  <c r="U35" i="29" s="1"/>
  <c r="X35" i="29" s="1"/>
  <c r="AI33" i="29"/>
  <c r="AM33" i="29" s="1"/>
  <c r="B35" i="20"/>
  <c r="D36" i="20"/>
  <c r="W34" i="27"/>
  <c r="AN34" i="27"/>
  <c r="U34" i="27" s="1"/>
  <c r="X34" i="27" s="1"/>
  <c r="W34" i="26"/>
  <c r="AJ34" i="28"/>
  <c r="AP32" i="27"/>
  <c r="K25" i="23"/>
  <c r="B37" i="24"/>
  <c r="B37" i="27"/>
  <c r="G37" i="27" s="1"/>
  <c r="I37" i="27" s="1"/>
  <c r="J37" i="27" s="1"/>
  <c r="B37" i="26"/>
  <c r="G37" i="26" s="1"/>
  <c r="I37" i="26" s="1"/>
  <c r="J37" i="26" s="1"/>
  <c r="V35" i="26"/>
  <c r="Y35" i="26"/>
  <c r="AB35" i="26" s="1"/>
  <c r="AC35" i="26" s="1"/>
  <c r="B37" i="22"/>
  <c r="B37" i="29"/>
  <c r="G37" i="29" s="1"/>
  <c r="I37" i="29" s="1"/>
  <c r="J37" i="29" s="1"/>
  <c r="B37" i="28"/>
  <c r="G37" i="28" s="1"/>
  <c r="I37" i="28" s="1"/>
  <c r="J37" i="28" s="1"/>
  <c r="V35" i="28"/>
  <c r="Y35" i="28"/>
  <c r="AB35" i="28" s="1"/>
  <c r="AC35" i="28" s="1"/>
  <c r="AJ34" i="29"/>
  <c r="Z35" i="28"/>
  <c r="AO35" i="28"/>
  <c r="AA35" i="28" s="1"/>
  <c r="Q36" i="29"/>
  <c r="S36" i="29"/>
  <c r="T36" i="29"/>
  <c r="R36" i="29"/>
  <c r="AP31" i="29"/>
  <c r="I24" i="23"/>
  <c r="A36" i="26"/>
  <c r="K36" i="26" s="1"/>
  <c r="A36" i="28"/>
  <c r="K36" i="28" s="1"/>
  <c r="O36" i="26"/>
  <c r="L36" i="26"/>
  <c r="S35" i="27"/>
  <c r="Q35" i="27"/>
  <c r="AO34" i="26"/>
  <c r="AA34" i="26" s="1"/>
  <c r="Z34" i="26"/>
  <c r="AP32" i="26"/>
  <c r="L25" i="23"/>
  <c r="L36" i="27"/>
  <c r="O36" i="27"/>
  <c r="T35" i="27"/>
  <c r="R35" i="27"/>
  <c r="AE34" i="29"/>
  <c r="AF34" i="29" s="1"/>
  <c r="AL34" i="29" s="1"/>
  <c r="AG34" i="29"/>
  <c r="AI33" i="27"/>
  <c r="AM33" i="27" s="1"/>
  <c r="W35" i="28"/>
  <c r="AP31" i="28"/>
  <c r="J24" i="23"/>
  <c r="AI32" i="29"/>
  <c r="AM32" i="29" s="1"/>
  <c r="AN35" i="28"/>
  <c r="U35" i="28" s="1"/>
  <c r="X35" i="28" s="1"/>
  <c r="AD34" i="29"/>
  <c r="AK34" i="29" s="1"/>
  <c r="AH34" i="29"/>
  <c r="AJ34" i="26"/>
  <c r="V33" i="19"/>
  <c r="S35" i="26"/>
  <c r="Q35" i="26"/>
  <c r="AH34" i="28"/>
  <c r="AD34" i="28"/>
  <c r="AK34" i="28" s="1"/>
  <c r="AI32" i="28"/>
  <c r="AM32" i="28" s="1"/>
  <c r="T35" i="26"/>
  <c r="R35" i="26"/>
  <c r="Z35" i="29"/>
  <c r="AO35" i="29"/>
  <c r="AA35" i="29" s="1"/>
  <c r="AG34" i="28"/>
  <c r="AE34" i="28"/>
  <c r="AF34" i="28" s="1"/>
  <c r="AL34" i="28" s="1"/>
  <c r="AJ34" i="27"/>
  <c r="A36" i="29"/>
  <c r="K36" i="29" s="1"/>
  <c r="A36" i="27"/>
  <c r="K36" i="27" s="1"/>
  <c r="Z34" i="27"/>
  <c r="AO34" i="27"/>
  <c r="AA34" i="27" s="1"/>
  <c r="V35" i="29"/>
  <c r="Y35" i="29"/>
  <c r="AB35" i="29" s="1"/>
  <c r="AC35" i="29" s="1"/>
  <c r="T36" i="28"/>
  <c r="R36" i="28"/>
  <c r="AI33" i="28"/>
  <c r="AM33" i="28" s="1"/>
  <c r="V35" i="27"/>
  <c r="Y35" i="27"/>
  <c r="AB35" i="27" s="1"/>
  <c r="AC35" i="27" s="1"/>
  <c r="O20" i="23"/>
  <c r="R20" i="23" s="1"/>
  <c r="T20" i="23"/>
  <c r="S20" i="23"/>
  <c r="F41" i="29"/>
  <c r="H41" i="29" s="1"/>
  <c r="P40" i="29"/>
  <c r="D41" i="29"/>
  <c r="N40" i="29"/>
  <c r="E42" i="29"/>
  <c r="H40" i="29"/>
  <c r="F43" i="28"/>
  <c r="P42" i="28"/>
  <c r="H40" i="28"/>
  <c r="E41" i="28"/>
  <c r="D41" i="28"/>
  <c r="N40" i="28"/>
  <c r="F42" i="27"/>
  <c r="P41" i="27"/>
  <c r="D41" i="27"/>
  <c r="N40" i="27"/>
  <c r="E41" i="27"/>
  <c r="H40" i="27"/>
  <c r="E42" i="26"/>
  <c r="H41" i="26"/>
  <c r="F42" i="26"/>
  <c r="P41" i="26"/>
  <c r="D42" i="26"/>
  <c r="N41" i="26"/>
  <c r="C34" i="19"/>
  <c r="Q34" i="19" s="1"/>
  <c r="C34" i="21" s="1"/>
  <c r="B38" i="15" s="1"/>
  <c r="A34" i="19"/>
  <c r="P34" i="19" s="1"/>
  <c r="D34" i="21" s="1"/>
  <c r="K37" i="17"/>
  <c r="M37" i="17"/>
  <c r="N38" i="17"/>
  <c r="AJ34" i="15"/>
  <c r="C35" i="23"/>
  <c r="E35" i="19"/>
  <c r="C35" i="19" s="1"/>
  <c r="Q35" i="19" s="1"/>
  <c r="C35" i="21" s="1"/>
  <c r="M37" i="19"/>
  <c r="T36" i="19"/>
  <c r="S36" i="19"/>
  <c r="W33" i="17"/>
  <c r="AD33" i="17" s="1"/>
  <c r="B37" i="25"/>
  <c r="B37" i="15"/>
  <c r="AK33" i="17"/>
  <c r="A33" i="21" s="1"/>
  <c r="A30" i="32" s="1"/>
  <c r="R34" i="17"/>
  <c r="S34" i="17"/>
  <c r="AC34" i="17" s="1"/>
  <c r="A36" i="15"/>
  <c r="K36" i="15" s="1"/>
  <c r="A36" i="24"/>
  <c r="K36" i="24" s="1"/>
  <c r="A36" i="22"/>
  <c r="K36" i="22" s="1"/>
  <c r="A36" i="25"/>
  <c r="K36" i="25" s="1"/>
  <c r="M21" i="23"/>
  <c r="N21" i="23"/>
  <c r="P21" i="23" s="1"/>
  <c r="AG31" i="22"/>
  <c r="AI31" i="22" s="1"/>
  <c r="AM31" i="22" s="1"/>
  <c r="F22" i="23"/>
  <c r="H40" i="24"/>
  <c r="E41" i="24"/>
  <c r="L34" i="22"/>
  <c r="Q34" i="22" s="1"/>
  <c r="AJ33" i="17"/>
  <c r="B33" i="21" s="1"/>
  <c r="G35" i="22"/>
  <c r="I35" i="22" s="1"/>
  <c r="J35" i="22" s="1"/>
  <c r="O35" i="22" s="1"/>
  <c r="AN32" i="24"/>
  <c r="U32" i="24" s="1"/>
  <c r="X32" i="24" s="1"/>
  <c r="W32" i="24"/>
  <c r="AN32" i="22"/>
  <c r="U32" i="22" s="1"/>
  <c r="X32" i="22" s="1"/>
  <c r="W32" i="22"/>
  <c r="AI30" i="25"/>
  <c r="AM30" i="25" s="1"/>
  <c r="V35" i="15"/>
  <c r="Y35" i="15"/>
  <c r="AB35" i="15" s="1"/>
  <c r="AC35" i="15" s="1"/>
  <c r="AP29" i="24"/>
  <c r="G22" i="23"/>
  <c r="L34" i="24"/>
  <c r="O34" i="24"/>
  <c r="V35" i="22"/>
  <c r="Y35" i="22"/>
  <c r="AB35" i="22" s="1"/>
  <c r="AC35" i="22" s="1"/>
  <c r="AO32" i="25"/>
  <c r="AA32" i="25" s="1"/>
  <c r="Z32" i="25"/>
  <c r="Y35" i="25"/>
  <c r="AB35" i="25" s="1"/>
  <c r="AC35" i="25" s="1"/>
  <c r="V35" i="25"/>
  <c r="O34" i="25"/>
  <c r="L34" i="25"/>
  <c r="S33" i="24"/>
  <c r="Q33" i="24"/>
  <c r="S33" i="25"/>
  <c r="Q33" i="25"/>
  <c r="R33" i="24"/>
  <c r="T33" i="24"/>
  <c r="AO32" i="24"/>
  <c r="AA32" i="24" s="1"/>
  <c r="Z32" i="24"/>
  <c r="AJ34" i="24"/>
  <c r="Z32" i="22"/>
  <c r="AO32" i="22"/>
  <c r="AA32" i="22" s="1"/>
  <c r="AP29" i="25"/>
  <c r="H22" i="23"/>
  <c r="AI30" i="22"/>
  <c r="AM30" i="22" s="1"/>
  <c r="T34" i="22"/>
  <c r="R34" i="22"/>
  <c r="Y35" i="24"/>
  <c r="AB35" i="24" s="1"/>
  <c r="AC35" i="24" s="1"/>
  <c r="V35" i="24"/>
  <c r="AP29" i="15"/>
  <c r="E22" i="23"/>
  <c r="M35" i="25"/>
  <c r="G35" i="25"/>
  <c r="I35" i="25" s="1"/>
  <c r="J35" i="25" s="1"/>
  <c r="AD31" i="24"/>
  <c r="AK31" i="24" s="1"/>
  <c r="AH31" i="24"/>
  <c r="AJ34" i="25"/>
  <c r="AE31" i="25"/>
  <c r="AF31" i="25" s="1"/>
  <c r="AL31" i="25" s="1"/>
  <c r="AG31" i="25"/>
  <c r="M35" i="24"/>
  <c r="G35" i="24"/>
  <c r="I35" i="24" s="1"/>
  <c r="J35" i="24" s="1"/>
  <c r="AG31" i="24"/>
  <c r="AE31" i="24"/>
  <c r="AF31" i="24" s="1"/>
  <c r="AL31" i="24" s="1"/>
  <c r="AN32" i="25"/>
  <c r="U32" i="25" s="1"/>
  <c r="X32" i="25" s="1"/>
  <c r="AH31" i="25"/>
  <c r="AD31" i="25"/>
  <c r="AK31" i="25" s="1"/>
  <c r="R33" i="25"/>
  <c r="T33" i="25"/>
  <c r="W32" i="25"/>
  <c r="AI30" i="24"/>
  <c r="AM30" i="24" s="1"/>
  <c r="R33" i="22"/>
  <c r="T33" i="22"/>
  <c r="AJ34" i="22"/>
  <c r="Q33" i="22"/>
  <c r="S33" i="22"/>
  <c r="P41" i="25"/>
  <c r="F42" i="25"/>
  <c r="H41" i="25"/>
  <c r="E42" i="25"/>
  <c r="N42" i="25"/>
  <c r="D43" i="25"/>
  <c r="P44" i="24"/>
  <c r="F45" i="24"/>
  <c r="D42" i="24"/>
  <c r="N41" i="24"/>
  <c r="D42" i="22"/>
  <c r="N41" i="22"/>
  <c r="H40" i="22"/>
  <c r="E41" i="22"/>
  <c r="P40" i="22"/>
  <c r="F41" i="22"/>
  <c r="Y34" i="17"/>
  <c r="AE34" i="17" s="1"/>
  <c r="Z34" i="17"/>
  <c r="D37" i="19"/>
  <c r="AM32" i="17"/>
  <c r="AL31" i="15"/>
  <c r="AF38" i="17"/>
  <c r="AG31" i="15"/>
  <c r="AI31" i="15" s="1"/>
  <c r="C35" i="17"/>
  <c r="V35" i="17" s="1"/>
  <c r="A35" i="17"/>
  <c r="U35" i="17" s="1"/>
  <c r="AK31" i="15"/>
  <c r="T33" i="15"/>
  <c r="AO33" i="15" s="1"/>
  <c r="AA33" i="15" s="1"/>
  <c r="AN32" i="15"/>
  <c r="U32" i="15" s="1"/>
  <c r="X32" i="15" s="1"/>
  <c r="AM30" i="15"/>
  <c r="L34" i="15"/>
  <c r="S34" i="15" s="1"/>
  <c r="G35" i="15"/>
  <c r="I35" i="15" s="1"/>
  <c r="J35" i="15" s="1"/>
  <c r="L35" i="15" s="1"/>
  <c r="F36" i="17"/>
  <c r="M36" i="15"/>
  <c r="G36" i="17"/>
  <c r="Z33" i="15"/>
  <c r="AG32" i="15"/>
  <c r="AE32" i="15"/>
  <c r="AF32" i="15" s="1"/>
  <c r="T34" i="15"/>
  <c r="R34" i="15"/>
  <c r="AH32" i="15"/>
  <c r="AD32" i="15"/>
  <c r="AK32" i="15" s="1"/>
  <c r="W33" i="15"/>
  <c r="E36" i="17"/>
  <c r="D36" i="17"/>
  <c r="B35" i="17"/>
  <c r="E41" i="15"/>
  <c r="H40" i="15"/>
  <c r="P40" i="15"/>
  <c r="F41" i="15"/>
  <c r="D40" i="15"/>
  <c r="N39" i="15"/>
  <c r="BK24" i="32" l="1"/>
  <c r="BN24" i="32" s="1"/>
  <c r="I27" i="21" s="1"/>
  <c r="AQ27" i="32"/>
  <c r="BB26" i="32"/>
  <c r="BI26" i="32" s="1"/>
  <c r="W35" i="26"/>
  <c r="K27" i="32"/>
  <c r="AQ21" i="23"/>
  <c r="AH21" i="23"/>
  <c r="AD33" i="23"/>
  <c r="AE33" i="23"/>
  <c r="BK25" i="32"/>
  <c r="BN25" i="32" s="1"/>
  <c r="I28" i="21" s="1"/>
  <c r="BG26" i="32"/>
  <c r="BH26" i="32"/>
  <c r="AN28" i="32"/>
  <c r="AP28" i="32" s="1"/>
  <c r="AM28" i="32"/>
  <c r="AO28" i="32" s="1"/>
  <c r="AV28" i="32"/>
  <c r="AU28" i="32"/>
  <c r="AR29" i="32"/>
  <c r="AK29" i="32"/>
  <c r="AJ29" i="32"/>
  <c r="AG30" i="32"/>
  <c r="L30" i="32"/>
  <c r="P30" i="32" s="1"/>
  <c r="AX27" i="32"/>
  <c r="AZ27" i="32" s="1"/>
  <c r="AY27" i="32"/>
  <c r="BA27" i="32" s="1"/>
  <c r="AG20" i="23"/>
  <c r="AI20" i="23" s="1"/>
  <c r="AJ20" i="23" s="1"/>
  <c r="AK20" i="23" s="1"/>
  <c r="AL20" i="23" s="1"/>
  <c r="AM20" i="23" s="1"/>
  <c r="AN20" i="23" s="1"/>
  <c r="AO20" i="23" s="1"/>
  <c r="AP20" i="23" s="1"/>
  <c r="W41" i="23"/>
  <c r="AC40" i="23"/>
  <c r="V42" i="23"/>
  <c r="AB41" i="23"/>
  <c r="U35" i="23"/>
  <c r="AA34" i="23"/>
  <c r="BE33" i="32"/>
  <c r="BD33" i="32"/>
  <c r="BC33" i="32"/>
  <c r="AL34" i="32"/>
  <c r="AH35" i="32"/>
  <c r="AS35" i="32"/>
  <c r="AW34" i="32"/>
  <c r="X33" i="32"/>
  <c r="W33" i="32"/>
  <c r="Y33" i="32"/>
  <c r="G28" i="32"/>
  <c r="I28" i="32" s="1"/>
  <c r="H28" i="32"/>
  <c r="J28" i="32" s="1"/>
  <c r="AN35" i="26"/>
  <c r="U35" i="26" s="1"/>
  <c r="X35" i="26" s="1"/>
  <c r="E29" i="32"/>
  <c r="D29" i="32"/>
  <c r="F34" i="32"/>
  <c r="B35" i="32"/>
  <c r="S36" i="28"/>
  <c r="AN36" i="28" s="1"/>
  <c r="U36" i="28" s="1"/>
  <c r="X36" i="28" s="1"/>
  <c r="W36" i="28"/>
  <c r="AI34" i="29"/>
  <c r="AM34" i="29" s="1"/>
  <c r="C41" i="28"/>
  <c r="M41" i="28" s="1"/>
  <c r="C41" i="26"/>
  <c r="M41" i="26" s="1"/>
  <c r="C41" i="29"/>
  <c r="M41" i="29" s="1"/>
  <c r="C41" i="27"/>
  <c r="M41" i="27" s="1"/>
  <c r="L26" i="23"/>
  <c r="C41" i="15"/>
  <c r="C41" i="22"/>
  <c r="C41" i="24"/>
  <c r="C41" i="25"/>
  <c r="E38" i="20"/>
  <c r="I37" i="20"/>
  <c r="E38" i="21" s="1"/>
  <c r="J37" i="20"/>
  <c r="F38" i="21" s="1"/>
  <c r="V34" i="19"/>
  <c r="AJ35" i="15"/>
  <c r="B36" i="20"/>
  <c r="D37" i="20"/>
  <c r="AI34" i="28"/>
  <c r="AM34" i="28" s="1"/>
  <c r="AP33" i="28"/>
  <c r="J26" i="23"/>
  <c r="AP32" i="29"/>
  <c r="I25" i="23"/>
  <c r="AO35" i="27"/>
  <c r="AA35" i="27" s="1"/>
  <c r="Z35" i="27"/>
  <c r="AP33" i="29"/>
  <c r="I26" i="23"/>
  <c r="AP33" i="27"/>
  <c r="K26" i="23"/>
  <c r="B39" i="29"/>
  <c r="G39" i="29" s="1"/>
  <c r="I39" i="29" s="1"/>
  <c r="J39" i="29" s="1"/>
  <c r="B39" i="28"/>
  <c r="G39" i="28" s="1"/>
  <c r="I39" i="28" s="1"/>
  <c r="J39" i="28" s="1"/>
  <c r="AJ35" i="27"/>
  <c r="AG35" i="29"/>
  <c r="AE35" i="29"/>
  <c r="AF35" i="29" s="1"/>
  <c r="AL35" i="29" s="1"/>
  <c r="AD35" i="29"/>
  <c r="AK35" i="29" s="1"/>
  <c r="AH35" i="29"/>
  <c r="Q36" i="26"/>
  <c r="S36" i="26"/>
  <c r="Z36" i="29"/>
  <c r="AO36" i="29"/>
  <c r="AA36" i="29" s="1"/>
  <c r="AJ35" i="28"/>
  <c r="T36" i="26"/>
  <c r="AN36" i="26" s="1"/>
  <c r="U36" i="26" s="1"/>
  <c r="R36" i="26"/>
  <c r="O37" i="28"/>
  <c r="L37" i="28"/>
  <c r="O37" i="29"/>
  <c r="L37" i="29"/>
  <c r="AP32" i="28"/>
  <c r="J25" i="23"/>
  <c r="Y36" i="28"/>
  <c r="AB36" i="28" s="1"/>
  <c r="AC36" i="28" s="1"/>
  <c r="V36" i="28"/>
  <c r="AJ35" i="29"/>
  <c r="V36" i="26"/>
  <c r="Y36" i="26"/>
  <c r="AB36" i="26" s="1"/>
  <c r="AC36" i="26" s="1"/>
  <c r="W35" i="27"/>
  <c r="AJ35" i="26"/>
  <c r="B38" i="27"/>
  <c r="G38" i="27" s="1"/>
  <c r="I38" i="27" s="1"/>
  <c r="J38" i="27" s="1"/>
  <c r="B38" i="26"/>
  <c r="G38" i="26" s="1"/>
  <c r="I38" i="26" s="1"/>
  <c r="J38" i="26" s="1"/>
  <c r="Z36" i="28"/>
  <c r="AN35" i="27"/>
  <c r="U35" i="27" s="1"/>
  <c r="X35" i="27" s="1"/>
  <c r="AO35" i="26"/>
  <c r="AA35" i="26" s="1"/>
  <c r="Z35" i="26"/>
  <c r="T36" i="27"/>
  <c r="R36" i="27"/>
  <c r="W36" i="29"/>
  <c r="L37" i="26"/>
  <c r="O37" i="26"/>
  <c r="A37" i="15"/>
  <c r="K37" i="15" s="1"/>
  <c r="A37" i="29"/>
  <c r="K37" i="29" s="1"/>
  <c r="A37" i="27"/>
  <c r="K37" i="27" s="1"/>
  <c r="AG34" i="27"/>
  <c r="AE34" i="27"/>
  <c r="AF34" i="27" s="1"/>
  <c r="AL34" i="27" s="1"/>
  <c r="S36" i="27"/>
  <c r="Q36" i="27"/>
  <c r="AN36" i="29"/>
  <c r="U36" i="29" s="1"/>
  <c r="X36" i="29" s="1"/>
  <c r="L37" i="27"/>
  <c r="O37" i="27"/>
  <c r="AH34" i="27"/>
  <c r="AD34" i="27"/>
  <c r="AK34" i="27" s="1"/>
  <c r="V36" i="27"/>
  <c r="Y36" i="27"/>
  <c r="AB36" i="27" s="1"/>
  <c r="AC36" i="27" s="1"/>
  <c r="B38" i="28"/>
  <c r="G38" i="28" s="1"/>
  <c r="I38" i="28" s="1"/>
  <c r="J38" i="28" s="1"/>
  <c r="B38" i="29"/>
  <c r="G38" i="29" s="1"/>
  <c r="I38" i="29" s="1"/>
  <c r="J38" i="29" s="1"/>
  <c r="V36" i="29"/>
  <c r="Y36" i="29"/>
  <c r="AB36" i="29" s="1"/>
  <c r="AC36" i="29" s="1"/>
  <c r="AE35" i="28"/>
  <c r="AF35" i="28" s="1"/>
  <c r="AL35" i="28" s="1"/>
  <c r="AG35" i="28"/>
  <c r="A37" i="28"/>
  <c r="K37" i="28" s="1"/>
  <c r="A37" i="26"/>
  <c r="K37" i="26" s="1"/>
  <c r="AD34" i="26"/>
  <c r="AK34" i="26" s="1"/>
  <c r="AH34" i="26"/>
  <c r="AH35" i="28"/>
  <c r="AD35" i="28"/>
  <c r="AK35" i="28" s="1"/>
  <c r="B38" i="25"/>
  <c r="AG34" i="26"/>
  <c r="AE34" i="26"/>
  <c r="AF34" i="26" s="1"/>
  <c r="AL34" i="26" s="1"/>
  <c r="O21" i="23"/>
  <c r="R21" i="23" s="1"/>
  <c r="T21" i="23"/>
  <c r="S21" i="23"/>
  <c r="E43" i="29"/>
  <c r="P41" i="29"/>
  <c r="F42" i="29"/>
  <c r="D42" i="29"/>
  <c r="N41" i="29"/>
  <c r="E42" i="28"/>
  <c r="H41" i="28"/>
  <c r="F44" i="28"/>
  <c r="P43" i="28"/>
  <c r="D42" i="28"/>
  <c r="N41" i="28"/>
  <c r="F43" i="27"/>
  <c r="P42" i="27"/>
  <c r="N41" i="27"/>
  <c r="D42" i="27"/>
  <c r="H41" i="27"/>
  <c r="E42" i="27"/>
  <c r="E43" i="26"/>
  <c r="H42" i="26"/>
  <c r="D43" i="26"/>
  <c r="N42" i="26"/>
  <c r="P42" i="26"/>
  <c r="F43" i="26"/>
  <c r="B35" i="19"/>
  <c r="A35" i="19"/>
  <c r="P35" i="19" s="1"/>
  <c r="D35" i="21" s="1"/>
  <c r="K38" i="17"/>
  <c r="M38" i="17"/>
  <c r="N39" i="17"/>
  <c r="C36" i="23"/>
  <c r="E36" i="19"/>
  <c r="B36" i="19" s="1"/>
  <c r="M38" i="19"/>
  <c r="T37" i="19"/>
  <c r="S37" i="19"/>
  <c r="W34" i="17"/>
  <c r="AD34" i="17" s="1"/>
  <c r="AM34" i="17" s="1"/>
  <c r="B38" i="24"/>
  <c r="A37" i="24"/>
  <c r="K37" i="24" s="1"/>
  <c r="B38" i="22"/>
  <c r="AK34" i="17"/>
  <c r="A34" i="21" s="1"/>
  <c r="A31" i="32" s="1"/>
  <c r="S34" i="22"/>
  <c r="AN34" i="22" s="1"/>
  <c r="U34" i="22" s="1"/>
  <c r="X34" i="22" s="1"/>
  <c r="A37" i="22"/>
  <c r="K37" i="22" s="1"/>
  <c r="A37" i="25"/>
  <c r="K37" i="25" s="1"/>
  <c r="S35" i="17"/>
  <c r="AC35" i="17" s="1"/>
  <c r="R35" i="17"/>
  <c r="M22" i="23"/>
  <c r="N22" i="23"/>
  <c r="P22" i="23" s="1"/>
  <c r="E42" i="24"/>
  <c r="H41" i="24"/>
  <c r="AI31" i="25"/>
  <c r="AM31" i="25" s="1"/>
  <c r="AN33" i="25"/>
  <c r="U33" i="25" s="1"/>
  <c r="X33" i="25" s="1"/>
  <c r="W33" i="24"/>
  <c r="L35" i="22"/>
  <c r="S35" i="22" s="1"/>
  <c r="W33" i="25"/>
  <c r="AJ34" i="17"/>
  <c r="B34" i="21" s="1"/>
  <c r="AJ35" i="25"/>
  <c r="AN33" i="24"/>
  <c r="U33" i="24" s="1"/>
  <c r="X33" i="24" s="1"/>
  <c r="W33" i="22"/>
  <c r="AJ35" i="24"/>
  <c r="W34" i="22"/>
  <c r="V36" i="15"/>
  <c r="Y36" i="15"/>
  <c r="AB36" i="15" s="1"/>
  <c r="AC36" i="15" s="1"/>
  <c r="AP31" i="22"/>
  <c r="F24" i="23"/>
  <c r="AP30" i="24"/>
  <c r="G23" i="23"/>
  <c r="AP30" i="22"/>
  <c r="F23" i="23"/>
  <c r="AP30" i="25"/>
  <c r="H23" i="23"/>
  <c r="AD32" i="25"/>
  <c r="AK32" i="25" s="1"/>
  <c r="AH32" i="25"/>
  <c r="AE32" i="25"/>
  <c r="AF32" i="25" s="1"/>
  <c r="AL32" i="25" s="1"/>
  <c r="AG32" i="25"/>
  <c r="AG32" i="24"/>
  <c r="AE32" i="24"/>
  <c r="AF32" i="24" s="1"/>
  <c r="AL32" i="24" s="1"/>
  <c r="AD32" i="24"/>
  <c r="AK32" i="24" s="1"/>
  <c r="AH32" i="24"/>
  <c r="M36" i="25"/>
  <c r="G36" i="25"/>
  <c r="I36" i="25" s="1"/>
  <c r="J36" i="25" s="1"/>
  <c r="AJ35" i="22"/>
  <c r="M36" i="24"/>
  <c r="G36" i="24"/>
  <c r="I36" i="24" s="1"/>
  <c r="J36" i="24" s="1"/>
  <c r="Z33" i="25"/>
  <c r="AO33" i="25"/>
  <c r="AA33" i="25" s="1"/>
  <c r="T34" i="24"/>
  <c r="R34" i="24"/>
  <c r="Y36" i="24"/>
  <c r="AB36" i="24" s="1"/>
  <c r="AC36" i="24" s="1"/>
  <c r="V36" i="24"/>
  <c r="S34" i="24"/>
  <c r="Q34" i="24"/>
  <c r="V36" i="25"/>
  <c r="Y36" i="25"/>
  <c r="AB36" i="25" s="1"/>
  <c r="AC36" i="25" s="1"/>
  <c r="T35" i="22"/>
  <c r="R35" i="22"/>
  <c r="M37" i="22"/>
  <c r="Z34" i="22"/>
  <c r="Z33" i="22"/>
  <c r="AO33" i="22"/>
  <c r="AA33" i="22" s="1"/>
  <c r="Z33" i="24"/>
  <c r="AO33" i="24"/>
  <c r="AA33" i="24" s="1"/>
  <c r="AG32" i="22"/>
  <c r="AE32" i="22"/>
  <c r="AF32" i="22" s="1"/>
  <c r="AL32" i="22" s="1"/>
  <c r="AP30" i="15"/>
  <c r="E23" i="23"/>
  <c r="Y36" i="22"/>
  <c r="AB36" i="22" s="1"/>
  <c r="AC36" i="22" s="1"/>
  <c r="V36" i="22"/>
  <c r="AI31" i="24"/>
  <c r="AM31" i="24" s="1"/>
  <c r="O35" i="25"/>
  <c r="L35" i="25"/>
  <c r="AD32" i="22"/>
  <c r="AK32" i="22" s="1"/>
  <c r="AH32" i="22"/>
  <c r="S34" i="25"/>
  <c r="Q34" i="25"/>
  <c r="M36" i="22"/>
  <c r="G36" i="22"/>
  <c r="I36" i="22" s="1"/>
  <c r="J36" i="22" s="1"/>
  <c r="AN33" i="22"/>
  <c r="U33" i="22" s="1"/>
  <c r="X33" i="22" s="1"/>
  <c r="O35" i="24"/>
  <c r="L35" i="24"/>
  <c r="T34" i="25"/>
  <c r="R34" i="25"/>
  <c r="E43" i="25"/>
  <c r="H42" i="25"/>
  <c r="P42" i="25"/>
  <c r="F43" i="25"/>
  <c r="D44" i="25"/>
  <c r="N43" i="25"/>
  <c r="D43" i="24"/>
  <c r="N42" i="24"/>
  <c r="P45" i="24"/>
  <c r="F46" i="24"/>
  <c r="P41" i="22"/>
  <c r="F42" i="22"/>
  <c r="E42" i="22"/>
  <c r="H41" i="22"/>
  <c r="D43" i="22"/>
  <c r="N42" i="22"/>
  <c r="Y35" i="17"/>
  <c r="AE35" i="17" s="1"/>
  <c r="D38" i="19"/>
  <c r="AM33" i="17"/>
  <c r="AF39" i="17"/>
  <c r="Z35" i="17"/>
  <c r="AL32" i="15"/>
  <c r="AN33" i="15"/>
  <c r="U33" i="15" s="1"/>
  <c r="X33" i="15" s="1"/>
  <c r="AM31" i="15"/>
  <c r="C36" i="17"/>
  <c r="V36" i="17" s="1"/>
  <c r="Q34" i="15"/>
  <c r="W34" i="15" s="1"/>
  <c r="A36" i="17"/>
  <c r="U36" i="17" s="1"/>
  <c r="G36" i="15"/>
  <c r="I36" i="15" s="1"/>
  <c r="J36" i="15" s="1"/>
  <c r="O36" i="15" s="1"/>
  <c r="O35" i="15"/>
  <c r="R35" i="15" s="1"/>
  <c r="F37" i="17"/>
  <c r="M37" i="15"/>
  <c r="AN34" i="15"/>
  <c r="U34" i="15" s="1"/>
  <c r="AI32" i="15"/>
  <c r="G37" i="17"/>
  <c r="AG33" i="15"/>
  <c r="AE33" i="15"/>
  <c r="AF33" i="15" s="1"/>
  <c r="Q35" i="15"/>
  <c r="S35" i="15"/>
  <c r="AD33" i="15"/>
  <c r="AK33" i="15" s="1"/>
  <c r="AH33" i="15"/>
  <c r="E37" i="17"/>
  <c r="D37" i="17"/>
  <c r="B36" i="17"/>
  <c r="E42" i="15"/>
  <c r="H41" i="15"/>
  <c r="P41" i="15"/>
  <c r="F42" i="15"/>
  <c r="N40" i="15"/>
  <c r="D41" i="15"/>
  <c r="BB27" i="32" l="1"/>
  <c r="BI27" i="32" s="1"/>
  <c r="AQ28" i="32"/>
  <c r="BH27" i="32"/>
  <c r="AQ22" i="23"/>
  <c r="AH22" i="23"/>
  <c r="AD34" i="23"/>
  <c r="AE34" i="23"/>
  <c r="BK26" i="32"/>
  <c r="BN26" i="32" s="1"/>
  <c r="I29" i="21" s="1"/>
  <c r="BG27" i="32"/>
  <c r="BK27" i="32" s="1"/>
  <c r="BN27" i="32" s="1"/>
  <c r="I30" i="21" s="1"/>
  <c r="AK30" i="32"/>
  <c r="AR30" i="32"/>
  <c r="AJ30" i="32"/>
  <c r="AM29" i="32"/>
  <c r="AO29" i="32" s="1"/>
  <c r="AN29" i="32"/>
  <c r="AP29" i="32" s="1"/>
  <c r="AV29" i="32"/>
  <c r="AU29" i="32"/>
  <c r="AY28" i="32"/>
  <c r="BA28" i="32" s="1"/>
  <c r="AX28" i="32"/>
  <c r="AZ28" i="32" s="1"/>
  <c r="K28" i="32"/>
  <c r="AG31" i="32"/>
  <c r="L31" i="32"/>
  <c r="P31" i="32" s="1"/>
  <c r="AO36" i="28"/>
  <c r="AA36" i="28" s="1"/>
  <c r="AG21" i="23"/>
  <c r="AI21" i="23" s="1"/>
  <c r="AJ21" i="23" s="1"/>
  <c r="AK21" i="23" s="1"/>
  <c r="AL21" i="23" s="1"/>
  <c r="AM21" i="23" s="1"/>
  <c r="AN21" i="23" s="1"/>
  <c r="AO21" i="23" s="1"/>
  <c r="AP21" i="23" s="1"/>
  <c r="W42" i="23"/>
  <c r="AC41" i="23"/>
  <c r="V43" i="23"/>
  <c r="AB42" i="23"/>
  <c r="U36" i="23"/>
  <c r="AA35" i="23"/>
  <c r="AS36" i="32"/>
  <c r="AW35" i="32"/>
  <c r="AH36" i="32"/>
  <c r="AL35" i="32"/>
  <c r="BE34" i="32"/>
  <c r="BC34" i="32"/>
  <c r="BD34" i="32"/>
  <c r="X34" i="32"/>
  <c r="W34" i="32"/>
  <c r="Y34" i="32"/>
  <c r="E30" i="32"/>
  <c r="D30" i="32"/>
  <c r="H29" i="32"/>
  <c r="J29" i="32" s="1"/>
  <c r="G29" i="32"/>
  <c r="I29" i="32" s="1"/>
  <c r="F35" i="32"/>
  <c r="B36" i="32"/>
  <c r="AI34" i="27"/>
  <c r="AM34" i="27" s="1"/>
  <c r="C42" i="28"/>
  <c r="M42" i="28" s="1"/>
  <c r="C42" i="26"/>
  <c r="M42" i="26" s="1"/>
  <c r="C42" i="29"/>
  <c r="M42" i="29" s="1"/>
  <c r="C42" i="27"/>
  <c r="M42" i="27" s="1"/>
  <c r="C42" i="15"/>
  <c r="C42" i="25"/>
  <c r="C42" i="22"/>
  <c r="C42" i="24"/>
  <c r="E39" i="20"/>
  <c r="I38" i="20"/>
  <c r="E39" i="21" s="1"/>
  <c r="J38" i="20"/>
  <c r="F39" i="21" s="1"/>
  <c r="C36" i="19"/>
  <c r="Q36" i="19" s="1"/>
  <c r="C36" i="21" s="1"/>
  <c r="B40" i="29" s="1"/>
  <c r="G40" i="29" s="1"/>
  <c r="I40" i="29" s="1"/>
  <c r="J40" i="29" s="1"/>
  <c r="AJ36" i="28"/>
  <c r="W36" i="27"/>
  <c r="AN36" i="27"/>
  <c r="U36" i="27" s="1"/>
  <c r="X36" i="27" s="1"/>
  <c r="A36" i="19"/>
  <c r="P36" i="19" s="1"/>
  <c r="D36" i="21" s="1"/>
  <c r="B40" i="26" s="1"/>
  <c r="G40" i="26" s="1"/>
  <c r="I40" i="26" s="1"/>
  <c r="J40" i="26" s="1"/>
  <c r="AP34" i="28"/>
  <c r="J27" i="23"/>
  <c r="D38" i="20"/>
  <c r="B37" i="20"/>
  <c r="W36" i="26"/>
  <c r="L38" i="26"/>
  <c r="O38" i="26"/>
  <c r="Q37" i="28"/>
  <c r="S37" i="28"/>
  <c r="O39" i="28"/>
  <c r="L39" i="28"/>
  <c r="O38" i="27"/>
  <c r="L38" i="27"/>
  <c r="R37" i="28"/>
  <c r="T37" i="28"/>
  <c r="L39" i="29"/>
  <c r="O39" i="29"/>
  <c r="B39" i="26"/>
  <c r="G39" i="26" s="1"/>
  <c r="I39" i="26" s="1"/>
  <c r="J39" i="26" s="1"/>
  <c r="B39" i="27"/>
  <c r="G39" i="27" s="1"/>
  <c r="I39" i="27" s="1"/>
  <c r="J39" i="27" s="1"/>
  <c r="AJ36" i="29"/>
  <c r="Y37" i="27"/>
  <c r="AB37" i="27" s="1"/>
  <c r="AC37" i="27" s="1"/>
  <c r="V37" i="27"/>
  <c r="A38" i="15"/>
  <c r="A38" i="29"/>
  <c r="K38" i="29" s="1"/>
  <c r="A38" i="27"/>
  <c r="K38" i="27" s="1"/>
  <c r="O38" i="29"/>
  <c r="L38" i="29"/>
  <c r="V37" i="29"/>
  <c r="Y37" i="29"/>
  <c r="AB37" i="29" s="1"/>
  <c r="AC37" i="29" s="1"/>
  <c r="L38" i="28"/>
  <c r="O38" i="28"/>
  <c r="R37" i="26"/>
  <c r="T37" i="26"/>
  <c r="AJ36" i="27"/>
  <c r="S37" i="26"/>
  <c r="Q37" i="26"/>
  <c r="AJ36" i="26"/>
  <c r="AG36" i="29"/>
  <c r="AE36" i="29"/>
  <c r="AF36" i="29" s="1"/>
  <c r="AL36" i="29" s="1"/>
  <c r="AH35" i="27"/>
  <c r="AD35" i="27"/>
  <c r="AK35" i="27" s="1"/>
  <c r="A38" i="28"/>
  <c r="K38" i="28" s="1"/>
  <c r="A38" i="26"/>
  <c r="K38" i="26" s="1"/>
  <c r="AH36" i="29"/>
  <c r="AD36" i="29"/>
  <c r="AK36" i="29" s="1"/>
  <c r="AE35" i="27"/>
  <c r="AF35" i="27" s="1"/>
  <c r="AL35" i="27" s="1"/>
  <c r="AG35" i="27"/>
  <c r="Y37" i="26"/>
  <c r="AB37" i="26" s="1"/>
  <c r="AC37" i="26" s="1"/>
  <c r="V37" i="26"/>
  <c r="B39" i="25"/>
  <c r="V37" i="28"/>
  <c r="Y37" i="28"/>
  <c r="AB37" i="28" s="1"/>
  <c r="AC37" i="28" s="1"/>
  <c r="R37" i="27"/>
  <c r="T37" i="27"/>
  <c r="AH35" i="26"/>
  <c r="AD35" i="26"/>
  <c r="AK35" i="26" s="1"/>
  <c r="X36" i="26"/>
  <c r="AO36" i="26"/>
  <c r="AA36" i="26" s="1"/>
  <c r="Z36" i="26"/>
  <c r="B39" i="24"/>
  <c r="V35" i="19"/>
  <c r="AI35" i="28"/>
  <c r="AM35" i="28" s="1"/>
  <c r="S37" i="27"/>
  <c r="Q37" i="27"/>
  <c r="AG35" i="26"/>
  <c r="AE35" i="26"/>
  <c r="AF35" i="26" s="1"/>
  <c r="AL35" i="26" s="1"/>
  <c r="AP34" i="29"/>
  <c r="I27" i="23"/>
  <c r="Z36" i="27"/>
  <c r="AO36" i="27"/>
  <c r="AA36" i="27" s="1"/>
  <c r="AH36" i="28"/>
  <c r="AD36" i="28"/>
  <c r="AK36" i="28" s="1"/>
  <c r="T37" i="29"/>
  <c r="R37" i="29"/>
  <c r="AI34" i="26"/>
  <c r="AM34" i="26" s="1"/>
  <c r="AG36" i="28"/>
  <c r="AE36" i="28"/>
  <c r="AF36" i="28" s="1"/>
  <c r="AL36" i="28" s="1"/>
  <c r="Q37" i="29"/>
  <c r="S37" i="29"/>
  <c r="AI35" i="29"/>
  <c r="AM35" i="29" s="1"/>
  <c r="O22" i="23"/>
  <c r="R22" i="23" s="1"/>
  <c r="T22" i="23"/>
  <c r="S22" i="23"/>
  <c r="F43" i="29"/>
  <c r="H43" i="29" s="1"/>
  <c r="P42" i="29"/>
  <c r="E44" i="29"/>
  <c r="D43" i="29"/>
  <c r="N42" i="29"/>
  <c r="H42" i="29"/>
  <c r="D43" i="28"/>
  <c r="N42" i="28"/>
  <c r="F45" i="28"/>
  <c r="P44" i="28"/>
  <c r="H42" i="28"/>
  <c r="E43" i="28"/>
  <c r="D43" i="27"/>
  <c r="N42" i="27"/>
  <c r="P43" i="27"/>
  <c r="F44" i="27"/>
  <c r="E43" i="27"/>
  <c r="H42" i="27"/>
  <c r="P43" i="26"/>
  <c r="F44" i="26"/>
  <c r="D44" i="26"/>
  <c r="N43" i="26"/>
  <c r="H43" i="26"/>
  <c r="E44" i="26"/>
  <c r="K39" i="17"/>
  <c r="M39" i="17"/>
  <c r="N40" i="17"/>
  <c r="C37" i="23"/>
  <c r="E37" i="19"/>
  <c r="C37" i="19" s="1"/>
  <c r="Q37" i="19" s="1"/>
  <c r="C37" i="21" s="1"/>
  <c r="AO34" i="22"/>
  <c r="AA34" i="22" s="1"/>
  <c r="AE34" i="22" s="1"/>
  <c r="AF34" i="22" s="1"/>
  <c r="AL34" i="22" s="1"/>
  <c r="A38" i="24"/>
  <c r="K38" i="24" s="1"/>
  <c r="M39" i="19"/>
  <c r="T38" i="19"/>
  <c r="S38" i="19"/>
  <c r="AK35" i="17"/>
  <c r="A35" i="21" s="1"/>
  <c r="A32" i="32" s="1"/>
  <c r="B39" i="15"/>
  <c r="B39" i="22"/>
  <c r="AJ36" i="15"/>
  <c r="S36" i="17"/>
  <c r="AC36" i="17" s="1"/>
  <c r="A38" i="22"/>
  <c r="K38" i="22" s="1"/>
  <c r="A38" i="25"/>
  <c r="K38" i="25" s="1"/>
  <c r="W35" i="17"/>
  <c r="AD35" i="17" s="1"/>
  <c r="AM35" i="17" s="1"/>
  <c r="R36" i="17"/>
  <c r="M23" i="23"/>
  <c r="N23" i="23"/>
  <c r="P23" i="23" s="1"/>
  <c r="G37" i="22"/>
  <c r="I37" i="22" s="1"/>
  <c r="J37" i="22" s="1"/>
  <c r="O37" i="22" s="1"/>
  <c r="E43" i="24"/>
  <c r="H42" i="24"/>
  <c r="Q35" i="22"/>
  <c r="Z35" i="22" s="1"/>
  <c r="AJ35" i="17"/>
  <c r="B35" i="21" s="1"/>
  <c r="W34" i="25"/>
  <c r="AJ36" i="22"/>
  <c r="AJ36" i="24"/>
  <c r="AN34" i="25"/>
  <c r="U34" i="25" s="1"/>
  <c r="X34" i="25" s="1"/>
  <c r="AI32" i="24"/>
  <c r="AM32" i="24" s="1"/>
  <c r="AI32" i="25"/>
  <c r="AM32" i="25" s="1"/>
  <c r="AI32" i="22"/>
  <c r="AM32" i="22" s="1"/>
  <c r="V37" i="15"/>
  <c r="Y37" i="15"/>
  <c r="AB37" i="15" s="1"/>
  <c r="AC37" i="15" s="1"/>
  <c r="O36" i="24"/>
  <c r="L36" i="24"/>
  <c r="T35" i="25"/>
  <c r="R35" i="25"/>
  <c r="AG33" i="22"/>
  <c r="AE33" i="22"/>
  <c r="AF33" i="22" s="1"/>
  <c r="AL33" i="22" s="1"/>
  <c r="V37" i="24"/>
  <c r="Y37" i="24"/>
  <c r="AB37" i="24" s="1"/>
  <c r="AC37" i="24" s="1"/>
  <c r="AD33" i="22"/>
  <c r="AK33" i="22" s="1"/>
  <c r="AH33" i="22"/>
  <c r="AO34" i="24"/>
  <c r="AA34" i="24" s="1"/>
  <c r="Z34" i="24"/>
  <c r="Q35" i="24"/>
  <c r="S35" i="24"/>
  <c r="AH34" i="22"/>
  <c r="AD34" i="22"/>
  <c r="AK34" i="22" s="1"/>
  <c r="AJ36" i="25"/>
  <c r="K38" i="15"/>
  <c r="R35" i="24"/>
  <c r="T35" i="24"/>
  <c r="AP31" i="15"/>
  <c r="E24" i="23"/>
  <c r="L36" i="25"/>
  <c r="O36" i="25"/>
  <c r="AP31" i="24"/>
  <c r="G24" i="23"/>
  <c r="L36" i="22"/>
  <c r="O36" i="22"/>
  <c r="Z34" i="25"/>
  <c r="AO34" i="25"/>
  <c r="AA34" i="25" s="1"/>
  <c r="G37" i="25"/>
  <c r="I37" i="25" s="1"/>
  <c r="J37" i="25" s="1"/>
  <c r="M37" i="25"/>
  <c r="M38" i="22"/>
  <c r="V37" i="22"/>
  <c r="Y37" i="22"/>
  <c r="AB37" i="22" s="1"/>
  <c r="AC37" i="22" s="1"/>
  <c r="M37" i="24"/>
  <c r="G37" i="24"/>
  <c r="I37" i="24" s="1"/>
  <c r="J37" i="24" s="1"/>
  <c r="W34" i="24"/>
  <c r="AP31" i="25"/>
  <c r="H24" i="23"/>
  <c r="V37" i="25"/>
  <c r="Y37" i="25"/>
  <c r="AB37" i="25" s="1"/>
  <c r="AC37" i="25" s="1"/>
  <c r="AN34" i="24"/>
  <c r="U34" i="24" s="1"/>
  <c r="X34" i="24" s="1"/>
  <c r="AN35" i="22"/>
  <c r="U35" i="22" s="1"/>
  <c r="AG33" i="25"/>
  <c r="AE33" i="25"/>
  <c r="AF33" i="25" s="1"/>
  <c r="AL33" i="25" s="1"/>
  <c r="AD33" i="24"/>
  <c r="AK33" i="24" s="1"/>
  <c r="AH33" i="24"/>
  <c r="Q35" i="25"/>
  <c r="S35" i="25"/>
  <c r="AG33" i="24"/>
  <c r="AE33" i="24"/>
  <c r="AF33" i="24" s="1"/>
  <c r="AL33" i="24" s="1"/>
  <c r="AH33" i="25"/>
  <c r="AD33" i="25"/>
  <c r="AK33" i="25" s="1"/>
  <c r="H43" i="25"/>
  <c r="E44" i="25"/>
  <c r="D45" i="25"/>
  <c r="N44" i="25"/>
  <c r="P43" i="25"/>
  <c r="F44" i="25"/>
  <c r="P46" i="24"/>
  <c r="F47" i="24"/>
  <c r="N43" i="24"/>
  <c r="D44" i="24"/>
  <c r="P42" i="22"/>
  <c r="F43" i="22"/>
  <c r="D44" i="22"/>
  <c r="N43" i="22"/>
  <c r="E43" i="22"/>
  <c r="H42" i="22"/>
  <c r="Y36" i="17"/>
  <c r="AE36" i="17" s="1"/>
  <c r="D39" i="19"/>
  <c r="AF40" i="17"/>
  <c r="Z36" i="17"/>
  <c r="AO34" i="15"/>
  <c r="AA34" i="15" s="1"/>
  <c r="AG34" i="15" s="1"/>
  <c r="Z34" i="15"/>
  <c r="AH34" i="15" s="1"/>
  <c r="AM32" i="15"/>
  <c r="X34" i="15"/>
  <c r="AL33" i="15"/>
  <c r="C37" i="17"/>
  <c r="V37" i="17" s="1"/>
  <c r="A37" i="17"/>
  <c r="U37" i="17" s="1"/>
  <c r="L36" i="15"/>
  <c r="S36" i="15" s="1"/>
  <c r="T35" i="15"/>
  <c r="AN35" i="15" s="1"/>
  <c r="U35" i="15" s="1"/>
  <c r="X35" i="15" s="1"/>
  <c r="G37" i="15"/>
  <c r="I37" i="15" s="1"/>
  <c r="J37" i="15" s="1"/>
  <c r="O37" i="15" s="1"/>
  <c r="F38" i="17"/>
  <c r="M38" i="15"/>
  <c r="AI33" i="15"/>
  <c r="Z35" i="15"/>
  <c r="W35" i="15"/>
  <c r="G38" i="17"/>
  <c r="R36" i="15"/>
  <c r="T36" i="15"/>
  <c r="E38" i="17"/>
  <c r="D38" i="17"/>
  <c r="B37" i="17"/>
  <c r="F43" i="15"/>
  <c r="P42" i="15"/>
  <c r="E43" i="15"/>
  <c r="H42" i="15"/>
  <c r="N41" i="15"/>
  <c r="D42" i="15"/>
  <c r="K29" i="32" l="1"/>
  <c r="BB28" i="32"/>
  <c r="BH28" i="32" s="1"/>
  <c r="AQ29" i="32"/>
  <c r="AQ23" i="23"/>
  <c r="AH23" i="23"/>
  <c r="AD35" i="23"/>
  <c r="AE35" i="23"/>
  <c r="BG28" i="32"/>
  <c r="BI28" i="32"/>
  <c r="AR31" i="32"/>
  <c r="AK31" i="32"/>
  <c r="AJ31" i="32"/>
  <c r="AX29" i="32"/>
  <c r="AZ29" i="32" s="1"/>
  <c r="AY29" i="32"/>
  <c r="BA29" i="32" s="1"/>
  <c r="AG32" i="32"/>
  <c r="L32" i="32"/>
  <c r="P32" i="32" s="1"/>
  <c r="AN30" i="32"/>
  <c r="AP30" i="32" s="1"/>
  <c r="AM30" i="32"/>
  <c r="AO30" i="32" s="1"/>
  <c r="AV30" i="32"/>
  <c r="AU30" i="32"/>
  <c r="AG22" i="23"/>
  <c r="AI22" i="23" s="1"/>
  <c r="AJ22" i="23" s="1"/>
  <c r="AK22" i="23" s="1"/>
  <c r="AL22" i="23" s="1"/>
  <c r="AM22" i="23" s="1"/>
  <c r="AN22" i="23" s="1"/>
  <c r="AO22" i="23" s="1"/>
  <c r="AP22" i="23" s="1"/>
  <c r="W43" i="23"/>
  <c r="AC42" i="23"/>
  <c r="V44" i="23"/>
  <c r="AB43" i="23"/>
  <c r="AA36" i="23"/>
  <c r="U37" i="23"/>
  <c r="BE35" i="32"/>
  <c r="BD35" i="32"/>
  <c r="BC35" i="32"/>
  <c r="AL36" i="32"/>
  <c r="AH37" i="32"/>
  <c r="AW36" i="32"/>
  <c r="AS37" i="32"/>
  <c r="Y35" i="32"/>
  <c r="X35" i="32"/>
  <c r="W35" i="32"/>
  <c r="G30" i="32"/>
  <c r="I30" i="32" s="1"/>
  <c r="H30" i="32"/>
  <c r="J30" i="32" s="1"/>
  <c r="E31" i="32"/>
  <c r="D31" i="32"/>
  <c r="F36" i="32"/>
  <c r="B37" i="32"/>
  <c r="AJ37" i="26"/>
  <c r="AJ37" i="27"/>
  <c r="B40" i="27"/>
  <c r="G40" i="27" s="1"/>
  <c r="I40" i="27" s="1"/>
  <c r="J40" i="27" s="1"/>
  <c r="O40" i="27" s="1"/>
  <c r="W37" i="28"/>
  <c r="AI36" i="28"/>
  <c r="AM36" i="28" s="1"/>
  <c r="B40" i="15"/>
  <c r="AI35" i="27"/>
  <c r="AM35" i="27" s="1"/>
  <c r="AP35" i="27" s="1"/>
  <c r="AN37" i="28"/>
  <c r="U37" i="28" s="1"/>
  <c r="X37" i="28" s="1"/>
  <c r="B40" i="25"/>
  <c r="C43" i="27"/>
  <c r="M43" i="27" s="1"/>
  <c r="C43" i="28"/>
  <c r="M43" i="28" s="1"/>
  <c r="C43" i="26"/>
  <c r="M43" i="26" s="1"/>
  <c r="C43" i="29"/>
  <c r="M43" i="29" s="1"/>
  <c r="C43" i="15"/>
  <c r="C43" i="25"/>
  <c r="C43" i="22"/>
  <c r="C43" i="24"/>
  <c r="I39" i="20"/>
  <c r="E40" i="21" s="1"/>
  <c r="E40" i="20"/>
  <c r="J39" i="20"/>
  <c r="F40" i="21" s="1"/>
  <c r="B40" i="24"/>
  <c r="V36" i="19"/>
  <c r="B40" i="28"/>
  <c r="G40" i="28" s="1"/>
  <c r="I40" i="28" s="1"/>
  <c r="J40" i="28" s="1"/>
  <c r="O40" i="28" s="1"/>
  <c r="AN37" i="27"/>
  <c r="U37" i="27" s="1"/>
  <c r="X37" i="27" s="1"/>
  <c r="W37" i="27"/>
  <c r="B38" i="20"/>
  <c r="D39" i="20"/>
  <c r="W37" i="26"/>
  <c r="AP35" i="29"/>
  <c r="I28" i="23"/>
  <c r="L40" i="29"/>
  <c r="O40" i="29"/>
  <c r="O39" i="27"/>
  <c r="L39" i="27"/>
  <c r="AO37" i="29"/>
  <c r="AA37" i="29" s="1"/>
  <c r="Z37" i="29"/>
  <c r="AD36" i="26"/>
  <c r="AK36" i="26" s="1"/>
  <c r="AH36" i="26"/>
  <c r="AN37" i="26"/>
  <c r="U37" i="26" s="1"/>
  <c r="X37" i="26" s="1"/>
  <c r="O39" i="26"/>
  <c r="L39" i="26"/>
  <c r="B41" i="29"/>
  <c r="G41" i="29" s="1"/>
  <c r="I41" i="29" s="1"/>
  <c r="J41" i="29" s="1"/>
  <c r="B41" i="28"/>
  <c r="G41" i="28" s="1"/>
  <c r="I41" i="28" s="1"/>
  <c r="J41" i="28" s="1"/>
  <c r="O40" i="26"/>
  <c r="L40" i="26"/>
  <c r="AE36" i="26"/>
  <c r="AF36" i="26" s="1"/>
  <c r="AL36" i="26" s="1"/>
  <c r="AG36" i="26"/>
  <c r="R39" i="29"/>
  <c r="T39" i="29"/>
  <c r="Q39" i="29"/>
  <c r="S39" i="29"/>
  <c r="W37" i="29"/>
  <c r="Q38" i="28"/>
  <c r="S38" i="28"/>
  <c r="AN37" i="29"/>
  <c r="U37" i="29" s="1"/>
  <c r="X37" i="29" s="1"/>
  <c r="Q38" i="27"/>
  <c r="S38" i="27"/>
  <c r="A39" i="28"/>
  <c r="K39" i="28" s="1"/>
  <c r="A39" i="26"/>
  <c r="K39" i="26" s="1"/>
  <c r="AI35" i="26"/>
  <c r="AM35" i="26" s="1"/>
  <c r="V38" i="26"/>
  <c r="Y38" i="26"/>
  <c r="AB38" i="26" s="1"/>
  <c r="AC38" i="26" s="1"/>
  <c r="AJ37" i="29"/>
  <c r="T38" i="27"/>
  <c r="R38" i="27"/>
  <c r="T38" i="28"/>
  <c r="R38" i="28"/>
  <c r="Z37" i="27"/>
  <c r="AO37" i="27"/>
  <c r="AA37" i="27" s="1"/>
  <c r="V38" i="28"/>
  <c r="Y38" i="28"/>
  <c r="AB38" i="28" s="1"/>
  <c r="AC38" i="28" s="1"/>
  <c r="Q38" i="29"/>
  <c r="S38" i="29"/>
  <c r="S39" i="28"/>
  <c r="Q39" i="28"/>
  <c r="A39" i="24"/>
  <c r="K39" i="24" s="1"/>
  <c r="A39" i="29"/>
  <c r="K39" i="29" s="1"/>
  <c r="A39" i="27"/>
  <c r="K39" i="27" s="1"/>
  <c r="AG36" i="27"/>
  <c r="AE36" i="27"/>
  <c r="AF36" i="27" s="1"/>
  <c r="AL36" i="27" s="1"/>
  <c r="AJ37" i="28"/>
  <c r="R38" i="29"/>
  <c r="T38" i="29"/>
  <c r="T39" i="28"/>
  <c r="R39" i="28"/>
  <c r="AP35" i="28"/>
  <c r="J28" i="23"/>
  <c r="V38" i="27"/>
  <c r="Y38" i="27"/>
  <c r="AB38" i="27" s="1"/>
  <c r="AC38" i="27" s="1"/>
  <c r="AH36" i="27"/>
  <c r="AD36" i="27"/>
  <c r="AK36" i="27" s="1"/>
  <c r="V38" i="29"/>
  <c r="Y38" i="29"/>
  <c r="AB38" i="29" s="1"/>
  <c r="AC38" i="29" s="1"/>
  <c r="Z37" i="28"/>
  <c r="AO37" i="28"/>
  <c r="AA37" i="28" s="1"/>
  <c r="AP34" i="26"/>
  <c r="L27" i="23"/>
  <c r="AI36" i="29"/>
  <c r="AM36" i="29" s="1"/>
  <c r="T38" i="26"/>
  <c r="R38" i="26"/>
  <c r="S38" i="26"/>
  <c r="Q38" i="26"/>
  <c r="AO37" i="26"/>
  <c r="AA37" i="26" s="1"/>
  <c r="Z37" i="26"/>
  <c r="AP34" i="27"/>
  <c r="K27" i="23"/>
  <c r="O23" i="23"/>
  <c r="R23" i="23" s="1"/>
  <c r="T23" i="23"/>
  <c r="S23" i="23"/>
  <c r="D44" i="29"/>
  <c r="N43" i="29"/>
  <c r="E45" i="29"/>
  <c r="P43" i="29"/>
  <c r="F44" i="29"/>
  <c r="H44" i="29" s="1"/>
  <c r="D44" i="28"/>
  <c r="N43" i="28"/>
  <c r="E44" i="28"/>
  <c r="H43" i="28"/>
  <c r="F46" i="28"/>
  <c r="P45" i="28"/>
  <c r="P44" i="27"/>
  <c r="F45" i="27"/>
  <c r="N43" i="27"/>
  <c r="D44" i="27"/>
  <c r="H43" i="27"/>
  <c r="E44" i="27"/>
  <c r="D45" i="26"/>
  <c r="N44" i="26"/>
  <c r="F45" i="26"/>
  <c r="P44" i="26"/>
  <c r="E45" i="26"/>
  <c r="H44" i="26"/>
  <c r="A37" i="19"/>
  <c r="P37" i="19" s="1"/>
  <c r="D37" i="21" s="1"/>
  <c r="B37" i="19"/>
  <c r="AG34" i="22"/>
  <c r="AI34" i="22" s="1"/>
  <c r="AM34" i="22" s="1"/>
  <c r="K40" i="17"/>
  <c r="M40" i="17"/>
  <c r="N41" i="17"/>
  <c r="C38" i="23"/>
  <c r="E38" i="19"/>
  <c r="A38" i="19" s="1"/>
  <c r="P38" i="19" s="1"/>
  <c r="D38" i="21" s="1"/>
  <c r="AK36" i="17"/>
  <c r="A36" i="21" s="1"/>
  <c r="A33" i="32" s="1"/>
  <c r="A39" i="15"/>
  <c r="K39" i="15" s="1"/>
  <c r="M40" i="19"/>
  <c r="T39" i="19"/>
  <c r="S39" i="19"/>
  <c r="L37" i="22"/>
  <c r="Q37" i="22" s="1"/>
  <c r="B40" i="22"/>
  <c r="S37" i="17"/>
  <c r="AC37" i="17" s="1"/>
  <c r="A39" i="22"/>
  <c r="K39" i="22" s="1"/>
  <c r="A39" i="25"/>
  <c r="K39" i="25" s="1"/>
  <c r="R37" i="17"/>
  <c r="W36" i="17"/>
  <c r="AD36" i="17" s="1"/>
  <c r="M24" i="23"/>
  <c r="N24" i="23"/>
  <c r="P24" i="23" s="1"/>
  <c r="X35" i="22"/>
  <c r="W35" i="22"/>
  <c r="AO35" i="22"/>
  <c r="AA35" i="22" s="1"/>
  <c r="AG35" i="22" s="1"/>
  <c r="H43" i="24"/>
  <c r="E44" i="24"/>
  <c r="AI33" i="25"/>
  <c r="AM33" i="25" s="1"/>
  <c r="AJ37" i="15"/>
  <c r="AJ36" i="17"/>
  <c r="B36" i="21" s="1"/>
  <c r="AP32" i="25"/>
  <c r="H25" i="23"/>
  <c r="AI33" i="22"/>
  <c r="AM33" i="22" s="1"/>
  <c r="W35" i="25"/>
  <c r="AJ37" i="24"/>
  <c r="AI33" i="24"/>
  <c r="AM33" i="24" s="1"/>
  <c r="AN35" i="25"/>
  <c r="U35" i="25" s="1"/>
  <c r="X35" i="25" s="1"/>
  <c r="Y38" i="15"/>
  <c r="AB38" i="15" s="1"/>
  <c r="AC38" i="15" s="1"/>
  <c r="V38" i="15"/>
  <c r="AD35" i="22"/>
  <c r="AH35" i="22"/>
  <c r="T37" i="22"/>
  <c r="R37" i="22"/>
  <c r="AP32" i="24"/>
  <c r="G25" i="23"/>
  <c r="G38" i="25"/>
  <c r="I38" i="25" s="1"/>
  <c r="J38" i="25" s="1"/>
  <c r="M38" i="25"/>
  <c r="M38" i="24"/>
  <c r="G38" i="24"/>
  <c r="I38" i="24" s="1"/>
  <c r="J38" i="24" s="1"/>
  <c r="Z35" i="24"/>
  <c r="AO35" i="24"/>
  <c r="AA35" i="24" s="1"/>
  <c r="AJ37" i="22"/>
  <c r="AN35" i="24"/>
  <c r="U35" i="24" s="1"/>
  <c r="X35" i="24" s="1"/>
  <c r="W35" i="24"/>
  <c r="T36" i="25"/>
  <c r="R36" i="25"/>
  <c r="AD34" i="24"/>
  <c r="AK34" i="24" s="1"/>
  <c r="AH34" i="24"/>
  <c r="S36" i="24"/>
  <c r="Q36" i="24"/>
  <c r="AP32" i="22"/>
  <c r="F25" i="23"/>
  <c r="G38" i="22"/>
  <c r="I38" i="22" s="1"/>
  <c r="J38" i="22" s="1"/>
  <c r="AJ37" i="25"/>
  <c r="L37" i="25"/>
  <c r="O37" i="25"/>
  <c r="V38" i="24"/>
  <c r="Y38" i="24"/>
  <c r="AB38" i="24" s="1"/>
  <c r="AC38" i="24" s="1"/>
  <c r="AE34" i="24"/>
  <c r="AF34" i="24" s="1"/>
  <c r="AL34" i="24" s="1"/>
  <c r="AG34" i="24"/>
  <c r="T36" i="24"/>
  <c r="R36" i="24"/>
  <c r="AG34" i="25"/>
  <c r="AE34" i="25"/>
  <c r="AF34" i="25" s="1"/>
  <c r="AL34" i="25" s="1"/>
  <c r="V38" i="22"/>
  <c r="Y38" i="22"/>
  <c r="AB38" i="22" s="1"/>
  <c r="AC38" i="22" s="1"/>
  <c r="AD34" i="25"/>
  <c r="AK34" i="25" s="1"/>
  <c r="AH34" i="25"/>
  <c r="Y38" i="25"/>
  <c r="AB38" i="25" s="1"/>
  <c r="AC38" i="25" s="1"/>
  <c r="V38" i="25"/>
  <c r="Q36" i="25"/>
  <c r="S36" i="25"/>
  <c r="T36" i="22"/>
  <c r="R36" i="22"/>
  <c r="AP32" i="15"/>
  <c r="E25" i="23"/>
  <c r="AO35" i="25"/>
  <c r="AA35" i="25" s="1"/>
  <c r="Z35" i="25"/>
  <c r="L37" i="24"/>
  <c r="O37" i="24"/>
  <c r="Q36" i="22"/>
  <c r="S36" i="22"/>
  <c r="F45" i="25"/>
  <c r="P44" i="25"/>
  <c r="D46" i="25"/>
  <c r="N45" i="25"/>
  <c r="E45" i="25"/>
  <c r="H44" i="25"/>
  <c r="D45" i="24"/>
  <c r="N44" i="24"/>
  <c r="P47" i="24"/>
  <c r="F48" i="24"/>
  <c r="P43" i="22"/>
  <c r="F44" i="22"/>
  <c r="H43" i="22"/>
  <c r="E44" i="22"/>
  <c r="N44" i="22"/>
  <c r="D45" i="22"/>
  <c r="Y37" i="17"/>
  <c r="AE37" i="17" s="1"/>
  <c r="D40" i="19"/>
  <c r="AD34" i="15"/>
  <c r="AK34" i="15" s="1"/>
  <c r="AF41" i="17"/>
  <c r="Z37" i="17"/>
  <c r="AE34" i="15"/>
  <c r="AF34" i="15" s="1"/>
  <c r="AL34" i="15" s="1"/>
  <c r="C38" i="17"/>
  <c r="V38" i="17" s="1"/>
  <c r="AO35" i="15"/>
  <c r="AA35" i="15" s="1"/>
  <c r="AE35" i="15" s="1"/>
  <c r="AF35" i="15" s="1"/>
  <c r="AL35" i="15" s="1"/>
  <c r="AM33" i="15"/>
  <c r="A38" i="17"/>
  <c r="U38" i="17" s="1"/>
  <c r="Q36" i="15"/>
  <c r="W36" i="15" s="1"/>
  <c r="G38" i="15"/>
  <c r="I38" i="15" s="1"/>
  <c r="J38" i="15" s="1"/>
  <c r="O38" i="15" s="1"/>
  <c r="L37" i="15"/>
  <c r="S37" i="15" s="1"/>
  <c r="F39" i="17"/>
  <c r="M39" i="15"/>
  <c r="AN36" i="15"/>
  <c r="U36" i="15" s="1"/>
  <c r="T37" i="15"/>
  <c r="R37" i="15"/>
  <c r="G39" i="17"/>
  <c r="AD35" i="15"/>
  <c r="AK35" i="15" s="1"/>
  <c r="AH35" i="15"/>
  <c r="AI34" i="15"/>
  <c r="D39" i="17"/>
  <c r="B38" i="17"/>
  <c r="E39" i="17"/>
  <c r="F44" i="15"/>
  <c r="P43" i="15"/>
  <c r="N42" i="15"/>
  <c r="D43" i="15"/>
  <c r="E44" i="15"/>
  <c r="H43" i="15"/>
  <c r="BK28" i="32" l="1"/>
  <c r="BN28" i="32" s="1"/>
  <c r="I31" i="21" s="1"/>
  <c r="AQ30" i="32"/>
  <c r="AQ24" i="23"/>
  <c r="AH24" i="23"/>
  <c r="AD36" i="23"/>
  <c r="AE36" i="23"/>
  <c r="BB29" i="32"/>
  <c r="AG23" i="23"/>
  <c r="AI23" i="23" s="1"/>
  <c r="AJ23" i="23" s="1"/>
  <c r="AK23" i="23" s="1"/>
  <c r="AL23" i="23" s="1"/>
  <c r="AM23" i="23" s="1"/>
  <c r="AN23" i="23" s="1"/>
  <c r="AO23" i="23" s="1"/>
  <c r="AP23" i="23" s="1"/>
  <c r="K30" i="32"/>
  <c r="AR32" i="32"/>
  <c r="AK32" i="32"/>
  <c r="AJ32" i="32"/>
  <c r="AN31" i="32"/>
  <c r="AP31" i="32" s="1"/>
  <c r="AM31" i="32"/>
  <c r="AO31" i="32" s="1"/>
  <c r="AG33" i="32"/>
  <c r="L33" i="32"/>
  <c r="P33" i="32" s="1"/>
  <c r="AV31" i="32"/>
  <c r="AU31" i="32"/>
  <c r="AX30" i="32"/>
  <c r="AZ30" i="32" s="1"/>
  <c r="AY30" i="32"/>
  <c r="BA30" i="32" s="1"/>
  <c r="W44" i="23"/>
  <c r="AC43" i="23"/>
  <c r="V45" i="23"/>
  <c r="AB44" i="23"/>
  <c r="AA37" i="23"/>
  <c r="U38" i="23"/>
  <c r="BC36" i="32"/>
  <c r="BE36" i="32"/>
  <c r="BD36" i="32"/>
  <c r="AH38" i="32"/>
  <c r="AL37" i="32"/>
  <c r="AS38" i="32"/>
  <c r="AW37" i="32"/>
  <c r="X36" i="32"/>
  <c r="Y36" i="32"/>
  <c r="W36" i="32"/>
  <c r="E32" i="32"/>
  <c r="D32" i="32"/>
  <c r="G31" i="32"/>
  <c r="I31" i="32" s="1"/>
  <c r="H31" i="32"/>
  <c r="J31" i="32" s="1"/>
  <c r="F37" i="32"/>
  <c r="B38" i="32"/>
  <c r="L40" i="27"/>
  <c r="S40" i="27" s="1"/>
  <c r="AI36" i="27"/>
  <c r="AM36" i="27" s="1"/>
  <c r="AP36" i="27" s="1"/>
  <c r="AN38" i="27"/>
  <c r="U38" i="27" s="1"/>
  <c r="X38" i="27" s="1"/>
  <c r="K28" i="23"/>
  <c r="AN38" i="29"/>
  <c r="U38" i="29" s="1"/>
  <c r="X38" i="29" s="1"/>
  <c r="W38" i="29"/>
  <c r="L40" i="28"/>
  <c r="S40" i="28" s="1"/>
  <c r="C44" i="27"/>
  <c r="M44" i="27" s="1"/>
  <c r="C44" i="28"/>
  <c r="M44" i="28" s="1"/>
  <c r="C44" i="26"/>
  <c r="M44" i="26" s="1"/>
  <c r="C44" i="29"/>
  <c r="M44" i="29" s="1"/>
  <c r="E41" i="20"/>
  <c r="I40" i="20"/>
  <c r="E41" i="21" s="1"/>
  <c r="J40" i="20"/>
  <c r="F41" i="21" s="1"/>
  <c r="C44" i="25"/>
  <c r="C44" i="15"/>
  <c r="C44" i="22"/>
  <c r="C44" i="24"/>
  <c r="W38" i="27"/>
  <c r="W38" i="28"/>
  <c r="D40" i="20"/>
  <c r="B39" i="20"/>
  <c r="AP36" i="29"/>
  <c r="I29" i="23"/>
  <c r="AH37" i="27"/>
  <c r="AD37" i="27"/>
  <c r="AK37" i="27" s="1"/>
  <c r="O41" i="28"/>
  <c r="L41" i="28"/>
  <c r="T39" i="27"/>
  <c r="R39" i="27"/>
  <c r="L41" i="29"/>
  <c r="O41" i="29"/>
  <c r="AN38" i="28"/>
  <c r="U38" i="28" s="1"/>
  <c r="X38" i="28" s="1"/>
  <c r="Z38" i="28"/>
  <c r="AO38" i="28"/>
  <c r="AA38" i="28" s="1"/>
  <c r="S39" i="26"/>
  <c r="Q39" i="26"/>
  <c r="R40" i="29"/>
  <c r="T40" i="29"/>
  <c r="AG37" i="28"/>
  <c r="AE37" i="28"/>
  <c r="AF37" i="28" s="1"/>
  <c r="AL37" i="28" s="1"/>
  <c r="R39" i="26"/>
  <c r="T39" i="26"/>
  <c r="S40" i="29"/>
  <c r="Q40" i="29"/>
  <c r="B41" i="27"/>
  <c r="G41" i="27" s="1"/>
  <c r="I41" i="27" s="1"/>
  <c r="J41" i="27" s="1"/>
  <c r="B41" i="26"/>
  <c r="G41" i="26" s="1"/>
  <c r="I41" i="26" s="1"/>
  <c r="J41" i="26" s="1"/>
  <c r="V39" i="27"/>
  <c r="Y39" i="27"/>
  <c r="AB39" i="27" s="1"/>
  <c r="AC39" i="27" s="1"/>
  <c r="T40" i="27"/>
  <c r="R40" i="27"/>
  <c r="B41" i="24"/>
  <c r="AH37" i="26"/>
  <c r="AD37" i="26"/>
  <c r="AK37" i="26" s="1"/>
  <c r="AJ38" i="29"/>
  <c r="Y39" i="29"/>
  <c r="AB39" i="29" s="1"/>
  <c r="AC39" i="29" s="1"/>
  <c r="V39" i="29"/>
  <c r="B41" i="25"/>
  <c r="A40" i="24"/>
  <c r="K40" i="24" s="1"/>
  <c r="A40" i="27"/>
  <c r="K40" i="27" s="1"/>
  <c r="A40" i="29"/>
  <c r="K40" i="29" s="1"/>
  <c r="AG37" i="26"/>
  <c r="AE37" i="26"/>
  <c r="AF37" i="26" s="1"/>
  <c r="AL37" i="26" s="1"/>
  <c r="AJ38" i="26"/>
  <c r="Z39" i="29"/>
  <c r="AO39" i="29"/>
  <c r="AA39" i="29" s="1"/>
  <c r="B42" i="26"/>
  <c r="G42" i="26" s="1"/>
  <c r="I42" i="26" s="1"/>
  <c r="J42" i="26" s="1"/>
  <c r="B42" i="27"/>
  <c r="G42" i="27" s="1"/>
  <c r="I42" i="27" s="1"/>
  <c r="J42" i="27" s="1"/>
  <c r="AO39" i="28"/>
  <c r="AA39" i="28" s="1"/>
  <c r="Z39" i="28"/>
  <c r="AP35" i="26"/>
  <c r="L28" i="23"/>
  <c r="AP36" i="28"/>
  <c r="J29" i="23"/>
  <c r="T40" i="28"/>
  <c r="R40" i="28"/>
  <c r="Z38" i="26"/>
  <c r="AO38" i="26"/>
  <c r="AA38" i="26" s="1"/>
  <c r="AJ38" i="27"/>
  <c r="V39" i="26"/>
  <c r="Y39" i="26"/>
  <c r="AB39" i="26" s="1"/>
  <c r="AC39" i="26" s="1"/>
  <c r="AN39" i="29"/>
  <c r="U39" i="29" s="1"/>
  <c r="X39" i="29" s="1"/>
  <c r="V37" i="19"/>
  <c r="Z38" i="29"/>
  <c r="AO38" i="29"/>
  <c r="AA38" i="29" s="1"/>
  <c r="V39" i="28"/>
  <c r="Y39" i="28"/>
  <c r="AB39" i="28" s="1"/>
  <c r="AC39" i="28" s="1"/>
  <c r="W39" i="29"/>
  <c r="AI36" i="26"/>
  <c r="AM36" i="26" s="1"/>
  <c r="AH37" i="28"/>
  <c r="AD37" i="28"/>
  <c r="AK37" i="28" s="1"/>
  <c r="AJ38" i="28"/>
  <c r="AO38" i="27"/>
  <c r="AA38" i="27" s="1"/>
  <c r="Z38" i="27"/>
  <c r="AD37" i="29"/>
  <c r="AK37" i="29" s="1"/>
  <c r="AH37" i="29"/>
  <c r="W38" i="26"/>
  <c r="W39" i="28"/>
  <c r="AG37" i="27"/>
  <c r="AE37" i="27"/>
  <c r="AF37" i="27" s="1"/>
  <c r="AL37" i="27" s="1"/>
  <c r="Q40" i="26"/>
  <c r="S40" i="26"/>
  <c r="AG37" i="29"/>
  <c r="AE37" i="29"/>
  <c r="AF37" i="29" s="1"/>
  <c r="AL37" i="29" s="1"/>
  <c r="A40" i="28"/>
  <c r="K40" i="28" s="1"/>
  <c r="A40" i="26"/>
  <c r="K40" i="26" s="1"/>
  <c r="AN38" i="26"/>
  <c r="U38" i="26" s="1"/>
  <c r="X38" i="26" s="1"/>
  <c r="AN39" i="28"/>
  <c r="U39" i="28" s="1"/>
  <c r="X39" i="28" s="1"/>
  <c r="T40" i="26"/>
  <c r="R40" i="26"/>
  <c r="Q39" i="27"/>
  <c r="S39" i="27"/>
  <c r="O24" i="23"/>
  <c r="R24" i="23" s="1"/>
  <c r="T24" i="23"/>
  <c r="S24" i="23"/>
  <c r="P44" i="29"/>
  <c r="F45" i="29"/>
  <c r="H45" i="29" s="1"/>
  <c r="D45" i="29"/>
  <c r="N44" i="29"/>
  <c r="E46" i="29"/>
  <c r="D45" i="28"/>
  <c r="N44" i="28"/>
  <c r="F47" i="28"/>
  <c r="P46" i="28"/>
  <c r="H44" i="28"/>
  <c r="E45" i="28"/>
  <c r="N44" i="27"/>
  <c r="D45" i="27"/>
  <c r="E45" i="27"/>
  <c r="H44" i="27"/>
  <c r="P45" i="27"/>
  <c r="F46" i="27"/>
  <c r="F46" i="26"/>
  <c r="P45" i="26"/>
  <c r="H45" i="26"/>
  <c r="E46" i="26"/>
  <c r="D46" i="26"/>
  <c r="N45" i="26"/>
  <c r="C38" i="19"/>
  <c r="Q38" i="19" s="1"/>
  <c r="C38" i="21" s="1"/>
  <c r="B42" i="15" s="1"/>
  <c r="B38" i="19"/>
  <c r="V38" i="19"/>
  <c r="M41" i="17"/>
  <c r="K41" i="17"/>
  <c r="N42" i="17"/>
  <c r="A40" i="15"/>
  <c r="K40" i="15" s="1"/>
  <c r="C39" i="23"/>
  <c r="AK37" i="17"/>
  <c r="A37" i="21" s="1"/>
  <c r="A34" i="32" s="1"/>
  <c r="E39" i="19"/>
  <c r="A39" i="19" s="1"/>
  <c r="P39" i="19" s="1"/>
  <c r="D39" i="21" s="1"/>
  <c r="S37" i="22"/>
  <c r="AO37" i="22" s="1"/>
  <c r="AA37" i="22" s="1"/>
  <c r="M41" i="19"/>
  <c r="S40" i="19"/>
  <c r="T40" i="19"/>
  <c r="B41" i="15"/>
  <c r="B41" i="22"/>
  <c r="A40" i="22"/>
  <c r="K40" i="22" s="1"/>
  <c r="A40" i="25"/>
  <c r="K40" i="25" s="1"/>
  <c r="AE35" i="22"/>
  <c r="AF35" i="22" s="1"/>
  <c r="AL35" i="22" s="1"/>
  <c r="R38" i="17"/>
  <c r="S38" i="17"/>
  <c r="AC38" i="17" s="1"/>
  <c r="W38" i="17"/>
  <c r="AD38" i="17" s="1"/>
  <c r="W37" i="17"/>
  <c r="AD37" i="17" s="1"/>
  <c r="AK35" i="22"/>
  <c r="M25" i="23"/>
  <c r="N25" i="23"/>
  <c r="P25" i="23" s="1"/>
  <c r="E45" i="24"/>
  <c r="H44" i="24"/>
  <c r="AJ37" i="17"/>
  <c r="B37" i="21" s="1"/>
  <c r="AJ38" i="15"/>
  <c r="AI35" i="22"/>
  <c r="G26" i="23"/>
  <c r="AP33" i="24"/>
  <c r="AN36" i="22"/>
  <c r="U36" i="22" s="1"/>
  <c r="X36" i="22" s="1"/>
  <c r="AI34" i="25"/>
  <c r="AM34" i="25" s="1"/>
  <c r="W37" i="22"/>
  <c r="V39" i="15"/>
  <c r="Y39" i="15"/>
  <c r="AB39" i="15" s="1"/>
  <c r="AC39" i="15" s="1"/>
  <c r="AO36" i="24"/>
  <c r="AA36" i="24" s="1"/>
  <c r="Z36" i="24"/>
  <c r="AJ38" i="25"/>
  <c r="Z36" i="25"/>
  <c r="AO36" i="25"/>
  <c r="AA36" i="25" s="1"/>
  <c r="W36" i="24"/>
  <c r="AN36" i="24"/>
  <c r="U36" i="24" s="1"/>
  <c r="X36" i="24" s="1"/>
  <c r="W36" i="25"/>
  <c r="AI34" i="24"/>
  <c r="AM34" i="24" s="1"/>
  <c r="AN36" i="25"/>
  <c r="U36" i="25" s="1"/>
  <c r="X36" i="25" s="1"/>
  <c r="AP34" i="22"/>
  <c r="F27" i="23"/>
  <c r="M39" i="24"/>
  <c r="G39" i="24"/>
  <c r="I39" i="24" s="1"/>
  <c r="J39" i="24" s="1"/>
  <c r="T37" i="24"/>
  <c r="R37" i="24"/>
  <c r="M39" i="25"/>
  <c r="G39" i="25"/>
  <c r="I39" i="25" s="1"/>
  <c r="J39" i="25" s="1"/>
  <c r="AJ38" i="24"/>
  <c r="AH35" i="25"/>
  <c r="AD35" i="25"/>
  <c r="AK35" i="25" s="1"/>
  <c r="R37" i="25"/>
  <c r="T37" i="25"/>
  <c r="AG35" i="24"/>
  <c r="AE35" i="24"/>
  <c r="AF35" i="24" s="1"/>
  <c r="AL35" i="24" s="1"/>
  <c r="Z37" i="22"/>
  <c r="Y39" i="25"/>
  <c r="AB39" i="25" s="1"/>
  <c r="AC39" i="25" s="1"/>
  <c r="V39" i="25"/>
  <c r="AP33" i="22"/>
  <c r="F26" i="23"/>
  <c r="AG35" i="25"/>
  <c r="AE35" i="25"/>
  <c r="AF35" i="25" s="1"/>
  <c r="AL35" i="25" s="1"/>
  <c r="Y39" i="24"/>
  <c r="AB39" i="24" s="1"/>
  <c r="AC39" i="24" s="1"/>
  <c r="V39" i="24"/>
  <c r="Q37" i="25"/>
  <c r="S37" i="25"/>
  <c r="AH35" i="24"/>
  <c r="AD35" i="24"/>
  <c r="AK35" i="24" s="1"/>
  <c r="AO36" i="22"/>
  <c r="AA36" i="22" s="1"/>
  <c r="Z36" i="22"/>
  <c r="Q37" i="24"/>
  <c r="S37" i="24"/>
  <c r="L38" i="24"/>
  <c r="O38" i="24"/>
  <c r="M39" i="22"/>
  <c r="G39" i="22"/>
  <c r="I39" i="22" s="1"/>
  <c r="J39" i="22" s="1"/>
  <c r="O38" i="22"/>
  <c r="L38" i="22"/>
  <c r="AJ38" i="22"/>
  <c r="V39" i="22"/>
  <c r="Y39" i="22"/>
  <c r="AB39" i="22" s="1"/>
  <c r="AC39" i="22" s="1"/>
  <c r="AP33" i="15"/>
  <c r="E26" i="23"/>
  <c r="W36" i="22"/>
  <c r="AP33" i="25"/>
  <c r="H26" i="23"/>
  <c r="L38" i="25"/>
  <c r="O38" i="25"/>
  <c r="N46" i="25"/>
  <c r="D47" i="25"/>
  <c r="F46" i="25"/>
  <c r="P45" i="25"/>
  <c r="E46" i="25"/>
  <c r="H45" i="25"/>
  <c r="N45" i="24"/>
  <c r="D46" i="24"/>
  <c r="P48" i="24"/>
  <c r="F49" i="24"/>
  <c r="N45" i="22"/>
  <c r="D46" i="22"/>
  <c r="E45" i="22"/>
  <c r="H44" i="22"/>
  <c r="P44" i="22"/>
  <c r="F45" i="22"/>
  <c r="Y38" i="17"/>
  <c r="AE38" i="17" s="1"/>
  <c r="D41" i="19"/>
  <c r="AM36" i="17"/>
  <c r="AF42" i="17"/>
  <c r="AM34" i="15"/>
  <c r="Z38" i="17"/>
  <c r="AO36" i="15"/>
  <c r="AA36" i="15" s="1"/>
  <c r="AE36" i="15" s="1"/>
  <c r="Z36" i="15"/>
  <c r="AD36" i="15" s="1"/>
  <c r="AK36" i="15" s="1"/>
  <c r="X36" i="15"/>
  <c r="AG35" i="15"/>
  <c r="AI35" i="15" s="1"/>
  <c r="AM35" i="15" s="1"/>
  <c r="C39" i="17"/>
  <c r="V39" i="17" s="1"/>
  <c r="A39" i="17"/>
  <c r="U39" i="17" s="1"/>
  <c r="Q37" i="15"/>
  <c r="AO37" i="15" s="1"/>
  <c r="AA37" i="15" s="1"/>
  <c r="L38" i="15"/>
  <c r="S38" i="15" s="1"/>
  <c r="G39" i="15"/>
  <c r="I39" i="15" s="1"/>
  <c r="J39" i="15" s="1"/>
  <c r="O39" i="15" s="1"/>
  <c r="F40" i="17"/>
  <c r="M40" i="15"/>
  <c r="G40" i="17"/>
  <c r="AN37" i="15"/>
  <c r="U37" i="15" s="1"/>
  <c r="T38" i="15"/>
  <c r="R38" i="15"/>
  <c r="D40" i="17"/>
  <c r="B39" i="17"/>
  <c r="E40" i="17"/>
  <c r="D44" i="15"/>
  <c r="N43" i="15"/>
  <c r="E45" i="15"/>
  <c r="H44" i="15"/>
  <c r="F45" i="15"/>
  <c r="P44" i="15"/>
  <c r="AQ31" i="32" l="1"/>
  <c r="AQ25" i="23"/>
  <c r="AH25" i="23"/>
  <c r="AD37" i="23"/>
  <c r="AE37" i="23"/>
  <c r="Q40" i="27"/>
  <c r="Z40" i="27" s="1"/>
  <c r="Q40" i="28"/>
  <c r="W39" i="26"/>
  <c r="BH29" i="32"/>
  <c r="BI29" i="32"/>
  <c r="BG29" i="32"/>
  <c r="BB30" i="32"/>
  <c r="AY31" i="32"/>
  <c r="BA31" i="32" s="1"/>
  <c r="AX31" i="32"/>
  <c r="AZ31" i="32" s="1"/>
  <c r="AK33" i="32"/>
  <c r="AR33" i="32"/>
  <c r="AJ33" i="32"/>
  <c r="K31" i="32"/>
  <c r="AM32" i="32"/>
  <c r="AO32" i="32" s="1"/>
  <c r="AN32" i="32"/>
  <c r="AP32" i="32" s="1"/>
  <c r="AV32" i="32"/>
  <c r="AU32" i="32"/>
  <c r="AG34" i="32"/>
  <c r="L34" i="32"/>
  <c r="P34" i="32" s="1"/>
  <c r="V39" i="19"/>
  <c r="AG24" i="23"/>
  <c r="AI24" i="23" s="1"/>
  <c r="AJ24" i="23" s="1"/>
  <c r="AK24" i="23" s="1"/>
  <c r="AL24" i="23" s="1"/>
  <c r="AM24" i="23" s="1"/>
  <c r="AN24" i="23" s="1"/>
  <c r="AO24" i="23" s="1"/>
  <c r="AP24" i="23" s="1"/>
  <c r="W45" i="23"/>
  <c r="AC44" i="23"/>
  <c r="AB45" i="23"/>
  <c r="V46" i="23"/>
  <c r="AA38" i="23"/>
  <c r="U39" i="23"/>
  <c r="AW38" i="32"/>
  <c r="AS39" i="32"/>
  <c r="BD37" i="32"/>
  <c r="BC37" i="32"/>
  <c r="BE37" i="32"/>
  <c r="AH39" i="32"/>
  <c r="AL38" i="32"/>
  <c r="X37" i="32"/>
  <c r="W37" i="32"/>
  <c r="Y37" i="32"/>
  <c r="G32" i="32"/>
  <c r="I32" i="32" s="1"/>
  <c r="H32" i="32"/>
  <c r="J32" i="32" s="1"/>
  <c r="E33" i="32"/>
  <c r="D33" i="32"/>
  <c r="F38" i="32"/>
  <c r="B39" i="32"/>
  <c r="AN39" i="26"/>
  <c r="U39" i="26" s="1"/>
  <c r="X39" i="26" s="1"/>
  <c r="AI37" i="26"/>
  <c r="AM37" i="26" s="1"/>
  <c r="C45" i="27"/>
  <c r="M45" i="27" s="1"/>
  <c r="C45" i="28"/>
  <c r="M45" i="28" s="1"/>
  <c r="C45" i="26"/>
  <c r="M45" i="26" s="1"/>
  <c r="C45" i="29"/>
  <c r="M45" i="29" s="1"/>
  <c r="C45" i="15"/>
  <c r="C45" i="22"/>
  <c r="C45" i="25"/>
  <c r="C45" i="24"/>
  <c r="E42" i="20"/>
  <c r="J41" i="20"/>
  <c r="F42" i="21" s="1"/>
  <c r="I41" i="20"/>
  <c r="E42" i="21" s="1"/>
  <c r="K29" i="23"/>
  <c r="C39" i="19"/>
  <c r="Q39" i="19" s="1"/>
  <c r="C39" i="21" s="1"/>
  <c r="B43" i="22" s="1"/>
  <c r="AJ39" i="27"/>
  <c r="W39" i="27"/>
  <c r="B42" i="22"/>
  <c r="AJ39" i="26"/>
  <c r="AI37" i="29"/>
  <c r="AM37" i="29" s="1"/>
  <c r="AI37" i="27"/>
  <c r="AM37" i="27" s="1"/>
  <c r="D41" i="20"/>
  <c r="B40" i="20"/>
  <c r="AP36" i="26"/>
  <c r="L29" i="23"/>
  <c r="V40" i="26"/>
  <c r="Y40" i="26"/>
  <c r="AB40" i="26" s="1"/>
  <c r="AC40" i="26" s="1"/>
  <c r="AG38" i="27"/>
  <c r="AE38" i="27"/>
  <c r="AF38" i="27" s="1"/>
  <c r="AL38" i="27" s="1"/>
  <c r="Z40" i="28"/>
  <c r="AO40" i="28"/>
  <c r="AA40" i="28" s="1"/>
  <c r="V40" i="28"/>
  <c r="Y40" i="28"/>
  <c r="AB40" i="28" s="1"/>
  <c r="AC40" i="28" s="1"/>
  <c r="O41" i="26"/>
  <c r="L41" i="26"/>
  <c r="R41" i="29"/>
  <c r="T41" i="29"/>
  <c r="L41" i="27"/>
  <c r="O41" i="27"/>
  <c r="Q41" i="29"/>
  <c r="S41" i="29"/>
  <c r="V40" i="29"/>
  <c r="Y40" i="29"/>
  <c r="AB40" i="29" s="1"/>
  <c r="AC40" i="29" s="1"/>
  <c r="Z40" i="29"/>
  <c r="AO40" i="29"/>
  <c r="AA40" i="29" s="1"/>
  <c r="Y40" i="27"/>
  <c r="AB40" i="27" s="1"/>
  <c r="AC40" i="27" s="1"/>
  <c r="V40" i="27"/>
  <c r="AN39" i="27"/>
  <c r="U39" i="27" s="1"/>
  <c r="X39" i="27" s="1"/>
  <c r="A41" i="24"/>
  <c r="K41" i="24" s="1"/>
  <c r="A41" i="27"/>
  <c r="K41" i="27" s="1"/>
  <c r="A41" i="29"/>
  <c r="K41" i="29" s="1"/>
  <c r="AE38" i="26"/>
  <c r="AF38" i="26" s="1"/>
  <c r="AL38" i="26" s="1"/>
  <c r="AG38" i="26"/>
  <c r="Q41" i="28"/>
  <c r="S41" i="28"/>
  <c r="AD38" i="26"/>
  <c r="AK38" i="26" s="1"/>
  <c r="AH38" i="26"/>
  <c r="T41" i="28"/>
  <c r="R41" i="28"/>
  <c r="Z40" i="26"/>
  <c r="AO40" i="26"/>
  <c r="AA40" i="26" s="1"/>
  <c r="AJ39" i="29"/>
  <c r="W40" i="28"/>
  <c r="AH39" i="28"/>
  <c r="AD39" i="28"/>
  <c r="AK39" i="28" s="1"/>
  <c r="AN40" i="28"/>
  <c r="U40" i="28" s="1"/>
  <c r="AG39" i="28"/>
  <c r="AE39" i="28"/>
  <c r="AF39" i="28" s="1"/>
  <c r="AL39" i="28" s="1"/>
  <c r="AI37" i="28"/>
  <c r="AM37" i="28" s="1"/>
  <c r="B43" i="27"/>
  <c r="G43" i="27" s="1"/>
  <c r="I43" i="27" s="1"/>
  <c r="J43" i="27" s="1"/>
  <c r="B43" i="26"/>
  <c r="G43" i="26" s="1"/>
  <c r="I43" i="26" s="1"/>
  <c r="J43" i="26" s="1"/>
  <c r="Z39" i="27"/>
  <c r="AO39" i="27"/>
  <c r="AA39" i="27" s="1"/>
  <c r="L42" i="27"/>
  <c r="O42" i="27"/>
  <c r="AN40" i="29"/>
  <c r="U40" i="29" s="1"/>
  <c r="X40" i="29" s="1"/>
  <c r="W40" i="26"/>
  <c r="O42" i="26"/>
  <c r="L42" i="26"/>
  <c r="W40" i="29"/>
  <c r="AN40" i="26"/>
  <c r="U40" i="26" s="1"/>
  <c r="X40" i="26" s="1"/>
  <c r="AJ39" i="28"/>
  <c r="Z39" i="26"/>
  <c r="AO39" i="26"/>
  <c r="AA39" i="26" s="1"/>
  <c r="AG39" i="29"/>
  <c r="AE39" i="29"/>
  <c r="AF39" i="29" s="1"/>
  <c r="AL39" i="29" s="1"/>
  <c r="W40" i="27"/>
  <c r="A41" i="26"/>
  <c r="K41" i="26" s="1"/>
  <c r="A41" i="28"/>
  <c r="K41" i="28" s="1"/>
  <c r="B42" i="28"/>
  <c r="G42" i="28" s="1"/>
  <c r="I42" i="28" s="1"/>
  <c r="J42" i="28" s="1"/>
  <c r="B42" i="29"/>
  <c r="G42" i="29" s="1"/>
  <c r="I42" i="29" s="1"/>
  <c r="J42" i="29" s="1"/>
  <c r="AE38" i="29"/>
  <c r="AF38" i="29" s="1"/>
  <c r="AL38" i="29" s="1"/>
  <c r="AG38" i="29"/>
  <c r="AN40" i="27"/>
  <c r="U40" i="27" s="1"/>
  <c r="X40" i="27" s="1"/>
  <c r="AE38" i="28"/>
  <c r="AF38" i="28" s="1"/>
  <c r="AL38" i="28" s="1"/>
  <c r="AG38" i="28"/>
  <c r="AH38" i="27"/>
  <c r="AD38" i="27"/>
  <c r="AK38" i="27" s="1"/>
  <c r="AH38" i="29"/>
  <c r="AD38" i="29"/>
  <c r="AK38" i="29" s="1"/>
  <c r="AH39" i="29"/>
  <c r="AD39" i="29"/>
  <c r="AK39" i="29" s="1"/>
  <c r="AD38" i="28"/>
  <c r="AK38" i="28" s="1"/>
  <c r="AH38" i="28"/>
  <c r="O25" i="23"/>
  <c r="R25" i="23" s="1"/>
  <c r="T25" i="23"/>
  <c r="S25" i="23"/>
  <c r="E47" i="29"/>
  <c r="D46" i="29"/>
  <c r="N45" i="29"/>
  <c r="P45" i="29"/>
  <c r="F46" i="29"/>
  <c r="H46" i="29" s="1"/>
  <c r="E46" i="28"/>
  <c r="H45" i="28"/>
  <c r="D46" i="28"/>
  <c r="N45" i="28"/>
  <c r="F48" i="28"/>
  <c r="P47" i="28"/>
  <c r="N45" i="27"/>
  <c r="D46" i="27"/>
  <c r="H45" i="27"/>
  <c r="E46" i="27"/>
  <c r="P46" i="27"/>
  <c r="F47" i="27"/>
  <c r="D47" i="26"/>
  <c r="N46" i="26"/>
  <c r="P46" i="26"/>
  <c r="F47" i="26"/>
  <c r="H46" i="26"/>
  <c r="E47" i="26"/>
  <c r="B39" i="19"/>
  <c r="M42" i="17"/>
  <c r="K42" i="17"/>
  <c r="N43" i="17"/>
  <c r="A41" i="15"/>
  <c r="K41" i="15" s="1"/>
  <c r="C40" i="23"/>
  <c r="E40" i="19"/>
  <c r="B40" i="19" s="1"/>
  <c r="AN37" i="22"/>
  <c r="U37" i="22" s="1"/>
  <c r="X37" i="22" s="1"/>
  <c r="M42" i="19"/>
  <c r="T41" i="19"/>
  <c r="S41" i="19"/>
  <c r="AK38" i="17"/>
  <c r="A38" i="21" s="1"/>
  <c r="A35" i="32" s="1"/>
  <c r="B42" i="25"/>
  <c r="B42" i="24"/>
  <c r="AM35" i="22"/>
  <c r="AP35" i="22" s="1"/>
  <c r="R39" i="17"/>
  <c r="A41" i="22"/>
  <c r="K41" i="22" s="1"/>
  <c r="A41" i="25"/>
  <c r="K41" i="25" s="1"/>
  <c r="S39" i="17"/>
  <c r="AC39" i="17" s="1"/>
  <c r="M26" i="23"/>
  <c r="N26" i="23"/>
  <c r="P26" i="23" s="1"/>
  <c r="H45" i="24"/>
  <c r="E46" i="24"/>
  <c r="AJ39" i="15"/>
  <c r="AF36" i="15"/>
  <c r="AL36" i="15" s="1"/>
  <c r="AJ39" i="25"/>
  <c r="AJ38" i="17"/>
  <c r="B38" i="21" s="1"/>
  <c r="W37" i="25"/>
  <c r="AJ39" i="24"/>
  <c r="AP34" i="24"/>
  <c r="G27" i="23"/>
  <c r="Y40" i="15"/>
  <c r="AB40" i="15" s="1"/>
  <c r="AC40" i="15" s="1"/>
  <c r="V40" i="15"/>
  <c r="V40" i="25"/>
  <c r="Y40" i="25"/>
  <c r="AB40" i="25" s="1"/>
  <c r="AC40" i="25" s="1"/>
  <c r="AI35" i="25"/>
  <c r="AM35" i="25" s="1"/>
  <c r="V40" i="22"/>
  <c r="Y40" i="22"/>
  <c r="AB40" i="22" s="1"/>
  <c r="AC40" i="22" s="1"/>
  <c r="O39" i="22"/>
  <c r="L39" i="22"/>
  <c r="T38" i="24"/>
  <c r="R38" i="24"/>
  <c r="AP34" i="25"/>
  <c r="H27" i="23"/>
  <c r="Q38" i="24"/>
  <c r="S38" i="24"/>
  <c r="V40" i="24"/>
  <c r="Y40" i="24"/>
  <c r="AB40" i="24" s="1"/>
  <c r="AC40" i="24" s="1"/>
  <c r="AP34" i="15"/>
  <c r="E27" i="23"/>
  <c r="AJ39" i="22"/>
  <c r="AO37" i="24"/>
  <c r="AA37" i="24" s="1"/>
  <c r="Z37" i="24"/>
  <c r="AE36" i="25"/>
  <c r="AF36" i="25" s="1"/>
  <c r="AL36" i="25" s="1"/>
  <c r="AG36" i="25"/>
  <c r="AH36" i="22"/>
  <c r="AD36" i="22"/>
  <c r="AK36" i="22" s="1"/>
  <c r="AH36" i="25"/>
  <c r="AD36" i="25"/>
  <c r="AK36" i="25" s="1"/>
  <c r="M40" i="24"/>
  <c r="G40" i="24"/>
  <c r="I40" i="24" s="1"/>
  <c r="J40" i="24" s="1"/>
  <c r="AG36" i="22"/>
  <c r="AE36" i="22"/>
  <c r="AF36" i="22" s="1"/>
  <c r="AL36" i="22" s="1"/>
  <c r="O39" i="25"/>
  <c r="L39" i="25"/>
  <c r="M40" i="22"/>
  <c r="G40" i="22"/>
  <c r="I40" i="22" s="1"/>
  <c r="J40" i="22" s="1"/>
  <c r="AD37" i="22"/>
  <c r="AK37" i="22" s="1"/>
  <c r="AH37" i="22"/>
  <c r="AH36" i="24"/>
  <c r="AD36" i="24"/>
  <c r="AK36" i="24" s="1"/>
  <c r="M41" i="22"/>
  <c r="AP35" i="15"/>
  <c r="E28" i="23"/>
  <c r="M40" i="25"/>
  <c r="G40" i="25"/>
  <c r="I40" i="25" s="1"/>
  <c r="J40" i="25" s="1"/>
  <c r="AE37" i="22"/>
  <c r="AF37" i="22" s="1"/>
  <c r="AG37" i="22"/>
  <c r="W37" i="24"/>
  <c r="T38" i="25"/>
  <c r="R38" i="25"/>
  <c r="Q38" i="22"/>
  <c r="S38" i="22"/>
  <c r="AN37" i="24"/>
  <c r="U37" i="24" s="1"/>
  <c r="X37" i="24" s="1"/>
  <c r="AG36" i="24"/>
  <c r="AE36" i="24"/>
  <c r="AF36" i="24" s="1"/>
  <c r="AL36" i="24" s="1"/>
  <c r="Z37" i="25"/>
  <c r="AO37" i="25"/>
  <c r="AA37" i="25" s="1"/>
  <c r="S38" i="25"/>
  <c r="Q38" i="25"/>
  <c r="R38" i="22"/>
  <c r="T38" i="22"/>
  <c r="AI35" i="24"/>
  <c r="AM35" i="24" s="1"/>
  <c r="O39" i="24"/>
  <c r="L39" i="24"/>
  <c r="AN37" i="25"/>
  <c r="U37" i="25" s="1"/>
  <c r="X37" i="25" s="1"/>
  <c r="F47" i="25"/>
  <c r="P46" i="25"/>
  <c r="N47" i="25"/>
  <c r="D48" i="25"/>
  <c r="E47" i="25"/>
  <c r="H46" i="25"/>
  <c r="P49" i="24"/>
  <c r="F50" i="24"/>
  <c r="D47" i="24"/>
  <c r="N46" i="24"/>
  <c r="F46" i="22"/>
  <c r="P45" i="22"/>
  <c r="H45" i="22"/>
  <c r="E46" i="22"/>
  <c r="N46" i="22"/>
  <c r="D47" i="22"/>
  <c r="Y39" i="17"/>
  <c r="AE39" i="17" s="1"/>
  <c r="D42" i="19"/>
  <c r="AM37" i="17"/>
  <c r="AH36" i="15"/>
  <c r="AG36" i="15"/>
  <c r="AF43" i="17"/>
  <c r="Z39" i="17"/>
  <c r="C40" i="17"/>
  <c r="V40" i="17" s="1"/>
  <c r="A40" i="17"/>
  <c r="U40" i="17" s="1"/>
  <c r="X37" i="15"/>
  <c r="Z37" i="15"/>
  <c r="AH37" i="15" s="1"/>
  <c r="W37" i="15"/>
  <c r="Q38" i="15"/>
  <c r="Z38" i="15" s="1"/>
  <c r="L39" i="15"/>
  <c r="Q39" i="15" s="1"/>
  <c r="G40" i="15"/>
  <c r="I40" i="15" s="1"/>
  <c r="J40" i="15" s="1"/>
  <c r="O40" i="15" s="1"/>
  <c r="F41" i="17"/>
  <c r="M41" i="15"/>
  <c r="AE37" i="15"/>
  <c r="AG37" i="15"/>
  <c r="R39" i="15"/>
  <c r="T39" i="15"/>
  <c r="G41" i="17"/>
  <c r="AN38" i="15"/>
  <c r="U38" i="15" s="1"/>
  <c r="E41" i="17"/>
  <c r="D41" i="17"/>
  <c r="B40" i="17"/>
  <c r="F46" i="15"/>
  <c r="P45" i="15"/>
  <c r="E46" i="15"/>
  <c r="H45" i="15"/>
  <c r="D45" i="15"/>
  <c r="N44" i="15"/>
  <c r="AQ32" i="32" l="1"/>
  <c r="X40" i="28"/>
  <c r="AO40" i="27"/>
  <c r="AA40" i="27" s="1"/>
  <c r="BK29" i="32"/>
  <c r="BN29" i="32" s="1"/>
  <c r="I32" i="21" s="1"/>
  <c r="BB31" i="32"/>
  <c r="BG31" i="32" s="1"/>
  <c r="AQ26" i="23"/>
  <c r="AH26" i="23"/>
  <c r="AD38" i="23"/>
  <c r="AE38" i="23"/>
  <c r="BH31" i="32"/>
  <c r="BI31" i="32"/>
  <c r="AK34" i="32"/>
  <c r="AR34" i="32"/>
  <c r="AJ34" i="32"/>
  <c r="AY32" i="32"/>
  <c r="BA32" i="32" s="1"/>
  <c r="AX32" i="32"/>
  <c r="AZ32" i="32" s="1"/>
  <c r="K32" i="32"/>
  <c r="AM33" i="32"/>
  <c r="AO33" i="32" s="1"/>
  <c r="AN33" i="32"/>
  <c r="AP33" i="32" s="1"/>
  <c r="AV33" i="32"/>
  <c r="AU33" i="32"/>
  <c r="AG35" i="32"/>
  <c r="L35" i="32"/>
  <c r="P35" i="32" s="1"/>
  <c r="BI30" i="32"/>
  <c r="BH30" i="32"/>
  <c r="BG30" i="32"/>
  <c r="AG25" i="23"/>
  <c r="AI25" i="23" s="1"/>
  <c r="AJ25" i="23" s="1"/>
  <c r="AK25" i="23" s="1"/>
  <c r="AL25" i="23" s="1"/>
  <c r="AM25" i="23" s="1"/>
  <c r="AN25" i="23" s="1"/>
  <c r="AO25" i="23" s="1"/>
  <c r="AP25" i="23" s="1"/>
  <c r="W46" i="23"/>
  <c r="AC45" i="23"/>
  <c r="V47" i="23"/>
  <c r="AB46" i="23"/>
  <c r="AA39" i="23"/>
  <c r="U40" i="23"/>
  <c r="AL39" i="32"/>
  <c r="AH40" i="32"/>
  <c r="AS40" i="32"/>
  <c r="AW39" i="32"/>
  <c r="BE38" i="32"/>
  <c r="BD38" i="32"/>
  <c r="BC38" i="32"/>
  <c r="X38" i="32"/>
  <c r="Y38" i="32"/>
  <c r="W38" i="32"/>
  <c r="G33" i="32"/>
  <c r="I33" i="32" s="1"/>
  <c r="H33" i="32"/>
  <c r="J33" i="32" s="1"/>
  <c r="E34" i="32"/>
  <c r="D34" i="32"/>
  <c r="F39" i="32"/>
  <c r="B40" i="32"/>
  <c r="B43" i="15"/>
  <c r="B43" i="29"/>
  <c r="G43" i="29" s="1"/>
  <c r="I43" i="29" s="1"/>
  <c r="J43" i="29" s="1"/>
  <c r="L43" i="29" s="1"/>
  <c r="AJ40" i="27"/>
  <c r="B43" i="28"/>
  <c r="G43" i="28" s="1"/>
  <c r="I43" i="28" s="1"/>
  <c r="J43" i="28" s="1"/>
  <c r="L43" i="28" s="1"/>
  <c r="C46" i="25"/>
  <c r="C46" i="22"/>
  <c r="C46" i="15"/>
  <c r="C46" i="24"/>
  <c r="C46" i="26"/>
  <c r="M46" i="26" s="1"/>
  <c r="C46" i="29"/>
  <c r="M46" i="29" s="1"/>
  <c r="C46" i="28"/>
  <c r="M46" i="28" s="1"/>
  <c r="C46" i="27"/>
  <c r="M46" i="27" s="1"/>
  <c r="E43" i="20"/>
  <c r="I42" i="20"/>
  <c r="E43" i="21" s="1"/>
  <c r="J42" i="20"/>
  <c r="F43" i="21" s="1"/>
  <c r="A40" i="19"/>
  <c r="P40" i="19" s="1"/>
  <c r="D40" i="21" s="1"/>
  <c r="B44" i="27" s="1"/>
  <c r="G44" i="27" s="1"/>
  <c r="I44" i="27" s="1"/>
  <c r="J44" i="27" s="1"/>
  <c r="C40" i="19"/>
  <c r="Q40" i="19" s="1"/>
  <c r="C40" i="21" s="1"/>
  <c r="B44" i="29" s="1"/>
  <c r="G44" i="29" s="1"/>
  <c r="I44" i="29" s="1"/>
  <c r="J44" i="29" s="1"/>
  <c r="AI39" i="29"/>
  <c r="AM39" i="29" s="1"/>
  <c r="D42" i="20"/>
  <c r="B41" i="20"/>
  <c r="AN41" i="29"/>
  <c r="U41" i="29" s="1"/>
  <c r="X41" i="29" s="1"/>
  <c r="AI38" i="28"/>
  <c r="AM38" i="28" s="1"/>
  <c r="AP38" i="28" s="1"/>
  <c r="W41" i="29"/>
  <c r="V41" i="26"/>
  <c r="Y41" i="26"/>
  <c r="AB41" i="26" s="1"/>
  <c r="AC41" i="26" s="1"/>
  <c r="AP37" i="26"/>
  <c r="L30" i="23"/>
  <c r="R42" i="27"/>
  <c r="T42" i="27"/>
  <c r="AP37" i="27"/>
  <c r="K30" i="23"/>
  <c r="S41" i="26"/>
  <c r="Q41" i="26"/>
  <c r="Q42" i="27"/>
  <c r="S42" i="27"/>
  <c r="T41" i="26"/>
  <c r="R41" i="26"/>
  <c r="AG39" i="26"/>
  <c r="AE39" i="26"/>
  <c r="AF39" i="26" s="1"/>
  <c r="AL39" i="26" s="1"/>
  <c r="AG40" i="29"/>
  <c r="AE40" i="29"/>
  <c r="AF40" i="29" s="1"/>
  <c r="AL40" i="29" s="1"/>
  <c r="AH39" i="26"/>
  <c r="AD39" i="26"/>
  <c r="AK39" i="26" s="1"/>
  <c r="AG39" i="27"/>
  <c r="AE39" i="27"/>
  <c r="AF39" i="27" s="1"/>
  <c r="AL39" i="27" s="1"/>
  <c r="AD40" i="29"/>
  <c r="AK40" i="29" s="1"/>
  <c r="AH40" i="29"/>
  <c r="AJ40" i="28"/>
  <c r="A42" i="28"/>
  <c r="K42" i="28" s="1"/>
  <c r="A42" i="26"/>
  <c r="K42" i="26" s="1"/>
  <c r="AD39" i="27"/>
  <c r="AK39" i="27" s="1"/>
  <c r="AH39" i="27"/>
  <c r="A42" i="24"/>
  <c r="K42" i="24" s="1"/>
  <c r="A42" i="29"/>
  <c r="K42" i="29" s="1"/>
  <c r="A42" i="27"/>
  <c r="K42" i="27" s="1"/>
  <c r="L43" i="26"/>
  <c r="O43" i="26"/>
  <c r="Z41" i="28"/>
  <c r="AO41" i="28"/>
  <c r="AA41" i="28" s="1"/>
  <c r="AJ40" i="29"/>
  <c r="AE40" i="28"/>
  <c r="AF40" i="28" s="1"/>
  <c r="AL40" i="28" s="1"/>
  <c r="AG40" i="28"/>
  <c r="L43" i="27"/>
  <c r="O43" i="27"/>
  <c r="AI38" i="26"/>
  <c r="AM38" i="26" s="1"/>
  <c r="AH40" i="28"/>
  <c r="AD40" i="28"/>
  <c r="AK40" i="28" s="1"/>
  <c r="AP37" i="28"/>
  <c r="J30" i="23"/>
  <c r="Z41" i="29"/>
  <c r="AO41" i="29"/>
  <c r="AA41" i="29" s="1"/>
  <c r="AI38" i="29"/>
  <c r="AM38" i="29" s="1"/>
  <c r="S42" i="26"/>
  <c r="Q42" i="26"/>
  <c r="AG40" i="26"/>
  <c r="AE40" i="26"/>
  <c r="AF40" i="26" s="1"/>
  <c r="AL40" i="26" s="1"/>
  <c r="AP37" i="29"/>
  <c r="I30" i="23"/>
  <c r="T41" i="27"/>
  <c r="R41" i="27"/>
  <c r="AI38" i="27"/>
  <c r="AM38" i="27" s="1"/>
  <c r="R42" i="26"/>
  <c r="T42" i="26"/>
  <c r="AI39" i="28"/>
  <c r="AM39" i="28" s="1"/>
  <c r="AH40" i="26"/>
  <c r="AD40" i="26"/>
  <c r="AK40" i="26" s="1"/>
  <c r="S41" i="27"/>
  <c r="Q41" i="27"/>
  <c r="O42" i="29"/>
  <c r="L42" i="29"/>
  <c r="Y41" i="29"/>
  <c r="AB41" i="29" s="1"/>
  <c r="AC41" i="29" s="1"/>
  <c r="V41" i="29"/>
  <c r="AJ40" i="26"/>
  <c r="O42" i="28"/>
  <c r="L42" i="28"/>
  <c r="W41" i="28"/>
  <c r="V41" i="27"/>
  <c r="Y41" i="27"/>
  <c r="AB41" i="27" s="1"/>
  <c r="AC41" i="27" s="1"/>
  <c r="AG40" i="27"/>
  <c r="AE40" i="27"/>
  <c r="AF40" i="27" s="1"/>
  <c r="AL40" i="27" s="1"/>
  <c r="V41" i="28"/>
  <c r="Y41" i="28"/>
  <c r="AB41" i="28" s="1"/>
  <c r="AC41" i="28" s="1"/>
  <c r="AN41" i="28"/>
  <c r="U41" i="28" s="1"/>
  <c r="X41" i="28" s="1"/>
  <c r="AH40" i="27"/>
  <c r="AD40" i="27"/>
  <c r="AK40" i="27" s="1"/>
  <c r="O26" i="23"/>
  <c r="R26" i="23" s="1"/>
  <c r="T26" i="23"/>
  <c r="S26" i="23"/>
  <c r="N46" i="29"/>
  <c r="D47" i="29"/>
  <c r="E48" i="29"/>
  <c r="P46" i="29"/>
  <c r="F47" i="29"/>
  <c r="D47" i="28"/>
  <c r="N46" i="28"/>
  <c r="H46" i="28"/>
  <c r="E47" i="28"/>
  <c r="F49" i="28"/>
  <c r="P48" i="28"/>
  <c r="N46" i="27"/>
  <c r="D47" i="27"/>
  <c r="P47" i="27"/>
  <c r="F48" i="27"/>
  <c r="E47" i="27"/>
  <c r="H46" i="27"/>
  <c r="D48" i="26"/>
  <c r="N47" i="26"/>
  <c r="F48" i="26"/>
  <c r="P47" i="26"/>
  <c r="H47" i="26"/>
  <c r="E48" i="26"/>
  <c r="M43" i="17"/>
  <c r="K43" i="17"/>
  <c r="N44" i="17"/>
  <c r="A42" i="15"/>
  <c r="K42" i="15" s="1"/>
  <c r="AL37" i="22"/>
  <c r="C41" i="23"/>
  <c r="E41" i="19"/>
  <c r="C41" i="19" s="1"/>
  <c r="Q41" i="19" s="1"/>
  <c r="C41" i="21" s="1"/>
  <c r="W39" i="17"/>
  <c r="AD39" i="17" s="1"/>
  <c r="M43" i="19"/>
  <c r="T42" i="19"/>
  <c r="S42" i="19"/>
  <c r="AK39" i="17"/>
  <c r="A39" i="21" s="1"/>
  <c r="A36" i="32" s="1"/>
  <c r="B43" i="25"/>
  <c r="B43" i="24"/>
  <c r="F28" i="23"/>
  <c r="S40" i="17"/>
  <c r="AC40" i="17" s="1"/>
  <c r="A42" i="22"/>
  <c r="K42" i="22" s="1"/>
  <c r="A42" i="25"/>
  <c r="K42" i="25" s="1"/>
  <c r="R40" i="17"/>
  <c r="N27" i="23"/>
  <c r="P27" i="23" s="1"/>
  <c r="M27" i="23"/>
  <c r="H46" i="24"/>
  <c r="E47" i="24"/>
  <c r="AN38" i="25"/>
  <c r="U38" i="25" s="1"/>
  <c r="X38" i="25" s="1"/>
  <c r="AJ39" i="17"/>
  <c r="B39" i="21" s="1"/>
  <c r="W38" i="24"/>
  <c r="W38" i="25"/>
  <c r="AN38" i="24"/>
  <c r="U38" i="24" s="1"/>
  <c r="X38" i="24" s="1"/>
  <c r="AJ40" i="15"/>
  <c r="AI37" i="22"/>
  <c r="AI36" i="25"/>
  <c r="AM36" i="25" s="1"/>
  <c r="AI36" i="24"/>
  <c r="AM36" i="24" s="1"/>
  <c r="Y41" i="15"/>
  <c r="AB41" i="15" s="1"/>
  <c r="AC41" i="15" s="1"/>
  <c r="V41" i="15"/>
  <c r="M42" i="22"/>
  <c r="AP35" i="24"/>
  <c r="G28" i="23"/>
  <c r="Q39" i="25"/>
  <c r="S39" i="25"/>
  <c r="Q39" i="22"/>
  <c r="S39" i="22"/>
  <c r="R39" i="25"/>
  <c r="T39" i="25"/>
  <c r="AD37" i="24"/>
  <c r="AK37" i="24" s="1"/>
  <c r="AH37" i="24"/>
  <c r="R39" i="22"/>
  <c r="T39" i="22"/>
  <c r="AG37" i="24"/>
  <c r="AE37" i="24"/>
  <c r="AF37" i="24" s="1"/>
  <c r="AL37" i="24" s="1"/>
  <c r="V41" i="24"/>
  <c r="Y41" i="24"/>
  <c r="AB41" i="24" s="1"/>
  <c r="AC41" i="24" s="1"/>
  <c r="AP35" i="25"/>
  <c r="H28" i="23"/>
  <c r="M41" i="25"/>
  <c r="G41" i="25"/>
  <c r="I41" i="25" s="1"/>
  <c r="J41" i="25" s="1"/>
  <c r="AI36" i="22"/>
  <c r="AM36" i="22" s="1"/>
  <c r="AJ40" i="22"/>
  <c r="M41" i="24"/>
  <c r="G41" i="24"/>
  <c r="I41" i="24" s="1"/>
  <c r="J41" i="24" s="1"/>
  <c r="O40" i="24"/>
  <c r="L40" i="24"/>
  <c r="T39" i="24"/>
  <c r="R39" i="24"/>
  <c r="AN38" i="22"/>
  <c r="U38" i="22" s="1"/>
  <c r="X38" i="22" s="1"/>
  <c r="AH37" i="25"/>
  <c r="AD37" i="25"/>
  <c r="AK37" i="25" s="1"/>
  <c r="V41" i="22"/>
  <c r="Y41" i="22"/>
  <c r="AB41" i="22" s="1"/>
  <c r="AC41" i="22" s="1"/>
  <c r="S39" i="24"/>
  <c r="Q39" i="24"/>
  <c r="W38" i="22"/>
  <c r="AJ40" i="25"/>
  <c r="Z38" i="25"/>
  <c r="AO38" i="25"/>
  <c r="AA38" i="25" s="1"/>
  <c r="AJ40" i="24"/>
  <c r="V41" i="25"/>
  <c r="Y41" i="25"/>
  <c r="AB41" i="25" s="1"/>
  <c r="AC41" i="25" s="1"/>
  <c r="L40" i="25"/>
  <c r="O40" i="25"/>
  <c r="AO38" i="22"/>
  <c r="AA38" i="22" s="1"/>
  <c r="Z38" i="22"/>
  <c r="AE37" i="25"/>
  <c r="AF37" i="25" s="1"/>
  <c r="AL37" i="25" s="1"/>
  <c r="AG37" i="25"/>
  <c r="O40" i="22"/>
  <c r="L40" i="22"/>
  <c r="AO38" i="24"/>
  <c r="AA38" i="24" s="1"/>
  <c r="Z38" i="24"/>
  <c r="G41" i="22"/>
  <c r="I41" i="22" s="1"/>
  <c r="J41" i="22" s="1"/>
  <c r="P47" i="25"/>
  <c r="F48" i="25"/>
  <c r="N48" i="25"/>
  <c r="D49" i="25"/>
  <c r="E48" i="25"/>
  <c r="H47" i="25"/>
  <c r="P50" i="24"/>
  <c r="F51" i="24"/>
  <c r="N47" i="24"/>
  <c r="D48" i="24"/>
  <c r="H46" i="22"/>
  <c r="E47" i="22"/>
  <c r="D48" i="22"/>
  <c r="N47" i="22"/>
  <c r="P46" i="22"/>
  <c r="F47" i="22"/>
  <c r="Y40" i="17"/>
  <c r="AE40" i="17" s="1"/>
  <c r="AI36" i="15"/>
  <c r="AM36" i="15" s="1"/>
  <c r="D43" i="19"/>
  <c r="AM38" i="17"/>
  <c r="AF44" i="17"/>
  <c r="Z40" i="17"/>
  <c r="C41" i="17"/>
  <c r="V41" i="17" s="1"/>
  <c r="AF37" i="15"/>
  <c r="AL37" i="15" s="1"/>
  <c r="A41" i="17"/>
  <c r="U41" i="17" s="1"/>
  <c r="AD37" i="15"/>
  <c r="AK37" i="15" s="1"/>
  <c r="AO38" i="15"/>
  <c r="AA38" i="15" s="1"/>
  <c r="AE38" i="15" s="1"/>
  <c r="AF38" i="15" s="1"/>
  <c r="W38" i="15"/>
  <c r="X38" i="15"/>
  <c r="L40" i="15"/>
  <c r="Q40" i="15" s="1"/>
  <c r="S39" i="15"/>
  <c r="AO39" i="15" s="1"/>
  <c r="AA39" i="15" s="1"/>
  <c r="G41" i="15"/>
  <c r="I41" i="15" s="1"/>
  <c r="J41" i="15" s="1"/>
  <c r="L41" i="15" s="1"/>
  <c r="F42" i="17"/>
  <c r="M42" i="15"/>
  <c r="W39" i="15"/>
  <c r="G42" i="17"/>
  <c r="R40" i="15"/>
  <c r="T40" i="15"/>
  <c r="AI37" i="15"/>
  <c r="AH38" i="15"/>
  <c r="AD38" i="15"/>
  <c r="Z39" i="15"/>
  <c r="D42" i="17"/>
  <c r="B41" i="17"/>
  <c r="E42" i="17"/>
  <c r="E47" i="15"/>
  <c r="H46" i="15"/>
  <c r="D46" i="15"/>
  <c r="N45" i="15"/>
  <c r="F47" i="15"/>
  <c r="P46" i="15"/>
  <c r="BB32" i="32" l="1"/>
  <c r="BH32" i="32" s="1"/>
  <c r="BK30" i="32"/>
  <c r="BN30" i="32" s="1"/>
  <c r="I33" i="21" s="1"/>
  <c r="AQ27" i="23"/>
  <c r="AH27" i="23"/>
  <c r="AD39" i="23"/>
  <c r="AE39" i="23"/>
  <c r="BK31" i="32"/>
  <c r="BN31" i="32" s="1"/>
  <c r="I34" i="21" s="1"/>
  <c r="BG32" i="32"/>
  <c r="BI32" i="32"/>
  <c r="AK35" i="32"/>
  <c r="AR35" i="32"/>
  <c r="AJ35" i="32"/>
  <c r="AY33" i="32"/>
  <c r="BA33" i="32" s="1"/>
  <c r="AX33" i="32"/>
  <c r="AZ33" i="32" s="1"/>
  <c r="AQ33" i="32"/>
  <c r="K33" i="32"/>
  <c r="O43" i="28"/>
  <c r="R43" i="28" s="1"/>
  <c r="AN34" i="32"/>
  <c r="AP34" i="32" s="1"/>
  <c r="AM34" i="32"/>
  <c r="AO34" i="32" s="1"/>
  <c r="AV34" i="32"/>
  <c r="AU34" i="32"/>
  <c r="AG36" i="32"/>
  <c r="L36" i="32"/>
  <c r="P36" i="32" s="1"/>
  <c r="AJ41" i="29"/>
  <c r="AG26" i="23"/>
  <c r="AI26" i="23" s="1"/>
  <c r="AJ26" i="23" s="1"/>
  <c r="AK26" i="23" s="1"/>
  <c r="AL26" i="23" s="1"/>
  <c r="AM26" i="23" s="1"/>
  <c r="AN26" i="23" s="1"/>
  <c r="AO26" i="23" s="1"/>
  <c r="AP26" i="23" s="1"/>
  <c r="W47" i="23"/>
  <c r="AC46" i="23"/>
  <c r="V48" i="23"/>
  <c r="AB47" i="23"/>
  <c r="AA40" i="23"/>
  <c r="U41" i="23"/>
  <c r="AW40" i="32"/>
  <c r="AS41" i="32"/>
  <c r="AL40" i="32"/>
  <c r="AH41" i="32"/>
  <c r="BD39" i="32"/>
  <c r="BE39" i="32"/>
  <c r="BC39" i="32"/>
  <c r="W39" i="32"/>
  <c r="Y39" i="32"/>
  <c r="X39" i="32"/>
  <c r="E35" i="32"/>
  <c r="D35" i="32"/>
  <c r="H34" i="32"/>
  <c r="J34" i="32" s="1"/>
  <c r="G34" i="32"/>
  <c r="I34" i="32" s="1"/>
  <c r="F40" i="32"/>
  <c r="B41" i="32"/>
  <c r="O43" i="29"/>
  <c r="R43" i="29" s="1"/>
  <c r="J31" i="23"/>
  <c r="V40" i="19"/>
  <c r="B44" i="25"/>
  <c r="C47" i="26"/>
  <c r="M47" i="26" s="1"/>
  <c r="C47" i="27"/>
  <c r="M47" i="27" s="1"/>
  <c r="C47" i="28"/>
  <c r="M47" i="28" s="1"/>
  <c r="C47" i="29"/>
  <c r="M47" i="29" s="1"/>
  <c r="C47" i="22"/>
  <c r="C47" i="24"/>
  <c r="C47" i="25"/>
  <c r="C47" i="15"/>
  <c r="J43" i="20"/>
  <c r="F44" i="21" s="1"/>
  <c r="E44" i="20"/>
  <c r="I43" i="20"/>
  <c r="E44" i="21" s="1"/>
  <c r="B44" i="15"/>
  <c r="B44" i="26"/>
  <c r="G44" i="26" s="1"/>
  <c r="I44" i="26" s="1"/>
  <c r="J44" i="26" s="1"/>
  <c r="L44" i="26" s="1"/>
  <c r="B44" i="28"/>
  <c r="G44" i="28" s="1"/>
  <c r="I44" i="28" s="1"/>
  <c r="J44" i="28" s="1"/>
  <c r="O44" i="28" s="1"/>
  <c r="AI40" i="28"/>
  <c r="AM40" i="28" s="1"/>
  <c r="AP40" i="28" s="1"/>
  <c r="AI40" i="26"/>
  <c r="AM40" i="26" s="1"/>
  <c r="AI39" i="27"/>
  <c r="AM39" i="27" s="1"/>
  <c r="AN42" i="27"/>
  <c r="U42" i="27" s="1"/>
  <c r="X42" i="27" s="1"/>
  <c r="W42" i="27"/>
  <c r="B42" i="20"/>
  <c r="D43" i="20"/>
  <c r="AP39" i="28"/>
  <c r="J32" i="23"/>
  <c r="A43" i="24"/>
  <c r="K43" i="24" s="1"/>
  <c r="A43" i="27"/>
  <c r="K43" i="27" s="1"/>
  <c r="A43" i="29"/>
  <c r="K43" i="29" s="1"/>
  <c r="AO41" i="26"/>
  <c r="AA41" i="26" s="1"/>
  <c r="Z41" i="26"/>
  <c r="Z42" i="26"/>
  <c r="AO42" i="26"/>
  <c r="AA42" i="26" s="1"/>
  <c r="Z41" i="27"/>
  <c r="AO41" i="27"/>
  <c r="AA41" i="27" s="1"/>
  <c r="AE41" i="28"/>
  <c r="AF41" i="28" s="1"/>
  <c r="AL41" i="28" s="1"/>
  <c r="AG41" i="28"/>
  <c r="AP38" i="29"/>
  <c r="I31" i="23"/>
  <c r="AH41" i="28"/>
  <c r="AD41" i="28"/>
  <c r="AK41" i="28" s="1"/>
  <c r="AE41" i="29"/>
  <c r="AF41" i="29" s="1"/>
  <c r="AL41" i="29" s="1"/>
  <c r="AG41" i="29"/>
  <c r="R43" i="26"/>
  <c r="T43" i="26"/>
  <c r="B45" i="29"/>
  <c r="G45" i="29" s="1"/>
  <c r="I45" i="29" s="1"/>
  <c r="J45" i="29" s="1"/>
  <c r="B45" i="28"/>
  <c r="G45" i="28" s="1"/>
  <c r="I45" i="28" s="1"/>
  <c r="J45" i="28" s="1"/>
  <c r="Q43" i="28"/>
  <c r="S43" i="28"/>
  <c r="Q43" i="26"/>
  <c r="S43" i="26"/>
  <c r="Q43" i="29"/>
  <c r="S43" i="29"/>
  <c r="S42" i="28"/>
  <c r="Q42" i="28"/>
  <c r="AD41" i="29"/>
  <c r="AK41" i="29" s="1"/>
  <c r="AH41" i="29"/>
  <c r="V42" i="27"/>
  <c r="Y42" i="27"/>
  <c r="AB42" i="27" s="1"/>
  <c r="AC42" i="27" s="1"/>
  <c r="AI40" i="29"/>
  <c r="AM40" i="29" s="1"/>
  <c r="T42" i="28"/>
  <c r="R42" i="28"/>
  <c r="V42" i="29"/>
  <c r="Y42" i="29"/>
  <c r="AB42" i="29" s="1"/>
  <c r="AC42" i="29" s="1"/>
  <c r="AJ41" i="28"/>
  <c r="AN42" i="26"/>
  <c r="U42" i="26" s="1"/>
  <c r="X42" i="26" s="1"/>
  <c r="AI39" i="26"/>
  <c r="AM39" i="26" s="1"/>
  <c r="O44" i="27"/>
  <c r="L44" i="27"/>
  <c r="W42" i="26"/>
  <c r="W41" i="26"/>
  <c r="O44" i="29"/>
  <c r="L44" i="29"/>
  <c r="AP38" i="27"/>
  <c r="K31" i="23"/>
  <c r="AN41" i="26"/>
  <c r="U41" i="26" s="1"/>
  <c r="X41" i="26" s="1"/>
  <c r="W41" i="27"/>
  <c r="AI40" i="27"/>
  <c r="AM40" i="27" s="1"/>
  <c r="AN41" i="27"/>
  <c r="U41" i="27" s="1"/>
  <c r="X41" i="27" s="1"/>
  <c r="AP38" i="26"/>
  <c r="L31" i="23"/>
  <c r="V42" i="26"/>
  <c r="Y42" i="26"/>
  <c r="AB42" i="26" s="1"/>
  <c r="AC42" i="26" s="1"/>
  <c r="Z42" i="27"/>
  <c r="AO42" i="27"/>
  <c r="AA42" i="27" s="1"/>
  <c r="AJ41" i="26"/>
  <c r="A43" i="28"/>
  <c r="K43" i="28" s="1"/>
  <c r="A43" i="26"/>
  <c r="K43" i="26" s="1"/>
  <c r="S42" i="29"/>
  <c r="Q42" i="29"/>
  <c r="T43" i="27"/>
  <c r="R43" i="27"/>
  <c r="V42" i="28"/>
  <c r="Y42" i="28"/>
  <c r="AB42" i="28" s="1"/>
  <c r="AC42" i="28" s="1"/>
  <c r="AP39" i="29"/>
  <c r="I32" i="23"/>
  <c r="AJ41" i="27"/>
  <c r="R42" i="29"/>
  <c r="T42" i="29"/>
  <c r="S43" i="27"/>
  <c r="Q43" i="27"/>
  <c r="O27" i="23"/>
  <c r="R27" i="23" s="1"/>
  <c r="S27" i="23"/>
  <c r="T27" i="23"/>
  <c r="E49" i="29"/>
  <c r="P47" i="29"/>
  <c r="F48" i="29"/>
  <c r="H47" i="29"/>
  <c r="D48" i="29"/>
  <c r="N47" i="29"/>
  <c r="P49" i="28"/>
  <c r="F50" i="28"/>
  <c r="D48" i="28"/>
  <c r="N47" i="28"/>
  <c r="E48" i="28"/>
  <c r="H47" i="28"/>
  <c r="N47" i="27"/>
  <c r="D48" i="27"/>
  <c r="H47" i="27"/>
  <c r="E48" i="27"/>
  <c r="P48" i="27"/>
  <c r="F49" i="27"/>
  <c r="D49" i="26"/>
  <c r="N48" i="26"/>
  <c r="P48" i="26"/>
  <c r="F49" i="26"/>
  <c r="H48" i="26"/>
  <c r="E49" i="26"/>
  <c r="A41" i="19"/>
  <c r="P41" i="19" s="1"/>
  <c r="D41" i="21" s="1"/>
  <c r="B45" i="25" s="1"/>
  <c r="AM37" i="22"/>
  <c r="AP37" i="22" s="1"/>
  <c r="K44" i="17"/>
  <c r="M44" i="17"/>
  <c r="N45" i="17"/>
  <c r="B41" i="19"/>
  <c r="A43" i="15"/>
  <c r="K43" i="15" s="1"/>
  <c r="C42" i="23"/>
  <c r="E42" i="19"/>
  <c r="C42" i="19" s="1"/>
  <c r="Q42" i="19" s="1"/>
  <c r="C42" i="21" s="1"/>
  <c r="M44" i="19"/>
  <c r="S43" i="19"/>
  <c r="T43" i="19"/>
  <c r="B44" i="22"/>
  <c r="B44" i="24"/>
  <c r="AK40" i="17"/>
  <c r="A40" i="21" s="1"/>
  <c r="A37" i="32" s="1"/>
  <c r="R41" i="17"/>
  <c r="M28" i="23"/>
  <c r="A43" i="22"/>
  <c r="K43" i="22" s="1"/>
  <c r="A43" i="25"/>
  <c r="K43" i="25" s="1"/>
  <c r="W40" i="17"/>
  <c r="AD40" i="17" s="1"/>
  <c r="S41" i="17"/>
  <c r="AC41" i="17" s="1"/>
  <c r="N28" i="23"/>
  <c r="P28" i="23" s="1"/>
  <c r="H47" i="24"/>
  <c r="E48" i="24"/>
  <c r="AI37" i="24"/>
  <c r="AM37" i="24" s="1"/>
  <c r="AJ40" i="17"/>
  <c r="B40" i="21" s="1"/>
  <c r="AJ41" i="15"/>
  <c r="G42" i="22"/>
  <c r="I42" i="22" s="1"/>
  <c r="J42" i="22" s="1"/>
  <c r="L42" i="22" s="1"/>
  <c r="Y42" i="15"/>
  <c r="AB42" i="15" s="1"/>
  <c r="AC42" i="15" s="1"/>
  <c r="V42" i="15"/>
  <c r="L41" i="25"/>
  <c r="O41" i="25"/>
  <c r="AO39" i="22"/>
  <c r="AA39" i="22" s="1"/>
  <c r="Z39" i="22"/>
  <c r="S40" i="25"/>
  <c r="Q40" i="25"/>
  <c r="AJ41" i="22"/>
  <c r="Z39" i="25"/>
  <c r="AO39" i="25"/>
  <c r="AA39" i="25" s="1"/>
  <c r="L41" i="22"/>
  <c r="O41" i="22"/>
  <c r="V42" i="25"/>
  <c r="Y42" i="25"/>
  <c r="AB42" i="25" s="1"/>
  <c r="AC42" i="25" s="1"/>
  <c r="AJ41" i="24"/>
  <c r="AP36" i="24"/>
  <c r="G29" i="23"/>
  <c r="M42" i="25"/>
  <c r="G42" i="25"/>
  <c r="I42" i="25" s="1"/>
  <c r="J42" i="25" s="1"/>
  <c r="AP36" i="22"/>
  <c r="F29" i="23"/>
  <c r="AH38" i="24"/>
  <c r="AD38" i="24"/>
  <c r="AK38" i="24" s="1"/>
  <c r="AJ41" i="25"/>
  <c r="M42" i="24"/>
  <c r="G42" i="24"/>
  <c r="I42" i="24" s="1"/>
  <c r="J42" i="24" s="1"/>
  <c r="AG38" i="24"/>
  <c r="AE38" i="24"/>
  <c r="AF38" i="24" s="1"/>
  <c r="AL38" i="24" s="1"/>
  <c r="W39" i="24"/>
  <c r="AN39" i="22"/>
  <c r="U39" i="22" s="1"/>
  <c r="X39" i="22" s="1"/>
  <c r="T40" i="25"/>
  <c r="R40" i="25"/>
  <c r="S40" i="22"/>
  <c r="Q40" i="22"/>
  <c r="AN39" i="24"/>
  <c r="U39" i="24" s="1"/>
  <c r="X39" i="24" s="1"/>
  <c r="W39" i="22"/>
  <c r="V42" i="24"/>
  <c r="Y42" i="24"/>
  <c r="AB42" i="24" s="1"/>
  <c r="AC42" i="24" s="1"/>
  <c r="AG38" i="22"/>
  <c r="AE38" i="22"/>
  <c r="AF38" i="22" s="1"/>
  <c r="AL38" i="22" s="1"/>
  <c r="T40" i="22"/>
  <c r="R40" i="22"/>
  <c r="AG38" i="25"/>
  <c r="AE38" i="25"/>
  <c r="AF38" i="25" s="1"/>
  <c r="AL38" i="25" s="1"/>
  <c r="Q40" i="24"/>
  <c r="S40" i="24"/>
  <c r="AO39" i="24"/>
  <c r="AA39" i="24" s="1"/>
  <c r="Z39" i="24"/>
  <c r="AI37" i="25"/>
  <c r="AM37" i="25" s="1"/>
  <c r="AH38" i="25"/>
  <c r="AD38" i="25"/>
  <c r="AK38" i="25" s="1"/>
  <c r="R40" i="24"/>
  <c r="T40" i="24"/>
  <c r="AP36" i="25"/>
  <c r="H29" i="23"/>
  <c r="AP36" i="15"/>
  <c r="E29" i="23"/>
  <c r="V42" i="22"/>
  <c r="Y42" i="22"/>
  <c r="AB42" i="22" s="1"/>
  <c r="AC42" i="22" s="1"/>
  <c r="M43" i="22"/>
  <c r="L41" i="24"/>
  <c r="O41" i="24"/>
  <c r="AN39" i="25"/>
  <c r="U39" i="25" s="1"/>
  <c r="X39" i="25" s="1"/>
  <c r="AH38" i="22"/>
  <c r="AD38" i="22"/>
  <c r="AK38" i="22" s="1"/>
  <c r="W39" i="25"/>
  <c r="P48" i="25"/>
  <c r="F49" i="25"/>
  <c r="H48" i="25"/>
  <c r="E49" i="25"/>
  <c r="N49" i="25"/>
  <c r="D50" i="25"/>
  <c r="P51" i="24"/>
  <c r="F52" i="24"/>
  <c r="D49" i="24"/>
  <c r="N48" i="24"/>
  <c r="N48" i="22"/>
  <c r="D49" i="22"/>
  <c r="H47" i="22"/>
  <c r="E48" i="22"/>
  <c r="F48" i="22"/>
  <c r="P47" i="22"/>
  <c r="Y41" i="17"/>
  <c r="AE41" i="17" s="1"/>
  <c r="Z41" i="17"/>
  <c r="D44" i="19"/>
  <c r="AM39" i="17"/>
  <c r="AL38" i="15"/>
  <c r="AF45" i="17"/>
  <c r="AK38" i="15"/>
  <c r="AG38" i="15"/>
  <c r="AI38" i="15" s="1"/>
  <c r="AM37" i="15"/>
  <c r="C42" i="17"/>
  <c r="V42" i="17" s="1"/>
  <c r="A42" i="17"/>
  <c r="U42" i="17" s="1"/>
  <c r="S40" i="15"/>
  <c r="AN40" i="15" s="1"/>
  <c r="U40" i="15" s="1"/>
  <c r="X40" i="15" s="1"/>
  <c r="AN39" i="15"/>
  <c r="U39" i="15" s="1"/>
  <c r="X39" i="15" s="1"/>
  <c r="G42" i="15"/>
  <c r="I42" i="15" s="1"/>
  <c r="J42" i="15" s="1"/>
  <c r="L42" i="15" s="1"/>
  <c r="O41" i="15"/>
  <c r="R41" i="15" s="1"/>
  <c r="F43" i="17"/>
  <c r="M43" i="15"/>
  <c r="Z40" i="15"/>
  <c r="W40" i="15"/>
  <c r="AE39" i="15"/>
  <c r="AF39" i="15" s="1"/>
  <c r="AG39" i="15"/>
  <c r="S41" i="15"/>
  <c r="Q41" i="15"/>
  <c r="AH39" i="15"/>
  <c r="AD39" i="15"/>
  <c r="AK39" i="15" s="1"/>
  <c r="G43" i="17"/>
  <c r="D43" i="17"/>
  <c r="B42" i="17"/>
  <c r="E43" i="17"/>
  <c r="F48" i="15"/>
  <c r="P47" i="15"/>
  <c r="E48" i="15"/>
  <c r="H47" i="15"/>
  <c r="D47" i="15"/>
  <c r="N46" i="15"/>
  <c r="AQ34" i="32" l="1"/>
  <c r="BB33" i="32"/>
  <c r="BG33" i="32" s="1"/>
  <c r="AQ28" i="23"/>
  <c r="AH28" i="23"/>
  <c r="AD40" i="23"/>
  <c r="AE40" i="23"/>
  <c r="T43" i="28"/>
  <c r="U43" i="28" s="1"/>
  <c r="X43" i="28" s="1"/>
  <c r="K34" i="32"/>
  <c r="BK32" i="32"/>
  <c r="BN32" i="32" s="1"/>
  <c r="I35" i="21" s="1"/>
  <c r="AR36" i="32"/>
  <c r="AK36" i="32"/>
  <c r="AJ36" i="32"/>
  <c r="AY34" i="32"/>
  <c r="BA34" i="32" s="1"/>
  <c r="AX34" i="32"/>
  <c r="AZ34" i="32" s="1"/>
  <c r="BI33" i="32"/>
  <c r="BH33" i="32"/>
  <c r="T43" i="29"/>
  <c r="AG37" i="32"/>
  <c r="L37" i="32"/>
  <c r="P37" i="32" s="1"/>
  <c r="AN35" i="32"/>
  <c r="AP35" i="32" s="1"/>
  <c r="AM35" i="32"/>
  <c r="AO35" i="32" s="1"/>
  <c r="AV35" i="32"/>
  <c r="AU35" i="32"/>
  <c r="AG27" i="23"/>
  <c r="AI27" i="23" s="1"/>
  <c r="AJ27" i="23" s="1"/>
  <c r="AK27" i="23" s="1"/>
  <c r="AL27" i="23" s="1"/>
  <c r="AM27" i="23" s="1"/>
  <c r="AN27" i="23" s="1"/>
  <c r="AO27" i="23" s="1"/>
  <c r="AP27" i="23" s="1"/>
  <c r="W48" i="23"/>
  <c r="AC47" i="23"/>
  <c r="V49" i="23"/>
  <c r="AB48" i="23"/>
  <c r="U42" i="23"/>
  <c r="AA41" i="23"/>
  <c r="AH42" i="32"/>
  <c r="AL41" i="32"/>
  <c r="BC40" i="32"/>
  <c r="BE40" i="32"/>
  <c r="BD40" i="32"/>
  <c r="AS42" i="32"/>
  <c r="AW41" i="32"/>
  <c r="Y40" i="32"/>
  <c r="X40" i="32"/>
  <c r="W40" i="32"/>
  <c r="G35" i="32"/>
  <c r="I35" i="32" s="1"/>
  <c r="H35" i="32"/>
  <c r="J35" i="32" s="1"/>
  <c r="E36" i="32"/>
  <c r="D36" i="32"/>
  <c r="F41" i="32"/>
  <c r="B42" i="32"/>
  <c r="Z43" i="27"/>
  <c r="AH43" i="27" s="1"/>
  <c r="O44" i="26"/>
  <c r="R44" i="26" s="1"/>
  <c r="J33" i="23"/>
  <c r="C48" i="15"/>
  <c r="C48" i="24"/>
  <c r="C48" i="25"/>
  <c r="C48" i="22"/>
  <c r="E45" i="20"/>
  <c r="J44" i="20"/>
  <c r="F45" i="21" s="1"/>
  <c r="I44" i="20"/>
  <c r="E45" i="21" s="1"/>
  <c r="AA43" i="27"/>
  <c r="AG43" i="27" s="1"/>
  <c r="C48" i="29"/>
  <c r="M48" i="29" s="1"/>
  <c r="C48" i="27"/>
  <c r="M48" i="27" s="1"/>
  <c r="C48" i="28"/>
  <c r="M48" i="28" s="1"/>
  <c r="C48" i="26"/>
  <c r="M48" i="26" s="1"/>
  <c r="W42" i="29"/>
  <c r="L44" i="28"/>
  <c r="Q44" i="28" s="1"/>
  <c r="AN42" i="29"/>
  <c r="U42" i="29" s="1"/>
  <c r="X42" i="29" s="1"/>
  <c r="AJ42" i="28"/>
  <c r="B43" i="20"/>
  <c r="D44" i="20"/>
  <c r="B45" i="24"/>
  <c r="U43" i="26"/>
  <c r="X43" i="26" s="1"/>
  <c r="W43" i="26"/>
  <c r="AA43" i="29"/>
  <c r="AG43" i="29" s="1"/>
  <c r="AI41" i="29"/>
  <c r="AM41" i="29" s="1"/>
  <c r="W43" i="28"/>
  <c r="V43" i="28"/>
  <c r="Y43" i="28"/>
  <c r="AB43" i="28" s="1"/>
  <c r="AC43" i="28" s="1"/>
  <c r="S44" i="29"/>
  <c r="Q44" i="29"/>
  <c r="Q44" i="26"/>
  <c r="S44" i="26"/>
  <c r="AP40" i="29"/>
  <c r="I33" i="23"/>
  <c r="R44" i="29"/>
  <c r="T44" i="29"/>
  <c r="AG42" i="26"/>
  <c r="AE42" i="26"/>
  <c r="AF42" i="26" s="1"/>
  <c r="AL42" i="26" s="1"/>
  <c r="Z43" i="29"/>
  <c r="Z42" i="28"/>
  <c r="AO42" i="28"/>
  <c r="AA42" i="28" s="1"/>
  <c r="AG42" i="27"/>
  <c r="AE42" i="27"/>
  <c r="AF42" i="27" s="1"/>
  <c r="AL42" i="27" s="1"/>
  <c r="AD42" i="26"/>
  <c r="AK42" i="26" s="1"/>
  <c r="AH42" i="26"/>
  <c r="AH42" i="27"/>
  <c r="AD42" i="27"/>
  <c r="AK42" i="27" s="1"/>
  <c r="AP40" i="26"/>
  <c r="L33" i="23"/>
  <c r="Q44" i="27"/>
  <c r="S44" i="27"/>
  <c r="AD41" i="26"/>
  <c r="AK41" i="26" s="1"/>
  <c r="AH41" i="26"/>
  <c r="AJ42" i="26"/>
  <c r="R44" i="27"/>
  <c r="T44" i="27"/>
  <c r="AE41" i="26"/>
  <c r="AF41" i="26" s="1"/>
  <c r="AL41" i="26" s="1"/>
  <c r="AG41" i="26"/>
  <c r="B45" i="27"/>
  <c r="G45" i="27" s="1"/>
  <c r="I45" i="27" s="1"/>
  <c r="J45" i="27" s="1"/>
  <c r="B45" i="26"/>
  <c r="G45" i="26" s="1"/>
  <c r="I45" i="26" s="1"/>
  <c r="J45" i="26" s="1"/>
  <c r="AJ42" i="29"/>
  <c r="AA43" i="26"/>
  <c r="A44" i="24"/>
  <c r="K44" i="24" s="1"/>
  <c r="A44" i="29"/>
  <c r="K44" i="29" s="1"/>
  <c r="A44" i="27"/>
  <c r="K44" i="27" s="1"/>
  <c r="R44" i="28"/>
  <c r="T44" i="28"/>
  <c r="W42" i="28"/>
  <c r="Z43" i="26"/>
  <c r="AN42" i="28"/>
  <c r="U42" i="28" s="1"/>
  <c r="X42" i="28" s="1"/>
  <c r="B46" i="28"/>
  <c r="G46" i="28" s="1"/>
  <c r="I46" i="28" s="1"/>
  <c r="J46" i="28" s="1"/>
  <c r="B46" i="29"/>
  <c r="G46" i="29" s="1"/>
  <c r="I46" i="29" s="1"/>
  <c r="J46" i="29" s="1"/>
  <c r="W43" i="27"/>
  <c r="AP40" i="27"/>
  <c r="K33" i="23"/>
  <c r="Z43" i="28"/>
  <c r="AP39" i="27"/>
  <c r="K32" i="23"/>
  <c r="V43" i="29"/>
  <c r="Y43" i="29"/>
  <c r="AB43" i="29" s="1"/>
  <c r="AC43" i="29" s="1"/>
  <c r="A44" i="26"/>
  <c r="K44" i="26" s="1"/>
  <c r="A44" i="28"/>
  <c r="K44" i="28" s="1"/>
  <c r="V41" i="19"/>
  <c r="U43" i="27"/>
  <c r="X43" i="27" s="1"/>
  <c r="U43" i="29"/>
  <c r="X43" i="29" s="1"/>
  <c r="AI41" i="28"/>
  <c r="AM41" i="28" s="1"/>
  <c r="Y43" i="27"/>
  <c r="AB43" i="27" s="1"/>
  <c r="AC43" i="27" s="1"/>
  <c r="V43" i="27"/>
  <c r="F30" i="23"/>
  <c r="AO42" i="29"/>
  <c r="AA42" i="29" s="1"/>
  <c r="Z42" i="29"/>
  <c r="AJ42" i="27"/>
  <c r="W43" i="29"/>
  <c r="V43" i="26"/>
  <c r="Y43" i="26"/>
  <c r="AB43" i="26" s="1"/>
  <c r="AC43" i="26" s="1"/>
  <c r="AP39" i="26"/>
  <c r="L32" i="23"/>
  <c r="L45" i="28"/>
  <c r="O45" i="28"/>
  <c r="AG41" i="27"/>
  <c r="AE41" i="27"/>
  <c r="AF41" i="27" s="1"/>
  <c r="AL41" i="27" s="1"/>
  <c r="L45" i="29"/>
  <c r="O45" i="29"/>
  <c r="AD41" i="27"/>
  <c r="AK41" i="27" s="1"/>
  <c r="AH41" i="27"/>
  <c r="O28" i="23"/>
  <c r="R28" i="23" s="1"/>
  <c r="S28" i="23"/>
  <c r="T28" i="23"/>
  <c r="P48" i="29"/>
  <c r="F49" i="29"/>
  <c r="N48" i="29"/>
  <c r="D49" i="29"/>
  <c r="H48" i="29"/>
  <c r="E50" i="29"/>
  <c r="P50" i="28"/>
  <c r="F51" i="28"/>
  <c r="D49" i="28"/>
  <c r="N48" i="28"/>
  <c r="H48" i="28"/>
  <c r="E49" i="28"/>
  <c r="E49" i="27"/>
  <c r="H48" i="27"/>
  <c r="N48" i="27"/>
  <c r="D49" i="27"/>
  <c r="P49" i="27"/>
  <c r="F50" i="27"/>
  <c r="F50" i="26"/>
  <c r="P49" i="26"/>
  <c r="H49" i="26"/>
  <c r="E50" i="26"/>
  <c r="N49" i="26"/>
  <c r="D50" i="26"/>
  <c r="A42" i="19"/>
  <c r="P42" i="19" s="1"/>
  <c r="D42" i="21" s="1"/>
  <c r="B42" i="19"/>
  <c r="K45" i="17"/>
  <c r="M45" i="17"/>
  <c r="N46" i="17"/>
  <c r="C43" i="23"/>
  <c r="E43" i="19"/>
  <c r="A43" i="19" s="1"/>
  <c r="P43" i="19" s="1"/>
  <c r="D43" i="21" s="1"/>
  <c r="A44" i="15"/>
  <c r="K44" i="15" s="1"/>
  <c r="W41" i="17"/>
  <c r="AD41" i="17" s="1"/>
  <c r="AM41" i="17" s="1"/>
  <c r="M45" i="19"/>
  <c r="S44" i="19"/>
  <c r="T44" i="19"/>
  <c r="B45" i="22"/>
  <c r="B45" i="15"/>
  <c r="AK41" i="17"/>
  <c r="A41" i="21" s="1"/>
  <c r="A38" i="32" s="1"/>
  <c r="AI38" i="25"/>
  <c r="AM38" i="25" s="1"/>
  <c r="AI38" i="24"/>
  <c r="AM38" i="24" s="1"/>
  <c r="R42" i="17"/>
  <c r="A44" i="25"/>
  <c r="K44" i="25" s="1"/>
  <c r="A44" i="22"/>
  <c r="K44" i="22" s="1"/>
  <c r="S42" i="17"/>
  <c r="AC42" i="17" s="1"/>
  <c r="O42" i="22"/>
  <c r="T42" i="22" s="1"/>
  <c r="M29" i="23"/>
  <c r="N29" i="23"/>
  <c r="P29" i="23" s="1"/>
  <c r="W40" i="25"/>
  <c r="H48" i="24"/>
  <c r="E49" i="24"/>
  <c r="AJ42" i="15"/>
  <c r="AN40" i="25"/>
  <c r="U40" i="25" s="1"/>
  <c r="X40" i="25" s="1"/>
  <c r="AJ41" i="17"/>
  <c r="B41" i="21" s="1"/>
  <c r="W40" i="22"/>
  <c r="G43" i="22"/>
  <c r="I43" i="22" s="1"/>
  <c r="J43" i="22" s="1"/>
  <c r="L43" i="22" s="1"/>
  <c r="AN40" i="24"/>
  <c r="U40" i="24" s="1"/>
  <c r="X40" i="24" s="1"/>
  <c r="Y43" i="15"/>
  <c r="AB43" i="15" s="1"/>
  <c r="AC43" i="15" s="1"/>
  <c r="V43" i="15"/>
  <c r="AE39" i="25"/>
  <c r="AF39" i="25" s="1"/>
  <c r="AL39" i="25" s="1"/>
  <c r="AG39" i="25"/>
  <c r="AH39" i="25"/>
  <c r="AD39" i="25"/>
  <c r="AK39" i="25" s="1"/>
  <c r="L42" i="25"/>
  <c r="O42" i="25"/>
  <c r="AN40" i="22"/>
  <c r="U40" i="22" s="1"/>
  <c r="X40" i="22" s="1"/>
  <c r="AO40" i="25"/>
  <c r="AA40" i="25" s="1"/>
  <c r="Z40" i="25"/>
  <c r="W40" i="24"/>
  <c r="Y43" i="24"/>
  <c r="AB43" i="24" s="1"/>
  <c r="AC43" i="24" s="1"/>
  <c r="V43" i="24"/>
  <c r="AH39" i="22"/>
  <c r="AD39" i="22"/>
  <c r="AK39" i="22" s="1"/>
  <c r="AJ42" i="25"/>
  <c r="AG39" i="22"/>
  <c r="AE39" i="22"/>
  <c r="AF39" i="22" s="1"/>
  <c r="AL39" i="22" s="1"/>
  <c r="M44" i="22"/>
  <c r="S41" i="24"/>
  <c r="Q41" i="24"/>
  <c r="O42" i="24"/>
  <c r="L42" i="24"/>
  <c r="AP37" i="15"/>
  <c r="E30" i="23"/>
  <c r="AP37" i="25"/>
  <c r="H30" i="23"/>
  <c r="AI38" i="22"/>
  <c r="AM38" i="22" s="1"/>
  <c r="V43" i="25"/>
  <c r="Y43" i="25"/>
  <c r="AB43" i="25" s="1"/>
  <c r="AC43" i="25" s="1"/>
  <c r="T41" i="25"/>
  <c r="R41" i="25"/>
  <c r="V43" i="22"/>
  <c r="Y43" i="22"/>
  <c r="AB43" i="22" s="1"/>
  <c r="AC43" i="22" s="1"/>
  <c r="Q41" i="25"/>
  <c r="S41" i="25"/>
  <c r="AP37" i="24"/>
  <c r="G30" i="23"/>
  <c r="M43" i="25"/>
  <c r="G43" i="25"/>
  <c r="I43" i="25" s="1"/>
  <c r="J43" i="25" s="1"/>
  <c r="AJ42" i="24"/>
  <c r="R41" i="22"/>
  <c r="T41" i="22"/>
  <c r="M43" i="24"/>
  <c r="G43" i="24"/>
  <c r="I43" i="24" s="1"/>
  <c r="J43" i="24" s="1"/>
  <c r="AH39" i="24"/>
  <c r="AD39" i="24"/>
  <c r="AK39" i="24" s="1"/>
  <c r="Q41" i="22"/>
  <c r="S41" i="22"/>
  <c r="S42" i="22"/>
  <c r="Q42" i="22"/>
  <c r="Z40" i="24"/>
  <c r="AO40" i="24"/>
  <c r="AA40" i="24" s="1"/>
  <c r="T41" i="24"/>
  <c r="R41" i="24"/>
  <c r="AE39" i="24"/>
  <c r="AF39" i="24" s="1"/>
  <c r="AL39" i="24" s="1"/>
  <c r="AG39" i="24"/>
  <c r="AJ42" i="22"/>
  <c r="Z40" i="22"/>
  <c r="AO40" i="22"/>
  <c r="AA40" i="22" s="1"/>
  <c r="P49" i="25"/>
  <c r="F50" i="25"/>
  <c r="E50" i="25"/>
  <c r="H49" i="25"/>
  <c r="N50" i="25"/>
  <c r="D51" i="25"/>
  <c r="N49" i="24"/>
  <c r="D50" i="24"/>
  <c r="P52" i="24"/>
  <c r="F53" i="24"/>
  <c r="P48" i="22"/>
  <c r="F49" i="22"/>
  <c r="H48" i="22"/>
  <c r="E49" i="22"/>
  <c r="D50" i="22"/>
  <c r="N49" i="22"/>
  <c r="Y42" i="17"/>
  <c r="AE42" i="17" s="1"/>
  <c r="D45" i="19"/>
  <c r="AM38" i="15"/>
  <c r="AM40" i="17"/>
  <c r="AF46" i="17"/>
  <c r="Z42" i="17"/>
  <c r="AO40" i="15"/>
  <c r="AA40" i="15" s="1"/>
  <c r="AG40" i="15" s="1"/>
  <c r="C43" i="17"/>
  <c r="V43" i="17" s="1"/>
  <c r="A43" i="17"/>
  <c r="U43" i="17" s="1"/>
  <c r="AL39" i="15"/>
  <c r="O42" i="15"/>
  <c r="R42" i="15" s="1"/>
  <c r="G43" i="15"/>
  <c r="I43" i="15" s="1"/>
  <c r="J43" i="15" s="1"/>
  <c r="L43" i="15" s="1"/>
  <c r="T41" i="15"/>
  <c r="AN41" i="15" s="1"/>
  <c r="U41" i="15" s="1"/>
  <c r="X41" i="15" s="1"/>
  <c r="F44" i="17"/>
  <c r="M44" i="15"/>
  <c r="AI39" i="15"/>
  <c r="Z41" i="15"/>
  <c r="G44" i="17"/>
  <c r="AD40" i="15"/>
  <c r="AK40" i="15" s="1"/>
  <c r="AH40" i="15"/>
  <c r="S42" i="15"/>
  <c r="Q42" i="15"/>
  <c r="W41" i="15"/>
  <c r="E44" i="17"/>
  <c r="D44" i="17"/>
  <c r="B43" i="17"/>
  <c r="E49" i="15"/>
  <c r="H48" i="15"/>
  <c r="F49" i="15"/>
  <c r="P48" i="15"/>
  <c r="D48" i="15"/>
  <c r="N47" i="15"/>
  <c r="AA43" i="28" l="1"/>
  <c r="BK33" i="32"/>
  <c r="BN33" i="32" s="1"/>
  <c r="I36" i="21" s="1"/>
  <c r="AQ35" i="32"/>
  <c r="BB34" i="32"/>
  <c r="BH34" i="32" s="1"/>
  <c r="AQ29" i="23"/>
  <c r="AH29" i="23"/>
  <c r="AD41" i="23"/>
  <c r="AE41" i="23"/>
  <c r="BI34" i="32"/>
  <c r="BG34" i="32"/>
  <c r="AR37" i="32"/>
  <c r="AK37" i="32"/>
  <c r="AJ37" i="32"/>
  <c r="K35" i="32"/>
  <c r="BK34" i="32"/>
  <c r="BN34" i="32" s="1"/>
  <c r="I37" i="21" s="1"/>
  <c r="AD43" i="27"/>
  <c r="AK43" i="27" s="1"/>
  <c r="AG38" i="32"/>
  <c r="L38" i="32"/>
  <c r="P38" i="32" s="1"/>
  <c r="AM36" i="32"/>
  <c r="AO36" i="32" s="1"/>
  <c r="AN36" i="32"/>
  <c r="AP36" i="32" s="1"/>
  <c r="AX35" i="32"/>
  <c r="AZ35" i="32" s="1"/>
  <c r="AY35" i="32"/>
  <c r="BA35" i="32" s="1"/>
  <c r="AV36" i="32"/>
  <c r="AU36" i="32"/>
  <c r="AG28" i="23"/>
  <c r="AI28" i="23" s="1"/>
  <c r="AJ28" i="23" s="1"/>
  <c r="AK28" i="23" s="1"/>
  <c r="AL28" i="23" s="1"/>
  <c r="AM28" i="23" s="1"/>
  <c r="AN28" i="23" s="1"/>
  <c r="AO28" i="23" s="1"/>
  <c r="AP28" i="23" s="1"/>
  <c r="W49" i="23"/>
  <c r="AC48" i="23"/>
  <c r="V50" i="23"/>
  <c r="AB49" i="23"/>
  <c r="U43" i="23"/>
  <c r="AA42" i="23"/>
  <c r="AW42" i="32"/>
  <c r="AS43" i="32"/>
  <c r="BE41" i="32"/>
  <c r="BC41" i="32"/>
  <c r="BD41" i="32"/>
  <c r="AH43" i="32"/>
  <c r="AL42" i="32"/>
  <c r="Y41" i="32"/>
  <c r="X41" i="32"/>
  <c r="W41" i="32"/>
  <c r="E37" i="32"/>
  <c r="D37" i="32"/>
  <c r="G36" i="32"/>
  <c r="I36" i="32" s="1"/>
  <c r="H36" i="32"/>
  <c r="J36" i="32" s="1"/>
  <c r="AI43" i="27"/>
  <c r="F42" i="32"/>
  <c r="B43" i="32"/>
  <c r="AE43" i="27"/>
  <c r="AF43" i="27" s="1"/>
  <c r="AL43" i="27" s="1"/>
  <c r="T44" i="26"/>
  <c r="U44" i="26" s="1"/>
  <c r="X44" i="26" s="1"/>
  <c r="AE43" i="29"/>
  <c r="AF43" i="29" s="1"/>
  <c r="AL43" i="29" s="1"/>
  <c r="W44" i="29"/>
  <c r="AP41" i="29"/>
  <c r="I34" i="23"/>
  <c r="W44" i="28"/>
  <c r="C49" i="15"/>
  <c r="C49" i="22"/>
  <c r="C49" i="24"/>
  <c r="C49" i="25"/>
  <c r="S44" i="28"/>
  <c r="U44" i="28" s="1"/>
  <c r="X44" i="28" s="1"/>
  <c r="C49" i="26"/>
  <c r="M49" i="26" s="1"/>
  <c r="C49" i="27"/>
  <c r="M49" i="27" s="1"/>
  <c r="C49" i="29"/>
  <c r="M49" i="29" s="1"/>
  <c r="C49" i="28"/>
  <c r="M49" i="28" s="1"/>
  <c r="E46" i="20"/>
  <c r="I45" i="20"/>
  <c r="E46" i="21" s="1"/>
  <c r="J45" i="20"/>
  <c r="F46" i="21" s="1"/>
  <c r="W44" i="26"/>
  <c r="U44" i="29"/>
  <c r="X44" i="29" s="1"/>
  <c r="U44" i="27"/>
  <c r="X44" i="27" s="1"/>
  <c r="AI42" i="27"/>
  <c r="D45" i="20"/>
  <c r="B44" i="20"/>
  <c r="W44" i="27"/>
  <c r="AI41" i="27"/>
  <c r="AM41" i="27" s="1"/>
  <c r="S45" i="29"/>
  <c r="Q45" i="29"/>
  <c r="AG42" i="29"/>
  <c r="AE42" i="29"/>
  <c r="AF42" i="29" s="1"/>
  <c r="AL42" i="29" s="1"/>
  <c r="AP41" i="28"/>
  <c r="J34" i="23"/>
  <c r="B47" i="27"/>
  <c r="G47" i="27" s="1"/>
  <c r="I47" i="27" s="1"/>
  <c r="J47" i="27" s="1"/>
  <c r="B47" i="26"/>
  <c r="G47" i="26" s="1"/>
  <c r="I47" i="26" s="1"/>
  <c r="J47" i="26" s="1"/>
  <c r="AH43" i="26"/>
  <c r="AD43" i="26"/>
  <c r="AK43" i="26" s="1"/>
  <c r="T45" i="28"/>
  <c r="R45" i="28"/>
  <c r="AJ43" i="27"/>
  <c r="S45" i="28"/>
  <c r="AA45" i="28" s="1"/>
  <c r="AE45" i="28" s="1"/>
  <c r="Q45" i="28"/>
  <c r="AG42" i="28"/>
  <c r="AE42" i="28"/>
  <c r="AF42" i="28" s="1"/>
  <c r="AL42" i="28" s="1"/>
  <c r="V43" i="19"/>
  <c r="A45" i="28"/>
  <c r="K45" i="28" s="1"/>
  <c r="A45" i="26"/>
  <c r="K45" i="26" s="1"/>
  <c r="V44" i="27"/>
  <c r="Y44" i="27"/>
  <c r="AB44" i="27" s="1"/>
  <c r="AC44" i="27" s="1"/>
  <c r="O46" i="29"/>
  <c r="L46" i="29"/>
  <c r="Y44" i="29"/>
  <c r="AB44" i="29" s="1"/>
  <c r="AC44" i="29" s="1"/>
  <c r="V44" i="29"/>
  <c r="AA44" i="27"/>
  <c r="AH42" i="28"/>
  <c r="AD42" i="28"/>
  <c r="AK42" i="28" s="1"/>
  <c r="B46" i="27"/>
  <c r="G46" i="27" s="1"/>
  <c r="I46" i="27" s="1"/>
  <c r="J46" i="27" s="1"/>
  <c r="B46" i="26"/>
  <c r="G46" i="26" s="1"/>
  <c r="I46" i="26" s="1"/>
  <c r="J46" i="26" s="1"/>
  <c r="AJ43" i="26"/>
  <c r="O46" i="28"/>
  <c r="L46" i="28"/>
  <c r="Z44" i="27"/>
  <c r="AH43" i="29"/>
  <c r="AI43" i="29" s="1"/>
  <c r="AD43" i="29"/>
  <c r="AK43" i="29" s="1"/>
  <c r="Z44" i="26"/>
  <c r="V44" i="28"/>
  <c r="Y44" i="28"/>
  <c r="AB44" i="28" s="1"/>
  <c r="AC44" i="28" s="1"/>
  <c r="AG43" i="28"/>
  <c r="AE43" i="28"/>
  <c r="AF43" i="28" s="1"/>
  <c r="AL43" i="28" s="1"/>
  <c r="AE43" i="26"/>
  <c r="AF43" i="26" s="1"/>
  <c r="AL43" i="26" s="1"/>
  <c r="AG43" i="26"/>
  <c r="Z44" i="29"/>
  <c r="AM42" i="27"/>
  <c r="Y44" i="26"/>
  <c r="AB44" i="26" s="1"/>
  <c r="AC44" i="26" s="1"/>
  <c r="V44" i="26"/>
  <c r="AA44" i="29"/>
  <c r="B46" i="24"/>
  <c r="AJ43" i="29"/>
  <c r="Z44" i="28"/>
  <c r="AJ43" i="28"/>
  <c r="A45" i="15"/>
  <c r="K45" i="15" s="1"/>
  <c r="A45" i="29"/>
  <c r="K45" i="29" s="1"/>
  <c r="A45" i="27"/>
  <c r="K45" i="27" s="1"/>
  <c r="B46" i="25"/>
  <c r="L45" i="26"/>
  <c r="O45" i="26"/>
  <c r="AI42" i="26"/>
  <c r="AM42" i="26" s="1"/>
  <c r="O45" i="27"/>
  <c r="L45" i="27"/>
  <c r="C43" i="19"/>
  <c r="Q43" i="19" s="1"/>
  <c r="C43" i="21" s="1"/>
  <c r="V42" i="19"/>
  <c r="T45" i="29"/>
  <c r="R45" i="29"/>
  <c r="AH42" i="29"/>
  <c r="AD42" i="29"/>
  <c r="AK42" i="29" s="1"/>
  <c r="AD43" i="28"/>
  <c r="AK43" i="28" s="1"/>
  <c r="AH43" i="28"/>
  <c r="AI41" i="26"/>
  <c r="AM41" i="26" s="1"/>
  <c r="O29" i="23"/>
  <c r="R29" i="23" s="1"/>
  <c r="S29" i="23"/>
  <c r="T29" i="23"/>
  <c r="P49" i="29"/>
  <c r="F50" i="29"/>
  <c r="H49" i="29"/>
  <c r="N49" i="29"/>
  <c r="D50" i="29"/>
  <c r="E51" i="29"/>
  <c r="D50" i="28"/>
  <c r="N49" i="28"/>
  <c r="E50" i="28"/>
  <c r="H49" i="28"/>
  <c r="P51" i="28"/>
  <c r="F52" i="28"/>
  <c r="P50" i="27"/>
  <c r="F51" i="27"/>
  <c r="H49" i="27"/>
  <c r="E50" i="27"/>
  <c r="N49" i="27"/>
  <c r="D50" i="27"/>
  <c r="D51" i="26"/>
  <c r="N50" i="26"/>
  <c r="P50" i="26"/>
  <c r="F51" i="26"/>
  <c r="H50" i="26"/>
  <c r="E51" i="26"/>
  <c r="B43" i="19"/>
  <c r="M46" i="17"/>
  <c r="K46" i="17"/>
  <c r="N47" i="17"/>
  <c r="C44" i="23"/>
  <c r="E44" i="19"/>
  <c r="C44" i="19" s="1"/>
  <c r="Q44" i="19" s="1"/>
  <c r="C44" i="21" s="1"/>
  <c r="M46" i="19"/>
  <c r="S45" i="19"/>
  <c r="T45" i="19"/>
  <c r="G44" i="22"/>
  <c r="I44" i="22" s="1"/>
  <c r="J44" i="22" s="1"/>
  <c r="L44" i="22" s="1"/>
  <c r="A45" i="24"/>
  <c r="K45" i="24" s="1"/>
  <c r="B46" i="22"/>
  <c r="B46" i="15"/>
  <c r="W42" i="17"/>
  <c r="AD42" i="17" s="1"/>
  <c r="AM42" i="17" s="1"/>
  <c r="AK42" i="17"/>
  <c r="A42" i="21" s="1"/>
  <c r="A39" i="32" s="1"/>
  <c r="A45" i="25"/>
  <c r="K45" i="25" s="1"/>
  <c r="A45" i="22"/>
  <c r="K45" i="22" s="1"/>
  <c r="R43" i="17"/>
  <c r="R42" i="22"/>
  <c r="W42" i="22" s="1"/>
  <c r="S43" i="17"/>
  <c r="AC43" i="17" s="1"/>
  <c r="M30" i="23"/>
  <c r="N30" i="23"/>
  <c r="P30" i="23" s="1"/>
  <c r="E50" i="24"/>
  <c r="H49" i="24"/>
  <c r="O43" i="22"/>
  <c r="T43" i="22" s="1"/>
  <c r="AJ42" i="17"/>
  <c r="B42" i="21" s="1"/>
  <c r="AI39" i="22"/>
  <c r="AM39" i="22" s="1"/>
  <c r="AJ43" i="15"/>
  <c r="AJ43" i="24"/>
  <c r="W41" i="24"/>
  <c r="AN41" i="24"/>
  <c r="U41" i="24" s="1"/>
  <c r="X41" i="24" s="1"/>
  <c r="AN41" i="25"/>
  <c r="U41" i="25" s="1"/>
  <c r="X41" i="25" s="1"/>
  <c r="Y44" i="15"/>
  <c r="AB44" i="15" s="1"/>
  <c r="AC44" i="15" s="1"/>
  <c r="V44" i="15"/>
  <c r="AP38" i="22"/>
  <c r="F31" i="23"/>
  <c r="AD40" i="25"/>
  <c r="AK40" i="25" s="1"/>
  <c r="AH40" i="25"/>
  <c r="AE40" i="25"/>
  <c r="AF40" i="25" s="1"/>
  <c r="AL40" i="25" s="1"/>
  <c r="AG40" i="25"/>
  <c r="Z41" i="25"/>
  <c r="AO41" i="25"/>
  <c r="AA41" i="25" s="1"/>
  <c r="T42" i="25"/>
  <c r="R42" i="25"/>
  <c r="M44" i="25"/>
  <c r="G44" i="25"/>
  <c r="I44" i="25" s="1"/>
  <c r="J44" i="25" s="1"/>
  <c r="V44" i="25"/>
  <c r="Y44" i="25"/>
  <c r="AB44" i="25" s="1"/>
  <c r="AC44" i="25" s="1"/>
  <c r="S43" i="22"/>
  <c r="Q43" i="22"/>
  <c r="S42" i="25"/>
  <c r="Q42" i="25"/>
  <c r="AH40" i="22"/>
  <c r="AD40" i="22"/>
  <c r="AK40" i="22" s="1"/>
  <c r="AJ43" i="22"/>
  <c r="Y44" i="22"/>
  <c r="AB44" i="22" s="1"/>
  <c r="AC44" i="22" s="1"/>
  <c r="V44" i="22"/>
  <c r="L43" i="24"/>
  <c r="O43" i="24"/>
  <c r="AJ43" i="25"/>
  <c r="AI39" i="24"/>
  <c r="AM39" i="24" s="1"/>
  <c r="AP38" i="25"/>
  <c r="H31" i="23"/>
  <c r="AI39" i="25"/>
  <c r="AM39" i="25" s="1"/>
  <c r="AN42" i="22"/>
  <c r="U42" i="22" s="1"/>
  <c r="S42" i="24"/>
  <c r="Q42" i="24"/>
  <c r="Z41" i="22"/>
  <c r="AO41" i="22"/>
  <c r="AA41" i="22" s="1"/>
  <c r="AN41" i="22"/>
  <c r="U41" i="22" s="1"/>
  <c r="X41" i="22" s="1"/>
  <c r="T42" i="24"/>
  <c r="R42" i="24"/>
  <c r="L43" i="25"/>
  <c r="O43" i="25"/>
  <c r="W41" i="22"/>
  <c r="V44" i="24"/>
  <c r="Y44" i="24"/>
  <c r="AB44" i="24" s="1"/>
  <c r="AC44" i="24" s="1"/>
  <c r="AO41" i="24"/>
  <c r="AA41" i="24" s="1"/>
  <c r="Z41" i="24"/>
  <c r="AG40" i="22"/>
  <c r="AE40" i="22"/>
  <c r="AF40" i="22" s="1"/>
  <c r="AL40" i="22" s="1"/>
  <c r="AG40" i="24"/>
  <c r="AE40" i="24"/>
  <c r="AF40" i="24" s="1"/>
  <c r="AL40" i="24" s="1"/>
  <c r="AP38" i="24"/>
  <c r="G31" i="23"/>
  <c r="AP38" i="15"/>
  <c r="E31" i="23"/>
  <c r="M45" i="22"/>
  <c r="AD40" i="24"/>
  <c r="AK40" i="24" s="1"/>
  <c r="AH40" i="24"/>
  <c r="W41" i="25"/>
  <c r="M44" i="24"/>
  <c r="G44" i="24"/>
  <c r="I44" i="24" s="1"/>
  <c r="J44" i="24" s="1"/>
  <c r="D52" i="25"/>
  <c r="N51" i="25"/>
  <c r="H50" i="25"/>
  <c r="E51" i="25"/>
  <c r="P50" i="25"/>
  <c r="F51" i="25"/>
  <c r="D51" i="24"/>
  <c r="N50" i="24"/>
  <c r="P53" i="24"/>
  <c r="F54" i="24"/>
  <c r="N50" i="22"/>
  <c r="D51" i="22"/>
  <c r="H49" i="22"/>
  <c r="E50" i="22"/>
  <c r="P49" i="22"/>
  <c r="F50" i="22"/>
  <c r="Y43" i="17"/>
  <c r="AE43" i="17" s="1"/>
  <c r="D46" i="19"/>
  <c r="AF47" i="17"/>
  <c r="Z43" i="17"/>
  <c r="AM39" i="15"/>
  <c r="C44" i="17"/>
  <c r="V44" i="17" s="1"/>
  <c r="AE40" i="15"/>
  <c r="AF40" i="15" s="1"/>
  <c r="AL40" i="15" s="1"/>
  <c r="A44" i="17"/>
  <c r="U44" i="17" s="1"/>
  <c r="AO41" i="15"/>
  <c r="AA41" i="15" s="1"/>
  <c r="AE41" i="15" s="1"/>
  <c r="AF41" i="15" s="1"/>
  <c r="AL41" i="15" s="1"/>
  <c r="T42" i="15"/>
  <c r="AN42" i="15" s="1"/>
  <c r="U42" i="15" s="1"/>
  <c r="X42" i="15" s="1"/>
  <c r="G44" i="15"/>
  <c r="I44" i="15" s="1"/>
  <c r="J44" i="15" s="1"/>
  <c r="O44" i="15" s="1"/>
  <c r="O43" i="15"/>
  <c r="R43" i="15" s="1"/>
  <c r="F45" i="17"/>
  <c r="M45" i="15"/>
  <c r="W42" i="15"/>
  <c r="G45" i="17"/>
  <c r="AD41" i="15"/>
  <c r="AK41" i="15" s="1"/>
  <c r="AH41" i="15"/>
  <c r="S43" i="15"/>
  <c r="Q43" i="15"/>
  <c r="AI40" i="15"/>
  <c r="Z42" i="15"/>
  <c r="D45" i="17"/>
  <c r="B44" i="17"/>
  <c r="E45" i="17"/>
  <c r="F50" i="15"/>
  <c r="P49" i="15"/>
  <c r="D49" i="15"/>
  <c r="N48" i="15"/>
  <c r="E50" i="15"/>
  <c r="H49" i="15"/>
  <c r="BB35" i="32" l="1"/>
  <c r="BI35" i="32" s="1"/>
  <c r="AI42" i="28"/>
  <c r="AQ36" i="32"/>
  <c r="AH30" i="23"/>
  <c r="AQ30" i="23"/>
  <c r="AD42" i="23"/>
  <c r="AE42" i="23"/>
  <c r="AA44" i="26"/>
  <c r="B44" i="19"/>
  <c r="AK38" i="32"/>
  <c r="AR38" i="32"/>
  <c r="AJ38" i="32"/>
  <c r="K36" i="32"/>
  <c r="AG39" i="32"/>
  <c r="L39" i="32"/>
  <c r="P39" i="32" s="1"/>
  <c r="AM37" i="32"/>
  <c r="AO37" i="32" s="1"/>
  <c r="AN37" i="32"/>
  <c r="AP37" i="32" s="1"/>
  <c r="AV37" i="32"/>
  <c r="AU37" i="32"/>
  <c r="BG35" i="32"/>
  <c r="BH35" i="32"/>
  <c r="AX36" i="32"/>
  <c r="AZ36" i="32" s="1"/>
  <c r="AY36" i="32"/>
  <c r="BA36" i="32" s="1"/>
  <c r="AG29" i="23"/>
  <c r="AI29" i="23" s="1"/>
  <c r="AJ29" i="23" s="1"/>
  <c r="AK29" i="23" s="1"/>
  <c r="AL29" i="23" s="1"/>
  <c r="AM29" i="23" s="1"/>
  <c r="AN29" i="23" s="1"/>
  <c r="AO29" i="23" s="1"/>
  <c r="AP29" i="23" s="1"/>
  <c r="W50" i="23"/>
  <c r="AC49" i="23"/>
  <c r="V51" i="23"/>
  <c r="AB50" i="23"/>
  <c r="AA43" i="23"/>
  <c r="U44" i="23"/>
  <c r="BE42" i="32"/>
  <c r="BD42" i="32"/>
  <c r="BC42" i="32"/>
  <c r="AH44" i="32"/>
  <c r="AL43" i="32"/>
  <c r="AW43" i="32"/>
  <c r="AS44" i="32"/>
  <c r="Y42" i="32"/>
  <c r="X42" i="32"/>
  <c r="W42" i="32"/>
  <c r="G37" i="32"/>
  <c r="I37" i="32" s="1"/>
  <c r="H37" i="32"/>
  <c r="J37" i="32" s="1"/>
  <c r="E38" i="32"/>
  <c r="D38" i="32"/>
  <c r="F43" i="32"/>
  <c r="B44" i="32"/>
  <c r="C50" i="26"/>
  <c r="M50" i="26" s="1"/>
  <c r="C50" i="29"/>
  <c r="M50" i="29" s="1"/>
  <c r="C50" i="27"/>
  <c r="M50" i="27" s="1"/>
  <c r="C50" i="28"/>
  <c r="M50" i="28" s="1"/>
  <c r="C50" i="22"/>
  <c r="C50" i="24"/>
  <c r="C50" i="15"/>
  <c r="C50" i="25"/>
  <c r="E47" i="20"/>
  <c r="J46" i="20"/>
  <c r="F47" i="21" s="1"/>
  <c r="I46" i="20"/>
  <c r="E47" i="21" s="1"/>
  <c r="AI43" i="28"/>
  <c r="AM43" i="28" s="1"/>
  <c r="AA44" i="28"/>
  <c r="AE44" i="28" s="1"/>
  <c r="AF44" i="28" s="1"/>
  <c r="AL44" i="28" s="1"/>
  <c r="AG45" i="28"/>
  <c r="AA45" i="29"/>
  <c r="AG45" i="29" s="1"/>
  <c r="D46" i="20"/>
  <c r="B45" i="20"/>
  <c r="AJ44" i="29"/>
  <c r="AP41" i="26"/>
  <c r="L34" i="23"/>
  <c r="AP42" i="26"/>
  <c r="L35" i="23"/>
  <c r="B47" i="29"/>
  <c r="G47" i="29" s="1"/>
  <c r="I47" i="29" s="1"/>
  <c r="J47" i="29" s="1"/>
  <c r="B47" i="28"/>
  <c r="G47" i="28" s="1"/>
  <c r="I47" i="28" s="1"/>
  <c r="J47" i="28" s="1"/>
  <c r="AM43" i="29"/>
  <c r="S45" i="27"/>
  <c r="Q45" i="27"/>
  <c r="AP42" i="27"/>
  <c r="K35" i="23"/>
  <c r="AD44" i="27"/>
  <c r="AK44" i="27" s="1"/>
  <c r="AH44" i="27"/>
  <c r="AJ44" i="27"/>
  <c r="T45" i="27"/>
  <c r="R45" i="27"/>
  <c r="Q46" i="28"/>
  <c r="S46" i="28"/>
  <c r="AP41" i="27"/>
  <c r="K34" i="23"/>
  <c r="A46" i="15"/>
  <c r="K46" i="15" s="1"/>
  <c r="A46" i="27"/>
  <c r="K46" i="27" s="1"/>
  <c r="A46" i="29"/>
  <c r="K46" i="29" s="1"/>
  <c r="AH44" i="29"/>
  <c r="AD44" i="29"/>
  <c r="AK44" i="29" s="1"/>
  <c r="T46" i="28"/>
  <c r="R46" i="28"/>
  <c r="V45" i="26"/>
  <c r="Y45" i="26"/>
  <c r="AB45" i="26" s="1"/>
  <c r="AC45" i="26" s="1"/>
  <c r="AI43" i="26"/>
  <c r="AM43" i="26" s="1"/>
  <c r="V45" i="28"/>
  <c r="Y45" i="28"/>
  <c r="AB45" i="28" s="1"/>
  <c r="AC45" i="28" s="1"/>
  <c r="L47" i="26"/>
  <c r="O47" i="26"/>
  <c r="O46" i="26"/>
  <c r="L46" i="26"/>
  <c r="O47" i="27"/>
  <c r="L47" i="27"/>
  <c r="A46" i="28"/>
  <c r="K46" i="28" s="1"/>
  <c r="A46" i="26"/>
  <c r="K46" i="26" s="1"/>
  <c r="O46" i="27"/>
  <c r="L46" i="27"/>
  <c r="AM42" i="28"/>
  <c r="T45" i="26"/>
  <c r="R45" i="26"/>
  <c r="Z45" i="28"/>
  <c r="S45" i="26"/>
  <c r="Q45" i="26"/>
  <c r="AJ44" i="28"/>
  <c r="AI42" i="29"/>
  <c r="AM42" i="29" s="1"/>
  <c r="B47" i="15"/>
  <c r="Z45" i="29"/>
  <c r="B47" i="22"/>
  <c r="Y45" i="27"/>
  <c r="AB45" i="27" s="1"/>
  <c r="AC45" i="27" s="1"/>
  <c r="V45" i="27"/>
  <c r="AG44" i="27"/>
  <c r="AE44" i="27"/>
  <c r="AF44" i="27" s="1"/>
  <c r="AL44" i="27" s="1"/>
  <c r="B48" i="29"/>
  <c r="G48" i="29" s="1"/>
  <c r="I48" i="29" s="1"/>
  <c r="J48" i="29" s="1"/>
  <c r="B48" i="28"/>
  <c r="G48" i="28" s="1"/>
  <c r="I48" i="28" s="1"/>
  <c r="J48" i="28" s="1"/>
  <c r="V45" i="29"/>
  <c r="Y45" i="29"/>
  <c r="AB45" i="29" s="1"/>
  <c r="AC45" i="29" s="1"/>
  <c r="AG44" i="29"/>
  <c r="AE44" i="29"/>
  <c r="AF44" i="29" s="1"/>
  <c r="AL44" i="29" s="1"/>
  <c r="AH44" i="26"/>
  <c r="AD44" i="26"/>
  <c r="AK44" i="26" s="1"/>
  <c r="AM43" i="27"/>
  <c r="W45" i="29"/>
  <c r="W45" i="28"/>
  <c r="U45" i="29"/>
  <c r="X45" i="29" s="1"/>
  <c r="Q46" i="29"/>
  <c r="S46" i="29"/>
  <c r="U45" i="28"/>
  <c r="X45" i="28" s="1"/>
  <c r="AD44" i="28"/>
  <c r="AK44" i="28" s="1"/>
  <c r="AH44" i="28"/>
  <c r="AJ44" i="26"/>
  <c r="R46" i="29"/>
  <c r="T46" i="29"/>
  <c r="O30" i="23"/>
  <c r="R30" i="23" s="1"/>
  <c r="S30" i="23"/>
  <c r="T30" i="23"/>
  <c r="D51" i="29"/>
  <c r="N50" i="29"/>
  <c r="E52" i="29"/>
  <c r="P50" i="29"/>
  <c r="F51" i="29"/>
  <c r="H50" i="29"/>
  <c r="P52" i="28"/>
  <c r="F53" i="28"/>
  <c r="E51" i="28"/>
  <c r="H50" i="28"/>
  <c r="N50" i="28"/>
  <c r="D51" i="28"/>
  <c r="E51" i="27"/>
  <c r="H50" i="27"/>
  <c r="N50" i="27"/>
  <c r="D51" i="27"/>
  <c r="P51" i="27"/>
  <c r="F52" i="27"/>
  <c r="H51" i="26"/>
  <c r="E52" i="26"/>
  <c r="N51" i="26"/>
  <c r="D52" i="26"/>
  <c r="F52" i="26"/>
  <c r="P51" i="26"/>
  <c r="R43" i="22"/>
  <c r="Z43" i="22" s="1"/>
  <c r="A44" i="19"/>
  <c r="P44" i="19" s="1"/>
  <c r="D44" i="21" s="1"/>
  <c r="B48" i="24" s="1"/>
  <c r="M47" i="17"/>
  <c r="K47" i="17"/>
  <c r="N48" i="17"/>
  <c r="C45" i="23"/>
  <c r="E45" i="19"/>
  <c r="B45" i="19" s="1"/>
  <c r="O44" i="22"/>
  <c r="R44" i="22" s="1"/>
  <c r="A46" i="24"/>
  <c r="K46" i="24" s="1"/>
  <c r="M47" i="19"/>
  <c r="S46" i="19"/>
  <c r="T46" i="19"/>
  <c r="Z42" i="22"/>
  <c r="AD42" i="22" s="1"/>
  <c r="AK42" i="22" s="1"/>
  <c r="AO42" i="22"/>
  <c r="AA42" i="22" s="1"/>
  <c r="AE42" i="22" s="1"/>
  <c r="B47" i="25"/>
  <c r="B47" i="24"/>
  <c r="AK43" i="17"/>
  <c r="A43" i="21" s="1"/>
  <c r="A40" i="32" s="1"/>
  <c r="AN42" i="24"/>
  <c r="U42" i="24" s="1"/>
  <c r="X42" i="24" s="1"/>
  <c r="W43" i="17"/>
  <c r="AD43" i="17" s="1"/>
  <c r="AM43" i="17" s="1"/>
  <c r="AI40" i="24"/>
  <c r="AM40" i="24" s="1"/>
  <c r="R44" i="17"/>
  <c r="X42" i="22"/>
  <c r="A46" i="25"/>
  <c r="K46" i="25" s="1"/>
  <c r="A46" i="22"/>
  <c r="K46" i="22" s="1"/>
  <c r="S44" i="17"/>
  <c r="AC44" i="17" s="1"/>
  <c r="M31" i="23"/>
  <c r="N31" i="23"/>
  <c r="P31" i="23" s="1"/>
  <c r="W42" i="24"/>
  <c r="E51" i="24"/>
  <c r="H50" i="24"/>
  <c r="AJ43" i="17"/>
  <c r="B43" i="21" s="1"/>
  <c r="AI40" i="25"/>
  <c r="AM40" i="25" s="1"/>
  <c r="AJ44" i="15"/>
  <c r="W42" i="25"/>
  <c r="AN42" i="25"/>
  <c r="U42" i="25" s="1"/>
  <c r="X42" i="25" s="1"/>
  <c r="U43" i="22"/>
  <c r="AJ44" i="22"/>
  <c r="Y45" i="15"/>
  <c r="AB45" i="15" s="1"/>
  <c r="AC45" i="15" s="1"/>
  <c r="V45" i="15"/>
  <c r="AP39" i="25"/>
  <c r="H32" i="23"/>
  <c r="M45" i="25"/>
  <c r="G45" i="25"/>
  <c r="I45" i="25" s="1"/>
  <c r="J45" i="25" s="1"/>
  <c r="AP39" i="24"/>
  <c r="G32" i="23"/>
  <c r="AE41" i="25"/>
  <c r="AF41" i="25" s="1"/>
  <c r="AL41" i="25" s="1"/>
  <c r="AG41" i="25"/>
  <c r="AD41" i="24"/>
  <c r="AK41" i="24" s="1"/>
  <c r="AH41" i="24"/>
  <c r="AH41" i="25"/>
  <c r="AD41" i="25"/>
  <c r="AK41" i="25" s="1"/>
  <c r="T43" i="25"/>
  <c r="R43" i="25"/>
  <c r="AP39" i="22"/>
  <c r="F32" i="23"/>
  <c r="S43" i="25"/>
  <c r="Q43" i="25"/>
  <c r="Z42" i="25"/>
  <c r="AO42" i="25"/>
  <c r="AA42" i="25" s="1"/>
  <c r="L44" i="24"/>
  <c r="O44" i="24"/>
  <c r="V45" i="22"/>
  <c r="Y45" i="22"/>
  <c r="AB45" i="22" s="1"/>
  <c r="AC45" i="22" s="1"/>
  <c r="V45" i="25"/>
  <c r="Y45" i="25"/>
  <c r="AB45" i="25" s="1"/>
  <c r="AC45" i="25" s="1"/>
  <c r="M45" i="24"/>
  <c r="G45" i="24"/>
  <c r="I45" i="24" s="1"/>
  <c r="J45" i="24" s="1"/>
  <c r="AJ44" i="24"/>
  <c r="V45" i="24"/>
  <c r="Y45" i="24"/>
  <c r="AB45" i="24" s="1"/>
  <c r="AC45" i="24" s="1"/>
  <c r="AE41" i="22"/>
  <c r="AF41" i="22" s="1"/>
  <c r="AL41" i="22" s="1"/>
  <c r="AG41" i="22"/>
  <c r="AA43" i="22"/>
  <c r="Q44" i="22"/>
  <c r="S44" i="22"/>
  <c r="AD41" i="22"/>
  <c r="AK41" i="22" s="1"/>
  <c r="AH41" i="22"/>
  <c r="AG41" i="24"/>
  <c r="AE41" i="24"/>
  <c r="AF41" i="24" s="1"/>
  <c r="AL41" i="24" s="1"/>
  <c r="AP39" i="15"/>
  <c r="E32" i="23"/>
  <c r="AO42" i="24"/>
  <c r="AA42" i="24" s="1"/>
  <c r="Z42" i="24"/>
  <c r="T43" i="24"/>
  <c r="R43" i="24"/>
  <c r="AJ44" i="25"/>
  <c r="AI40" i="22"/>
  <c r="AM40" i="22" s="1"/>
  <c r="S43" i="24"/>
  <c r="Q43" i="24"/>
  <c r="G45" i="22"/>
  <c r="I45" i="22" s="1"/>
  <c r="J45" i="22" s="1"/>
  <c r="O44" i="25"/>
  <c r="L44" i="25"/>
  <c r="P51" i="25"/>
  <c r="F52" i="25"/>
  <c r="E52" i="25"/>
  <c r="H51" i="25"/>
  <c r="D53" i="25"/>
  <c r="N52" i="25"/>
  <c r="N51" i="24"/>
  <c r="D52" i="24"/>
  <c r="P54" i="24"/>
  <c r="F55" i="24"/>
  <c r="P50" i="22"/>
  <c r="F51" i="22"/>
  <c r="E51" i="22"/>
  <c r="H50" i="22"/>
  <c r="N51" i="22"/>
  <c r="D52" i="22"/>
  <c r="Y44" i="17"/>
  <c r="AE44" i="17" s="1"/>
  <c r="D47" i="19"/>
  <c r="AF48" i="17"/>
  <c r="Z44" i="17"/>
  <c r="AM40" i="15"/>
  <c r="C45" i="17"/>
  <c r="V45" i="17" s="1"/>
  <c r="A45" i="17"/>
  <c r="U45" i="17" s="1"/>
  <c r="AG41" i="15"/>
  <c r="AI41" i="15" s="1"/>
  <c r="AM41" i="15" s="1"/>
  <c r="T43" i="15"/>
  <c r="U43" i="15" s="1"/>
  <c r="X43" i="15" s="1"/>
  <c r="AO42" i="15"/>
  <c r="AA42" i="15" s="1"/>
  <c r="AE42" i="15" s="1"/>
  <c r="AF42" i="15" s="1"/>
  <c r="AL42" i="15" s="1"/>
  <c r="L44" i="15"/>
  <c r="S44" i="15" s="1"/>
  <c r="G45" i="15"/>
  <c r="I45" i="15" s="1"/>
  <c r="J45" i="15" s="1"/>
  <c r="L45" i="15" s="1"/>
  <c r="F46" i="17"/>
  <c r="M46" i="15"/>
  <c r="Z43" i="15"/>
  <c r="AD43" i="15" s="1"/>
  <c r="R44" i="15"/>
  <c r="T44" i="15"/>
  <c r="W43" i="15"/>
  <c r="AD42" i="15"/>
  <c r="AK42" i="15" s="1"/>
  <c r="AH42" i="15"/>
  <c r="G46" i="17"/>
  <c r="D46" i="17"/>
  <c r="B45" i="17"/>
  <c r="E46" i="17"/>
  <c r="F51" i="15"/>
  <c r="P50" i="15"/>
  <c r="E51" i="15"/>
  <c r="H50" i="15"/>
  <c r="D50" i="15"/>
  <c r="N49" i="15"/>
  <c r="AQ37" i="32" l="1"/>
  <c r="AH31" i="23"/>
  <c r="AQ31" i="23"/>
  <c r="AD43" i="23"/>
  <c r="AE43" i="23"/>
  <c r="AG44" i="26"/>
  <c r="AI44" i="26" s="1"/>
  <c r="AE44" i="26"/>
  <c r="AF44" i="26" s="1"/>
  <c r="AL44" i="26" s="1"/>
  <c r="BK35" i="32"/>
  <c r="BN35" i="32" s="1"/>
  <c r="I38" i="21" s="1"/>
  <c r="AX37" i="32"/>
  <c r="AZ37" i="32" s="1"/>
  <c r="AY37" i="32"/>
  <c r="BA37" i="32" s="1"/>
  <c r="K37" i="32"/>
  <c r="AK39" i="32"/>
  <c r="AR39" i="32"/>
  <c r="AJ39" i="32"/>
  <c r="AM38" i="32"/>
  <c r="AO38" i="32" s="1"/>
  <c r="AN38" i="32"/>
  <c r="AP38" i="32" s="1"/>
  <c r="AV38" i="32"/>
  <c r="AU38" i="32"/>
  <c r="AG40" i="32"/>
  <c r="L40" i="32"/>
  <c r="P40" i="32" s="1"/>
  <c r="BB36" i="32"/>
  <c r="AG30" i="23"/>
  <c r="AI30" i="23" s="1"/>
  <c r="AJ30" i="23" s="1"/>
  <c r="AK30" i="23" s="1"/>
  <c r="AL30" i="23" s="1"/>
  <c r="AM30" i="23" s="1"/>
  <c r="AN30" i="23" s="1"/>
  <c r="AO30" i="23" s="1"/>
  <c r="AP30" i="23" s="1"/>
  <c r="W51" i="23"/>
  <c r="AC50" i="23"/>
  <c r="V52" i="23"/>
  <c r="AB51" i="23"/>
  <c r="AA44" i="23"/>
  <c r="U45" i="23"/>
  <c r="BE43" i="32"/>
  <c r="BD43" i="32"/>
  <c r="BC43" i="32"/>
  <c r="AH45" i="32"/>
  <c r="AL44" i="32"/>
  <c r="AS45" i="32"/>
  <c r="AW44" i="32"/>
  <c r="W43" i="32"/>
  <c r="Y43" i="32"/>
  <c r="X43" i="32"/>
  <c r="E39" i="32"/>
  <c r="D39" i="32"/>
  <c r="H38" i="32"/>
  <c r="J38" i="32" s="1"/>
  <c r="G38" i="32"/>
  <c r="I38" i="32" s="1"/>
  <c r="U46" i="28"/>
  <c r="X46" i="28" s="1"/>
  <c r="F44" i="32"/>
  <c r="B45" i="32"/>
  <c r="W46" i="28"/>
  <c r="AA46" i="29"/>
  <c r="AG46" i="29" s="1"/>
  <c r="AA45" i="27"/>
  <c r="AG45" i="27" s="1"/>
  <c r="A45" i="19"/>
  <c r="P45" i="19" s="1"/>
  <c r="D45" i="21" s="1"/>
  <c r="B49" i="27" s="1"/>
  <c r="G49" i="27" s="1"/>
  <c r="I49" i="27" s="1"/>
  <c r="J49" i="27" s="1"/>
  <c r="C51" i="25"/>
  <c r="C51" i="22"/>
  <c r="C51" i="15"/>
  <c r="C51" i="24"/>
  <c r="C51" i="26"/>
  <c r="M51" i="26" s="1"/>
  <c r="C51" i="29"/>
  <c r="M51" i="29" s="1"/>
  <c r="C51" i="27"/>
  <c r="M51" i="27" s="1"/>
  <c r="C51" i="28"/>
  <c r="M51" i="28" s="1"/>
  <c r="E48" i="20"/>
  <c r="J47" i="20"/>
  <c r="F48" i="21" s="1"/>
  <c r="I47" i="20"/>
  <c r="E48" i="21" s="1"/>
  <c r="AE45" i="29"/>
  <c r="AF45" i="29" s="1"/>
  <c r="AL45" i="29" s="1"/>
  <c r="AG44" i="28"/>
  <c r="AI44" i="28" s="1"/>
  <c r="AM44" i="28" s="1"/>
  <c r="AJ45" i="26"/>
  <c r="W45" i="26"/>
  <c r="V44" i="19"/>
  <c r="X43" i="22"/>
  <c r="W43" i="22"/>
  <c r="B48" i="25"/>
  <c r="U45" i="26"/>
  <c r="X45" i="26" s="1"/>
  <c r="D47" i="20"/>
  <c r="B46" i="20"/>
  <c r="AP42" i="29"/>
  <c r="I35" i="23"/>
  <c r="AH45" i="28"/>
  <c r="AI45" i="28" s="1"/>
  <c r="AF45" i="28"/>
  <c r="AL45" i="28" s="1"/>
  <c r="AD45" i="28"/>
  <c r="AK45" i="28" s="1"/>
  <c r="S47" i="27"/>
  <c r="Q47" i="27"/>
  <c r="Z46" i="29"/>
  <c r="T47" i="27"/>
  <c r="R47" i="27"/>
  <c r="AP43" i="28"/>
  <c r="J36" i="23"/>
  <c r="Q46" i="26"/>
  <c r="S46" i="26"/>
  <c r="T46" i="26"/>
  <c r="R46" i="26"/>
  <c r="AJ45" i="27"/>
  <c r="AP42" i="28"/>
  <c r="J35" i="23"/>
  <c r="T47" i="26"/>
  <c r="R47" i="26"/>
  <c r="Z45" i="27"/>
  <c r="S47" i="26"/>
  <c r="Q47" i="26"/>
  <c r="Y46" i="29"/>
  <c r="AB46" i="29" s="1"/>
  <c r="AC46" i="29" s="1"/>
  <c r="V46" i="29"/>
  <c r="W46" i="29"/>
  <c r="Q46" i="27"/>
  <c r="S46" i="27"/>
  <c r="V46" i="27"/>
  <c r="Y46" i="27"/>
  <c r="AB46" i="27" s="1"/>
  <c r="AC46" i="27" s="1"/>
  <c r="AP43" i="27"/>
  <c r="K36" i="23"/>
  <c r="AH45" i="29"/>
  <c r="AI45" i="29" s="1"/>
  <c r="AD45" i="29"/>
  <c r="AK45" i="29" s="1"/>
  <c r="T46" i="27"/>
  <c r="R46" i="27"/>
  <c r="AJ45" i="28"/>
  <c r="AP43" i="26"/>
  <c r="L36" i="23"/>
  <c r="AP43" i="29"/>
  <c r="I36" i="23"/>
  <c r="U46" i="29"/>
  <c r="X46" i="29" s="1"/>
  <c r="O47" i="28"/>
  <c r="L47" i="28"/>
  <c r="AA46" i="28"/>
  <c r="O47" i="29"/>
  <c r="L47" i="29"/>
  <c r="C45" i="19"/>
  <c r="Q45" i="19" s="1"/>
  <c r="C45" i="21" s="1"/>
  <c r="AI44" i="29"/>
  <c r="AM44" i="29" s="1"/>
  <c r="Z46" i="28"/>
  <c r="A47" i="26"/>
  <c r="K47" i="26" s="1"/>
  <c r="A47" i="28"/>
  <c r="K47" i="28" s="1"/>
  <c r="A47" i="15"/>
  <c r="K47" i="15" s="1"/>
  <c r="A47" i="29"/>
  <c r="K47" i="29" s="1"/>
  <c r="A47" i="27"/>
  <c r="K47" i="27" s="1"/>
  <c r="W45" i="27"/>
  <c r="B48" i="26"/>
  <c r="G48" i="26" s="1"/>
  <c r="I48" i="26" s="1"/>
  <c r="J48" i="26" s="1"/>
  <c r="B48" i="27"/>
  <c r="G48" i="27" s="1"/>
  <c r="I48" i="27" s="1"/>
  <c r="J48" i="27" s="1"/>
  <c r="AJ45" i="29"/>
  <c r="Z45" i="26"/>
  <c r="U45" i="27"/>
  <c r="X45" i="27" s="1"/>
  <c r="L48" i="28"/>
  <c r="O48" i="28"/>
  <c r="AA45" i="26"/>
  <c r="Y46" i="26"/>
  <c r="AB46" i="26" s="1"/>
  <c r="AC46" i="26" s="1"/>
  <c r="V46" i="26"/>
  <c r="L48" i="29"/>
  <c r="O48" i="29"/>
  <c r="V46" i="28"/>
  <c r="Y46" i="28"/>
  <c r="AB46" i="28" s="1"/>
  <c r="AC46" i="28" s="1"/>
  <c r="AI44" i="27"/>
  <c r="AM44" i="27" s="1"/>
  <c r="O31" i="23"/>
  <c r="R31" i="23" s="1"/>
  <c r="S31" i="23"/>
  <c r="T31" i="23"/>
  <c r="F52" i="29"/>
  <c r="H52" i="29" s="1"/>
  <c r="P51" i="29"/>
  <c r="E53" i="29"/>
  <c r="H51" i="29"/>
  <c r="D52" i="29"/>
  <c r="N51" i="29"/>
  <c r="E52" i="28"/>
  <c r="H51" i="28"/>
  <c r="D52" i="28"/>
  <c r="N51" i="28"/>
  <c r="F54" i="28"/>
  <c r="P53" i="28"/>
  <c r="H51" i="27"/>
  <c r="E52" i="27"/>
  <c r="N51" i="27"/>
  <c r="D52" i="27"/>
  <c r="P52" i="27"/>
  <c r="F53" i="27"/>
  <c r="P52" i="26"/>
  <c r="F53" i="26"/>
  <c r="D53" i="26"/>
  <c r="N52" i="26"/>
  <c r="H52" i="26"/>
  <c r="E53" i="26"/>
  <c r="AF42" i="22"/>
  <c r="AL42" i="22" s="1"/>
  <c r="T44" i="22"/>
  <c r="U44" i="22" s="1"/>
  <c r="X44" i="22" s="1"/>
  <c r="M48" i="17"/>
  <c r="K48" i="17"/>
  <c r="N49" i="17"/>
  <c r="AH42" i="22"/>
  <c r="C46" i="23"/>
  <c r="E46" i="19"/>
  <c r="C46" i="19" s="1"/>
  <c r="Q46" i="19" s="1"/>
  <c r="C46" i="21" s="1"/>
  <c r="A47" i="24"/>
  <c r="K47" i="24" s="1"/>
  <c r="M48" i="19"/>
  <c r="S47" i="19"/>
  <c r="T47" i="19"/>
  <c r="AG42" i="22"/>
  <c r="B48" i="22"/>
  <c r="B48" i="15"/>
  <c r="B49" i="25"/>
  <c r="W44" i="17"/>
  <c r="AD44" i="17" s="1"/>
  <c r="AM44" i="17" s="1"/>
  <c r="S45" i="17"/>
  <c r="AC45" i="17" s="1"/>
  <c r="AK44" i="17"/>
  <c r="A44" i="21" s="1"/>
  <c r="A41" i="32" s="1"/>
  <c r="A47" i="25"/>
  <c r="K47" i="25" s="1"/>
  <c r="A47" i="22"/>
  <c r="K47" i="22" s="1"/>
  <c r="R45" i="17"/>
  <c r="Z43" i="24"/>
  <c r="AD43" i="24" s="1"/>
  <c r="AA43" i="24"/>
  <c r="AG43" i="24" s="1"/>
  <c r="M32" i="23"/>
  <c r="N32" i="23"/>
  <c r="P32" i="23" s="1"/>
  <c r="Z43" i="25"/>
  <c r="AH43" i="25" s="1"/>
  <c r="AA43" i="25"/>
  <c r="AG43" i="25" s="1"/>
  <c r="E52" i="24"/>
  <c r="H51" i="24"/>
  <c r="W44" i="22"/>
  <c r="AJ45" i="15"/>
  <c r="AJ44" i="17"/>
  <c r="B44" i="21" s="1"/>
  <c r="AI41" i="25"/>
  <c r="AM41" i="25" s="1"/>
  <c r="V46" i="15"/>
  <c r="Y46" i="15"/>
  <c r="AB46" i="15" s="1"/>
  <c r="AC46" i="15" s="1"/>
  <c r="O45" i="24"/>
  <c r="L45" i="24"/>
  <c r="AG42" i="25"/>
  <c r="AE42" i="25"/>
  <c r="AF42" i="25" s="1"/>
  <c r="AL42" i="25" s="1"/>
  <c r="AH43" i="22"/>
  <c r="AD43" i="22"/>
  <c r="L45" i="25"/>
  <c r="O45" i="25"/>
  <c r="W43" i="24"/>
  <c r="AJ45" i="25"/>
  <c r="M46" i="25"/>
  <c r="G46" i="25"/>
  <c r="I46" i="25" s="1"/>
  <c r="J46" i="25" s="1"/>
  <c r="AH42" i="25"/>
  <c r="AD42" i="25"/>
  <c r="AK42" i="25" s="1"/>
  <c r="U43" i="24"/>
  <c r="X43" i="24" s="1"/>
  <c r="Y46" i="22"/>
  <c r="AB46" i="22" s="1"/>
  <c r="AC46" i="22" s="1"/>
  <c r="V46" i="22"/>
  <c r="AH42" i="24"/>
  <c r="AD42" i="24"/>
  <c r="AK42" i="24" s="1"/>
  <c r="Z44" i="22"/>
  <c r="V46" i="25"/>
  <c r="Y46" i="25"/>
  <c r="AB46" i="25" s="1"/>
  <c r="AC46" i="25" s="1"/>
  <c r="M46" i="24"/>
  <c r="G46" i="24"/>
  <c r="I46" i="24" s="1"/>
  <c r="J46" i="24" s="1"/>
  <c r="AP40" i="22"/>
  <c r="F33" i="23"/>
  <c r="V46" i="24"/>
  <c r="Y46" i="24"/>
  <c r="AB46" i="24" s="1"/>
  <c r="AC46" i="24" s="1"/>
  <c r="AG43" i="22"/>
  <c r="AE43" i="22"/>
  <c r="AF43" i="22" s="1"/>
  <c r="AP40" i="25"/>
  <c r="H33" i="23"/>
  <c r="W43" i="25"/>
  <c r="AE42" i="24"/>
  <c r="AF42" i="24" s="1"/>
  <c r="AL42" i="24" s="1"/>
  <c r="AG42" i="24"/>
  <c r="AI41" i="22"/>
  <c r="AM41" i="22" s="1"/>
  <c r="U43" i="25"/>
  <c r="X43" i="25" s="1"/>
  <c r="Q44" i="24"/>
  <c r="S44" i="24"/>
  <c r="AJ45" i="22"/>
  <c r="AI41" i="24"/>
  <c r="AM41" i="24" s="1"/>
  <c r="S44" i="25"/>
  <c r="Q44" i="25"/>
  <c r="L45" i="22"/>
  <c r="O45" i="22"/>
  <c r="AP40" i="15"/>
  <c r="E33" i="23"/>
  <c r="AP40" i="24"/>
  <c r="G33" i="23"/>
  <c r="AP41" i="15"/>
  <c r="E34" i="23"/>
  <c r="R44" i="25"/>
  <c r="T44" i="25"/>
  <c r="M46" i="22"/>
  <c r="G46" i="22"/>
  <c r="I46" i="22" s="1"/>
  <c r="J46" i="22" s="1"/>
  <c r="AJ45" i="24"/>
  <c r="T44" i="24"/>
  <c r="R44" i="24"/>
  <c r="F53" i="25"/>
  <c r="P52" i="25"/>
  <c r="N53" i="25"/>
  <c r="D54" i="25"/>
  <c r="E53" i="25"/>
  <c r="H52" i="25"/>
  <c r="P55" i="24"/>
  <c r="F56" i="24"/>
  <c r="D53" i="24"/>
  <c r="N52" i="24"/>
  <c r="H51" i="22"/>
  <c r="E52" i="22"/>
  <c r="F52" i="22"/>
  <c r="P51" i="22"/>
  <c r="N52" i="22"/>
  <c r="D53" i="22"/>
  <c r="Y45" i="17"/>
  <c r="AE45" i="17" s="1"/>
  <c r="D48" i="19"/>
  <c r="AF49" i="17"/>
  <c r="Z45" i="17"/>
  <c r="AA43" i="15"/>
  <c r="AE43" i="15" s="1"/>
  <c r="AF43" i="15" s="1"/>
  <c r="AL43" i="15" s="1"/>
  <c r="C46" i="17"/>
  <c r="V46" i="17" s="1"/>
  <c r="A46" i="17"/>
  <c r="U46" i="17" s="1"/>
  <c r="AG42" i="15"/>
  <c r="AI42" i="15" s="1"/>
  <c r="AM42" i="15" s="1"/>
  <c r="AH43" i="15"/>
  <c r="Q44" i="15"/>
  <c r="Z44" i="15" s="1"/>
  <c r="G46" i="15"/>
  <c r="I46" i="15" s="1"/>
  <c r="J46" i="15" s="1"/>
  <c r="L46" i="15" s="1"/>
  <c r="O45" i="15"/>
  <c r="T45" i="15" s="1"/>
  <c r="AA44" i="15"/>
  <c r="AE44" i="15" s="1"/>
  <c r="F47" i="17"/>
  <c r="M47" i="15"/>
  <c r="S45" i="15"/>
  <c r="Q45" i="15"/>
  <c r="AK43" i="15"/>
  <c r="G47" i="17"/>
  <c r="U44" i="15"/>
  <c r="E47" i="17"/>
  <c r="D47" i="17"/>
  <c r="B46" i="17"/>
  <c r="F52" i="15"/>
  <c r="P51" i="15"/>
  <c r="D51" i="15"/>
  <c r="N50" i="15"/>
  <c r="E52" i="15"/>
  <c r="H51" i="15"/>
  <c r="AE45" i="27" l="1"/>
  <c r="AA44" i="22"/>
  <c r="W46" i="26"/>
  <c r="AM44" i="26"/>
  <c r="L37" i="23" s="1"/>
  <c r="AH32" i="23"/>
  <c r="AQ32" i="23"/>
  <c r="K38" i="32"/>
  <c r="AD44" i="23"/>
  <c r="AE44" i="23"/>
  <c r="AE46" i="29"/>
  <c r="AF46" i="29" s="1"/>
  <c r="AL46" i="29" s="1"/>
  <c r="AK43" i="22"/>
  <c r="AR40" i="32"/>
  <c r="AK40" i="32"/>
  <c r="AJ40" i="32"/>
  <c r="AY38" i="32"/>
  <c r="BA38" i="32" s="1"/>
  <c r="AX38" i="32"/>
  <c r="AZ38" i="32" s="1"/>
  <c r="U46" i="26"/>
  <c r="X46" i="26" s="1"/>
  <c r="AQ38" i="32"/>
  <c r="AM39" i="32"/>
  <c r="AO39" i="32" s="1"/>
  <c r="AN39" i="32"/>
  <c r="AP39" i="32" s="1"/>
  <c r="AV39" i="32"/>
  <c r="AU39" i="32"/>
  <c r="B49" i="26"/>
  <c r="G49" i="26" s="1"/>
  <c r="I49" i="26" s="1"/>
  <c r="J49" i="26" s="1"/>
  <c r="AG41" i="32"/>
  <c r="L41" i="32"/>
  <c r="P41" i="32" s="1"/>
  <c r="V45" i="19"/>
  <c r="BH36" i="32"/>
  <c r="BI36" i="32"/>
  <c r="BG36" i="32"/>
  <c r="BB37" i="32"/>
  <c r="AG31" i="23"/>
  <c r="AI31" i="23" s="1"/>
  <c r="AJ31" i="23" s="1"/>
  <c r="AK31" i="23" s="1"/>
  <c r="AL31" i="23" s="1"/>
  <c r="AM31" i="23" s="1"/>
  <c r="AN31" i="23" s="1"/>
  <c r="AO31" i="23" s="1"/>
  <c r="AP31" i="23" s="1"/>
  <c r="W52" i="23"/>
  <c r="AC51" i="23"/>
  <c r="V53" i="23"/>
  <c r="AB52" i="23"/>
  <c r="U46" i="23"/>
  <c r="AA45" i="23"/>
  <c r="AW45" i="32"/>
  <c r="AS46" i="32"/>
  <c r="BE44" i="32"/>
  <c r="BD44" i="32"/>
  <c r="BC44" i="32"/>
  <c r="AL45" i="32"/>
  <c r="AH46" i="32"/>
  <c r="W44" i="32"/>
  <c r="Y44" i="32"/>
  <c r="X44" i="32"/>
  <c r="AL43" i="22"/>
  <c r="H39" i="32"/>
  <c r="J39" i="32" s="1"/>
  <c r="G39" i="32"/>
  <c r="I39" i="32" s="1"/>
  <c r="E40" i="32"/>
  <c r="D40" i="32"/>
  <c r="F45" i="32"/>
  <c r="B46" i="32"/>
  <c r="C52" i="22"/>
  <c r="C52" i="15"/>
  <c r="C52" i="24"/>
  <c r="C52" i="25"/>
  <c r="C52" i="29"/>
  <c r="M52" i="29" s="1"/>
  <c r="C52" i="27"/>
  <c r="M52" i="27" s="1"/>
  <c r="C52" i="28"/>
  <c r="M52" i="28" s="1"/>
  <c r="C52" i="26"/>
  <c r="M52" i="26" s="1"/>
  <c r="J48" i="20"/>
  <c r="F49" i="21" s="1"/>
  <c r="E49" i="20"/>
  <c r="I48" i="20"/>
  <c r="E49" i="21" s="1"/>
  <c r="AJ46" i="26"/>
  <c r="AJ46" i="28"/>
  <c r="W46" i="27"/>
  <c r="U47" i="27"/>
  <c r="X47" i="27" s="1"/>
  <c r="U46" i="27"/>
  <c r="X46" i="27" s="1"/>
  <c r="AA47" i="26"/>
  <c r="AG47" i="26" s="1"/>
  <c r="D48" i="20"/>
  <c r="B47" i="20"/>
  <c r="AM45" i="28"/>
  <c r="J38" i="23" s="1"/>
  <c r="AJ46" i="29"/>
  <c r="W47" i="27"/>
  <c r="AP44" i="27"/>
  <c r="K37" i="23"/>
  <c r="AP44" i="29"/>
  <c r="I37" i="23"/>
  <c r="AG45" i="26"/>
  <c r="AE45" i="26"/>
  <c r="AF45" i="26" s="1"/>
  <c r="AL45" i="26" s="1"/>
  <c r="R48" i="28"/>
  <c r="T48" i="28"/>
  <c r="B49" i="28"/>
  <c r="G49" i="28" s="1"/>
  <c r="I49" i="28" s="1"/>
  <c r="J49" i="28" s="1"/>
  <c r="B49" i="29"/>
  <c r="G49" i="29" s="1"/>
  <c r="I49" i="29" s="1"/>
  <c r="J49" i="29" s="1"/>
  <c r="Z47" i="26"/>
  <c r="S48" i="28"/>
  <c r="Q48" i="28"/>
  <c r="Q47" i="29"/>
  <c r="S47" i="29"/>
  <c r="AM45" i="29"/>
  <c r="A48" i="29"/>
  <c r="K48" i="29" s="1"/>
  <c r="A48" i="27"/>
  <c r="K48" i="27" s="1"/>
  <c r="AP44" i="28"/>
  <c r="J37" i="23"/>
  <c r="T47" i="29"/>
  <c r="R47" i="29"/>
  <c r="AH45" i="27"/>
  <c r="AI45" i="27" s="1"/>
  <c r="AD45" i="27"/>
  <c r="AK45" i="27" s="1"/>
  <c r="A48" i="26"/>
  <c r="K48" i="26" s="1"/>
  <c r="A48" i="28"/>
  <c r="K48" i="28" s="1"/>
  <c r="Y47" i="27"/>
  <c r="AB47" i="27" s="1"/>
  <c r="AC47" i="27" s="1"/>
  <c r="V47" i="27"/>
  <c r="AG46" i="28"/>
  <c r="AE46" i="28"/>
  <c r="AF46" i="28" s="1"/>
  <c r="AL46" i="28" s="1"/>
  <c r="AH46" i="29"/>
  <c r="AI46" i="29" s="1"/>
  <c r="AD46" i="29"/>
  <c r="AK46" i="29" s="1"/>
  <c r="Y47" i="29"/>
  <c r="AB47" i="29" s="1"/>
  <c r="AC47" i="29" s="1"/>
  <c r="V47" i="29"/>
  <c r="S47" i="28"/>
  <c r="Q47" i="28"/>
  <c r="W47" i="26"/>
  <c r="Z47" i="27"/>
  <c r="T47" i="28"/>
  <c r="R47" i="28"/>
  <c r="U47" i="26"/>
  <c r="X47" i="26" s="1"/>
  <c r="AA47" i="27"/>
  <c r="B50" i="28"/>
  <c r="G50" i="28" s="1"/>
  <c r="I50" i="28" s="1"/>
  <c r="J50" i="28" s="1"/>
  <c r="B50" i="29"/>
  <c r="G50" i="29" s="1"/>
  <c r="I50" i="29" s="1"/>
  <c r="J50" i="29" s="1"/>
  <c r="B49" i="22"/>
  <c r="V47" i="28"/>
  <c r="Y47" i="28"/>
  <c r="AB47" i="28" s="1"/>
  <c r="AC47" i="28" s="1"/>
  <c r="AP44" i="26"/>
  <c r="Y47" i="26"/>
  <c r="AB47" i="26" s="1"/>
  <c r="AC47" i="26" s="1"/>
  <c r="V47" i="26"/>
  <c r="T48" i="29"/>
  <c r="R48" i="29"/>
  <c r="AD45" i="26"/>
  <c r="AK45" i="26" s="1"/>
  <c r="AH45" i="26"/>
  <c r="AH46" i="28"/>
  <c r="AD46" i="28"/>
  <c r="AK46" i="28" s="1"/>
  <c r="AJ46" i="27"/>
  <c r="S48" i="29"/>
  <c r="Q48" i="29"/>
  <c r="AA46" i="27"/>
  <c r="A46" i="19"/>
  <c r="P46" i="19" s="1"/>
  <c r="D46" i="21" s="1"/>
  <c r="B50" i="25" s="1"/>
  <c r="AI42" i="22"/>
  <c r="AM42" i="22" s="1"/>
  <c r="AP42" i="22" s="1"/>
  <c r="L49" i="26"/>
  <c r="O49" i="26"/>
  <c r="Z46" i="27"/>
  <c r="O49" i="27"/>
  <c r="L49" i="27"/>
  <c r="O48" i="27"/>
  <c r="L48" i="27"/>
  <c r="AA46" i="26"/>
  <c r="B46" i="19"/>
  <c r="O48" i="26"/>
  <c r="L48" i="26"/>
  <c r="AF45" i="27"/>
  <c r="AL45" i="27" s="1"/>
  <c r="Z46" i="26"/>
  <c r="O32" i="23"/>
  <c r="R32" i="23" s="1"/>
  <c r="S32" i="23"/>
  <c r="T32" i="23"/>
  <c r="E54" i="29"/>
  <c r="P52" i="29"/>
  <c r="F53" i="29"/>
  <c r="N52" i="29"/>
  <c r="D53" i="29"/>
  <c r="N52" i="28"/>
  <c r="D53" i="28"/>
  <c r="P54" i="28"/>
  <c r="F55" i="28"/>
  <c r="E53" i="28"/>
  <c r="H52" i="28"/>
  <c r="E53" i="27"/>
  <c r="H52" i="27"/>
  <c r="P53" i="27"/>
  <c r="F54" i="27"/>
  <c r="N52" i="27"/>
  <c r="D53" i="27"/>
  <c r="N53" i="26"/>
  <c r="D54" i="26"/>
  <c r="H53" i="26"/>
  <c r="E54" i="26"/>
  <c r="P53" i="26"/>
  <c r="F54" i="26"/>
  <c r="M49" i="17"/>
  <c r="K49" i="17"/>
  <c r="N50" i="17"/>
  <c r="AJ46" i="15"/>
  <c r="C47" i="23"/>
  <c r="E47" i="19"/>
  <c r="C47" i="19" s="1"/>
  <c r="Q47" i="19" s="1"/>
  <c r="C47" i="21" s="1"/>
  <c r="M49" i="19"/>
  <c r="S48" i="19"/>
  <c r="T48" i="19"/>
  <c r="AH43" i="24"/>
  <c r="AI43" i="24" s="1"/>
  <c r="AE43" i="24"/>
  <c r="AF43" i="24" s="1"/>
  <c r="AL43" i="24" s="1"/>
  <c r="B49" i="15"/>
  <c r="B49" i="24"/>
  <c r="AK45" i="17"/>
  <c r="A45" i="21" s="1"/>
  <c r="A42" i="32" s="1"/>
  <c r="A48" i="25"/>
  <c r="K48" i="25" s="1"/>
  <c r="A48" i="22"/>
  <c r="K48" i="22" s="1"/>
  <c r="A48" i="15"/>
  <c r="K48" i="15" s="1"/>
  <c r="A48" i="24"/>
  <c r="K48" i="24" s="1"/>
  <c r="W45" i="17"/>
  <c r="AD45" i="17" s="1"/>
  <c r="R46" i="17"/>
  <c r="S46" i="17"/>
  <c r="AC46" i="17" s="1"/>
  <c r="AD43" i="25"/>
  <c r="AK43" i="25" s="1"/>
  <c r="M33" i="23"/>
  <c r="N33" i="23"/>
  <c r="P33" i="23" s="1"/>
  <c r="AE43" i="25"/>
  <c r="AF43" i="25" s="1"/>
  <c r="AL43" i="25" s="1"/>
  <c r="AI43" i="25"/>
  <c r="E53" i="24"/>
  <c r="H52" i="24"/>
  <c r="AJ45" i="17"/>
  <c r="B45" i="21" s="1"/>
  <c r="U44" i="24"/>
  <c r="X44" i="24" s="1"/>
  <c r="AP41" i="25"/>
  <c r="H34" i="23"/>
  <c r="AI42" i="25"/>
  <c r="AM42" i="25" s="1"/>
  <c r="W44" i="24"/>
  <c r="Z44" i="25"/>
  <c r="AD44" i="25" s="1"/>
  <c r="U44" i="25"/>
  <c r="X44" i="25" s="1"/>
  <c r="AP41" i="24"/>
  <c r="G34" i="23"/>
  <c r="Y47" i="24"/>
  <c r="AB47" i="24" s="1"/>
  <c r="AC47" i="24" s="1"/>
  <c r="V47" i="24"/>
  <c r="V47" i="15"/>
  <c r="Y47" i="15"/>
  <c r="AB47" i="15" s="1"/>
  <c r="AC47" i="15" s="1"/>
  <c r="AA44" i="25"/>
  <c r="AH44" i="22"/>
  <c r="AD44" i="22"/>
  <c r="AK44" i="22" s="1"/>
  <c r="M47" i="22"/>
  <c r="G47" i="22"/>
  <c r="I47" i="22" s="1"/>
  <c r="J47" i="22" s="1"/>
  <c r="M47" i="25"/>
  <c r="G47" i="25"/>
  <c r="I47" i="25" s="1"/>
  <c r="J47" i="25" s="1"/>
  <c r="M47" i="24"/>
  <c r="G47" i="24"/>
  <c r="I47" i="24" s="1"/>
  <c r="J47" i="24" s="1"/>
  <c r="AP41" i="22"/>
  <c r="F34" i="23"/>
  <c r="V47" i="22"/>
  <c r="Y47" i="22"/>
  <c r="AB47" i="22" s="1"/>
  <c r="AC47" i="22" s="1"/>
  <c r="AA44" i="24"/>
  <c r="V47" i="25"/>
  <c r="Y47" i="25"/>
  <c r="AB47" i="25" s="1"/>
  <c r="AC47" i="25" s="1"/>
  <c r="T45" i="25"/>
  <c r="R45" i="25"/>
  <c r="S45" i="22"/>
  <c r="Q45" i="22"/>
  <c r="Z44" i="24"/>
  <c r="AJ46" i="24"/>
  <c r="AJ46" i="22"/>
  <c r="S45" i="25"/>
  <c r="Q45" i="25"/>
  <c r="AJ46" i="25"/>
  <c r="AE44" i="22"/>
  <c r="AF44" i="22" s="1"/>
  <c r="AL44" i="22" s="1"/>
  <c r="AG44" i="22"/>
  <c r="AI42" i="24"/>
  <c r="AM42" i="24" s="1"/>
  <c r="Q45" i="24"/>
  <c r="S45" i="24"/>
  <c r="W44" i="25"/>
  <c r="R45" i="24"/>
  <c r="T45" i="24"/>
  <c r="AK43" i="24"/>
  <c r="M48" i="22"/>
  <c r="O46" i="24"/>
  <c r="L46" i="24"/>
  <c r="AI43" i="22"/>
  <c r="O46" i="22"/>
  <c r="L46" i="22"/>
  <c r="AP42" i="15"/>
  <c r="E35" i="23"/>
  <c r="T45" i="22"/>
  <c r="R45" i="22"/>
  <c r="L46" i="25"/>
  <c r="O46" i="25"/>
  <c r="H53" i="25"/>
  <c r="E54" i="25"/>
  <c r="F54" i="25"/>
  <c r="P53" i="25"/>
  <c r="N54" i="25"/>
  <c r="D55" i="25"/>
  <c r="N53" i="24"/>
  <c r="D54" i="24"/>
  <c r="P56" i="24"/>
  <c r="F57" i="24"/>
  <c r="E53" i="22"/>
  <c r="H52" i="22"/>
  <c r="N53" i="22"/>
  <c r="D54" i="22"/>
  <c r="P52" i="22"/>
  <c r="F53" i="22"/>
  <c r="Y46" i="17"/>
  <c r="AE46" i="17" s="1"/>
  <c r="D49" i="19"/>
  <c r="AF50" i="17"/>
  <c r="Z46" i="17"/>
  <c r="AG43" i="15"/>
  <c r="AI43" i="15" s="1"/>
  <c r="AM43" i="15" s="1"/>
  <c r="C47" i="17"/>
  <c r="V47" i="17" s="1"/>
  <c r="A47" i="17"/>
  <c r="U47" i="17" s="1"/>
  <c r="AD44" i="15"/>
  <c r="AF44" i="15"/>
  <c r="AH44" i="15"/>
  <c r="W44" i="15"/>
  <c r="AG44" i="15"/>
  <c r="X44" i="15"/>
  <c r="R45" i="15"/>
  <c r="W45" i="15" s="1"/>
  <c r="O46" i="15"/>
  <c r="T46" i="15" s="1"/>
  <c r="G47" i="15"/>
  <c r="I47" i="15" s="1"/>
  <c r="J47" i="15" s="1"/>
  <c r="O47" i="15" s="1"/>
  <c r="F48" i="17"/>
  <c r="M48" i="15"/>
  <c r="AA45" i="15"/>
  <c r="AE45" i="15" s="1"/>
  <c r="G48" i="17"/>
  <c r="U45" i="15"/>
  <c r="Q46" i="15"/>
  <c r="S46" i="15"/>
  <c r="E48" i="17"/>
  <c r="D48" i="17"/>
  <c r="B47" i="17"/>
  <c r="F53" i="15"/>
  <c r="P52" i="15"/>
  <c r="D52" i="15"/>
  <c r="N51" i="15"/>
  <c r="E53" i="15"/>
  <c r="H52" i="15"/>
  <c r="BB38" i="32" l="1"/>
  <c r="AM43" i="22"/>
  <c r="B50" i="24"/>
  <c r="AH33" i="23"/>
  <c r="AQ33" i="23"/>
  <c r="AQ39" i="32"/>
  <c r="K39" i="32"/>
  <c r="AD45" i="23"/>
  <c r="AE45" i="23"/>
  <c r="AK41" i="32"/>
  <c r="AR41" i="32"/>
  <c r="AJ41" i="32"/>
  <c r="AX39" i="32"/>
  <c r="AZ39" i="32" s="1"/>
  <c r="AY39" i="32"/>
  <c r="BA39" i="32" s="1"/>
  <c r="BH38" i="32"/>
  <c r="BI38" i="32"/>
  <c r="BG38" i="32"/>
  <c r="AG42" i="32"/>
  <c r="L42" i="32"/>
  <c r="P42" i="32" s="1"/>
  <c r="BI37" i="32"/>
  <c r="BH37" i="32"/>
  <c r="BG37" i="32"/>
  <c r="AN40" i="32"/>
  <c r="AP40" i="32" s="1"/>
  <c r="AM40" i="32"/>
  <c r="AO40" i="32" s="1"/>
  <c r="BK36" i="32"/>
  <c r="BN36" i="32" s="1"/>
  <c r="I39" i="21" s="1"/>
  <c r="AJ47" i="26"/>
  <c r="AV40" i="32"/>
  <c r="AU40" i="32"/>
  <c r="AG32" i="23"/>
  <c r="AI32" i="23" s="1"/>
  <c r="AJ32" i="23" s="1"/>
  <c r="AK32" i="23" s="1"/>
  <c r="AL32" i="23" s="1"/>
  <c r="AM32" i="23" s="1"/>
  <c r="AN32" i="23" s="1"/>
  <c r="AO32" i="23" s="1"/>
  <c r="AP32" i="23" s="1"/>
  <c r="W53" i="23"/>
  <c r="AC52" i="23"/>
  <c r="V54" i="23"/>
  <c r="AB53" i="23"/>
  <c r="U47" i="23"/>
  <c r="AA46" i="23"/>
  <c r="AH47" i="32"/>
  <c r="AL46" i="32"/>
  <c r="BE45" i="32"/>
  <c r="BC45" i="32"/>
  <c r="BD45" i="32"/>
  <c r="AS47" i="32"/>
  <c r="AW46" i="32"/>
  <c r="W45" i="32"/>
  <c r="Y45" i="32"/>
  <c r="X45" i="32"/>
  <c r="G40" i="32"/>
  <c r="I40" i="32" s="1"/>
  <c r="H40" i="32"/>
  <c r="J40" i="32" s="1"/>
  <c r="E41" i="32"/>
  <c r="D41" i="32"/>
  <c r="F46" i="32"/>
  <c r="B47" i="32"/>
  <c r="W48" i="29"/>
  <c r="AP45" i="28"/>
  <c r="AE47" i="26"/>
  <c r="AF47" i="26" s="1"/>
  <c r="AL47" i="26" s="1"/>
  <c r="U47" i="28"/>
  <c r="X47" i="28" s="1"/>
  <c r="V46" i="19"/>
  <c r="W47" i="28"/>
  <c r="C53" i="22"/>
  <c r="C53" i="24"/>
  <c r="C53" i="15"/>
  <c r="C53" i="25"/>
  <c r="E50" i="20"/>
  <c r="I49" i="20"/>
  <c r="E50" i="21" s="1"/>
  <c r="J49" i="20"/>
  <c r="F50" i="21" s="1"/>
  <c r="U48" i="29"/>
  <c r="X48" i="29" s="1"/>
  <c r="C53" i="26"/>
  <c r="M53" i="26" s="1"/>
  <c r="C53" i="29"/>
  <c r="M53" i="29" s="1"/>
  <c r="C53" i="27"/>
  <c r="M53" i="27" s="1"/>
  <c r="C53" i="28"/>
  <c r="M53" i="28" s="1"/>
  <c r="AJ47" i="29"/>
  <c r="W47" i="29"/>
  <c r="U48" i="28"/>
  <c r="X48" i="28" s="1"/>
  <c r="U47" i="29"/>
  <c r="X47" i="29" s="1"/>
  <c r="W48" i="28"/>
  <c r="AM46" i="29"/>
  <c r="AP46" i="29" s="1"/>
  <c r="AI46" i="28"/>
  <c r="AM46" i="28" s="1"/>
  <c r="AM45" i="27"/>
  <c r="K38" i="23" s="1"/>
  <c r="D49" i="20"/>
  <c r="B48" i="20"/>
  <c r="AD46" i="27"/>
  <c r="AK46" i="27" s="1"/>
  <c r="AH46" i="27"/>
  <c r="O49" i="29"/>
  <c r="L49" i="29"/>
  <c r="T49" i="26"/>
  <c r="R49" i="26"/>
  <c r="L50" i="29"/>
  <c r="O50" i="29"/>
  <c r="L49" i="28"/>
  <c r="O49" i="28"/>
  <c r="Q49" i="26"/>
  <c r="S49" i="26"/>
  <c r="O50" i="28"/>
  <c r="L50" i="28"/>
  <c r="AG47" i="27"/>
  <c r="AE47" i="27"/>
  <c r="AF47" i="27" s="1"/>
  <c r="AL47" i="27" s="1"/>
  <c r="AH46" i="26"/>
  <c r="AD46" i="26"/>
  <c r="AK46" i="26" s="1"/>
  <c r="B50" i="27"/>
  <c r="G50" i="27" s="1"/>
  <c r="I50" i="27" s="1"/>
  <c r="J50" i="27" s="1"/>
  <c r="B50" i="26"/>
  <c r="G50" i="26" s="1"/>
  <c r="I50" i="26" s="1"/>
  <c r="J50" i="26" s="1"/>
  <c r="Y48" i="27"/>
  <c r="AB48" i="27" s="1"/>
  <c r="AC48" i="27" s="1"/>
  <c r="V48" i="27"/>
  <c r="S48" i="26"/>
  <c r="Q48" i="26"/>
  <c r="V48" i="29"/>
  <c r="Y48" i="29"/>
  <c r="AB48" i="29" s="1"/>
  <c r="AC48" i="29" s="1"/>
  <c r="AI45" i="26"/>
  <c r="AM45" i="26" s="1"/>
  <c r="T48" i="26"/>
  <c r="R48" i="26"/>
  <c r="W48" i="26" s="1"/>
  <c r="AG46" i="27"/>
  <c r="AE46" i="27"/>
  <c r="AF46" i="27" s="1"/>
  <c r="AL46" i="27" s="1"/>
  <c r="AH47" i="27"/>
  <c r="AD47" i="27"/>
  <c r="AK47" i="27" s="1"/>
  <c r="AJ47" i="27"/>
  <c r="AP45" i="29"/>
  <c r="I38" i="23"/>
  <c r="B51" i="29"/>
  <c r="G51" i="29" s="1"/>
  <c r="I51" i="29" s="1"/>
  <c r="J51" i="29" s="1"/>
  <c r="B51" i="28"/>
  <c r="G51" i="28" s="1"/>
  <c r="I51" i="28" s="1"/>
  <c r="J51" i="28" s="1"/>
  <c r="Z48" i="29"/>
  <c r="AE46" i="26"/>
  <c r="AF46" i="26" s="1"/>
  <c r="AL46" i="26" s="1"/>
  <c r="AG46" i="26"/>
  <c r="AA48" i="29"/>
  <c r="Q48" i="27"/>
  <c r="S48" i="27"/>
  <c r="AJ47" i="28"/>
  <c r="Z47" i="28"/>
  <c r="AA47" i="29"/>
  <c r="T48" i="27"/>
  <c r="R48" i="27"/>
  <c r="AA47" i="28"/>
  <c r="Z47" i="29"/>
  <c r="S49" i="27"/>
  <c r="Q49" i="27"/>
  <c r="Z48" i="28"/>
  <c r="A49" i="28"/>
  <c r="K49" i="28" s="1"/>
  <c r="A49" i="26"/>
  <c r="K49" i="26" s="1"/>
  <c r="T49" i="27"/>
  <c r="R49" i="27"/>
  <c r="V48" i="28"/>
  <c r="Y48" i="28"/>
  <c r="AB48" i="28" s="1"/>
  <c r="AC48" i="28" s="1"/>
  <c r="AA48" i="28"/>
  <c r="A49" i="24"/>
  <c r="K49" i="24" s="1"/>
  <c r="A49" i="29"/>
  <c r="K49" i="29" s="1"/>
  <c r="A49" i="27"/>
  <c r="K49" i="27" s="1"/>
  <c r="V48" i="26"/>
  <c r="Y48" i="26"/>
  <c r="AB48" i="26" s="1"/>
  <c r="AC48" i="26" s="1"/>
  <c r="AD47" i="26"/>
  <c r="AK47" i="26" s="1"/>
  <c r="AH47" i="26"/>
  <c r="AI47" i="26" s="1"/>
  <c r="O33" i="23"/>
  <c r="R33" i="23" s="1"/>
  <c r="S33" i="23"/>
  <c r="T33" i="23"/>
  <c r="D54" i="29"/>
  <c r="N53" i="29"/>
  <c r="F54" i="29"/>
  <c r="P53" i="29"/>
  <c r="E55" i="29"/>
  <c r="H53" i="29"/>
  <c r="F56" i="28"/>
  <c r="P55" i="28"/>
  <c r="D54" i="28"/>
  <c r="N53" i="28"/>
  <c r="E54" i="28"/>
  <c r="H53" i="28"/>
  <c r="N53" i="27"/>
  <c r="D54" i="27"/>
  <c r="H53" i="27"/>
  <c r="E54" i="27"/>
  <c r="P54" i="27"/>
  <c r="F55" i="27"/>
  <c r="H54" i="26"/>
  <c r="E55" i="26"/>
  <c r="P54" i="26"/>
  <c r="F55" i="26"/>
  <c r="N54" i="26"/>
  <c r="D55" i="26"/>
  <c r="B47" i="19"/>
  <c r="A47" i="19"/>
  <c r="P47" i="19" s="1"/>
  <c r="D47" i="21" s="1"/>
  <c r="B51" i="25" s="1"/>
  <c r="M50" i="17"/>
  <c r="K50" i="17"/>
  <c r="N51" i="17"/>
  <c r="F35" i="23"/>
  <c r="C48" i="23"/>
  <c r="A49" i="15"/>
  <c r="K49" i="15" s="1"/>
  <c r="E48" i="19"/>
  <c r="B48" i="19" s="1"/>
  <c r="AJ47" i="15"/>
  <c r="M50" i="19"/>
  <c r="T49" i="19"/>
  <c r="S49" i="19"/>
  <c r="W46" i="17"/>
  <c r="AD46" i="17" s="1"/>
  <c r="B50" i="22"/>
  <c r="B50" i="15"/>
  <c r="R47" i="17"/>
  <c r="S47" i="17"/>
  <c r="AC47" i="17" s="1"/>
  <c r="W47" i="17"/>
  <c r="AD47" i="17" s="1"/>
  <c r="A49" i="22"/>
  <c r="K49" i="22" s="1"/>
  <c r="A49" i="25"/>
  <c r="K49" i="25" s="1"/>
  <c r="AK46" i="17"/>
  <c r="A46" i="21" s="1"/>
  <c r="A43" i="32" s="1"/>
  <c r="M34" i="23"/>
  <c r="N34" i="23"/>
  <c r="P34" i="23" s="1"/>
  <c r="U45" i="24"/>
  <c r="X45" i="24" s="1"/>
  <c r="W45" i="24"/>
  <c r="AM43" i="24"/>
  <c r="G36" i="23" s="1"/>
  <c r="E54" i="24"/>
  <c r="H53" i="24"/>
  <c r="AM43" i="25"/>
  <c r="H36" i="23" s="1"/>
  <c r="U45" i="25"/>
  <c r="X45" i="25" s="1"/>
  <c r="AJ46" i="17"/>
  <c r="B46" i="21" s="1"/>
  <c r="AJ47" i="24"/>
  <c r="AK44" i="25"/>
  <c r="G48" i="22"/>
  <c r="I48" i="22" s="1"/>
  <c r="J48" i="22" s="1"/>
  <c r="L48" i="22" s="1"/>
  <c r="Z45" i="22"/>
  <c r="AD45" i="22" s="1"/>
  <c r="AH44" i="25"/>
  <c r="AA45" i="22"/>
  <c r="AG45" i="22" s="1"/>
  <c r="AI44" i="22"/>
  <c r="AM44" i="22" s="1"/>
  <c r="W45" i="25"/>
  <c r="V48" i="15"/>
  <c r="Y48" i="15"/>
  <c r="AB48" i="15" s="1"/>
  <c r="AC48" i="15" s="1"/>
  <c r="AP42" i="24"/>
  <c r="G35" i="23"/>
  <c r="L47" i="25"/>
  <c r="O47" i="25"/>
  <c r="L47" i="22"/>
  <c r="O47" i="22"/>
  <c r="U45" i="22"/>
  <c r="X45" i="22" s="1"/>
  <c r="S46" i="22"/>
  <c r="Q46" i="22"/>
  <c r="AP43" i="22"/>
  <c r="F36" i="23"/>
  <c r="AJ47" i="25"/>
  <c r="AP42" i="25"/>
  <c r="H35" i="23"/>
  <c r="R46" i="22"/>
  <c r="T46" i="22"/>
  <c r="AE44" i="24"/>
  <c r="AF44" i="24" s="1"/>
  <c r="AL44" i="24" s="1"/>
  <c r="AG44" i="24"/>
  <c r="AE44" i="25"/>
  <c r="AF44" i="25" s="1"/>
  <c r="AL44" i="25" s="1"/>
  <c r="AG44" i="25"/>
  <c r="S46" i="24"/>
  <c r="Q46" i="24"/>
  <c r="V48" i="22"/>
  <c r="Y48" i="22"/>
  <c r="AB48" i="22" s="1"/>
  <c r="AC48" i="22" s="1"/>
  <c r="Z45" i="25"/>
  <c r="AJ47" i="22"/>
  <c r="AP43" i="15"/>
  <c r="E36" i="23"/>
  <c r="W45" i="22"/>
  <c r="AA45" i="24"/>
  <c r="AA45" i="25"/>
  <c r="M48" i="24"/>
  <c r="G48" i="24"/>
  <c r="I48" i="24" s="1"/>
  <c r="J48" i="24" s="1"/>
  <c r="V48" i="24"/>
  <c r="Y48" i="24"/>
  <c r="AB48" i="24" s="1"/>
  <c r="AC48" i="24" s="1"/>
  <c r="Z45" i="24"/>
  <c r="Y48" i="25"/>
  <c r="AB48" i="25" s="1"/>
  <c r="AC48" i="25" s="1"/>
  <c r="V48" i="25"/>
  <c r="T46" i="24"/>
  <c r="R46" i="24"/>
  <c r="L47" i="24"/>
  <c r="O47" i="24"/>
  <c r="S46" i="25"/>
  <c r="Q46" i="25"/>
  <c r="M49" i="22"/>
  <c r="R46" i="25"/>
  <c r="T46" i="25"/>
  <c r="G48" i="25"/>
  <c r="I48" i="25" s="1"/>
  <c r="J48" i="25" s="1"/>
  <c r="M48" i="25"/>
  <c r="AH44" i="24"/>
  <c r="AD44" i="24"/>
  <c r="AK44" i="24" s="1"/>
  <c r="F55" i="25"/>
  <c r="P54" i="25"/>
  <c r="E55" i="25"/>
  <c r="H54" i="25"/>
  <c r="N55" i="25"/>
  <c r="D56" i="25"/>
  <c r="D55" i="24"/>
  <c r="N54" i="24"/>
  <c r="P57" i="24"/>
  <c r="F58" i="24"/>
  <c r="H53" i="22"/>
  <c r="E54" i="22"/>
  <c r="P53" i="22"/>
  <c r="F54" i="22"/>
  <c r="N54" i="22"/>
  <c r="D55" i="22"/>
  <c r="Y47" i="17"/>
  <c r="AE47" i="17" s="1"/>
  <c r="D50" i="19"/>
  <c r="AM45" i="17"/>
  <c r="AF51" i="17"/>
  <c r="Z47" i="17"/>
  <c r="AL44" i="15"/>
  <c r="AI44" i="15"/>
  <c r="AK44" i="15"/>
  <c r="C48" i="17"/>
  <c r="V48" i="17" s="1"/>
  <c r="Z45" i="15"/>
  <c r="AH45" i="15" s="1"/>
  <c r="A48" i="17"/>
  <c r="U48" i="17" s="1"/>
  <c r="X45" i="15"/>
  <c r="R46" i="15"/>
  <c r="Z46" i="15" s="1"/>
  <c r="AH46" i="15" s="1"/>
  <c r="L47" i="15"/>
  <c r="S47" i="15" s="1"/>
  <c r="G48" i="15"/>
  <c r="I48" i="15" s="1"/>
  <c r="J48" i="15" s="1"/>
  <c r="L48" i="15" s="1"/>
  <c r="F49" i="17"/>
  <c r="M49" i="15"/>
  <c r="AG45" i="15"/>
  <c r="U46" i="15"/>
  <c r="AA46" i="15"/>
  <c r="R47" i="15"/>
  <c r="T47" i="15"/>
  <c r="G49" i="17"/>
  <c r="E49" i="17"/>
  <c r="D49" i="17"/>
  <c r="B48" i="17"/>
  <c r="D53" i="15"/>
  <c r="N52" i="15"/>
  <c r="E54" i="15"/>
  <c r="H53" i="15"/>
  <c r="F54" i="15"/>
  <c r="P53" i="15"/>
  <c r="BB39" i="32" l="1"/>
  <c r="BH39" i="32" s="1"/>
  <c r="AQ40" i="32"/>
  <c r="AP45" i="27"/>
  <c r="BI39" i="32"/>
  <c r="BG39" i="32"/>
  <c r="BK39" i="32" s="1"/>
  <c r="BN39" i="32" s="1"/>
  <c r="I42" i="21" s="1"/>
  <c r="AH34" i="23"/>
  <c r="AQ34" i="23"/>
  <c r="AD46" i="23"/>
  <c r="AE46" i="23"/>
  <c r="I39" i="23"/>
  <c r="BK38" i="32"/>
  <c r="BN38" i="32" s="1"/>
  <c r="I41" i="21" s="1"/>
  <c r="AR42" i="32"/>
  <c r="AK42" i="32"/>
  <c r="AJ42" i="32"/>
  <c r="AG43" i="32"/>
  <c r="L43" i="32"/>
  <c r="P43" i="32" s="1"/>
  <c r="AY40" i="32"/>
  <c r="BA40" i="32" s="1"/>
  <c r="AX40" i="32"/>
  <c r="AZ40" i="32" s="1"/>
  <c r="AM41" i="32"/>
  <c r="AO41" i="32" s="1"/>
  <c r="AN41" i="32"/>
  <c r="AP41" i="32" s="1"/>
  <c r="BK37" i="32"/>
  <c r="BN37" i="32" s="1"/>
  <c r="I40" i="21" s="1"/>
  <c r="AV41" i="32"/>
  <c r="AU41" i="32"/>
  <c r="K40" i="32"/>
  <c r="AG33" i="23"/>
  <c r="AI33" i="23" s="1"/>
  <c r="AJ33" i="23" s="1"/>
  <c r="AK33" i="23" s="1"/>
  <c r="AL33" i="23" s="1"/>
  <c r="AM33" i="23" s="1"/>
  <c r="AN33" i="23" s="1"/>
  <c r="AO33" i="23" s="1"/>
  <c r="AP33" i="23" s="1"/>
  <c r="W54" i="23"/>
  <c r="AC53" i="23"/>
  <c r="V55" i="23"/>
  <c r="AB54" i="23"/>
  <c r="U48" i="23"/>
  <c r="AA47" i="23"/>
  <c r="AW47" i="32"/>
  <c r="AS48" i="32"/>
  <c r="BE46" i="32"/>
  <c r="BD46" i="32"/>
  <c r="BC46" i="32"/>
  <c r="AH48" i="32"/>
  <c r="AL47" i="32"/>
  <c r="X46" i="32"/>
  <c r="W46" i="32"/>
  <c r="Y46" i="32"/>
  <c r="E42" i="32"/>
  <c r="D42" i="32"/>
  <c r="U48" i="26"/>
  <c r="X48" i="26" s="1"/>
  <c r="H41" i="32"/>
  <c r="J41" i="32" s="1"/>
  <c r="G41" i="32"/>
  <c r="I41" i="32" s="1"/>
  <c r="F47" i="32"/>
  <c r="B48" i="32"/>
  <c r="Z49" i="27"/>
  <c r="AH49" i="27" s="1"/>
  <c r="AA49" i="27"/>
  <c r="AG49" i="27" s="1"/>
  <c r="C54" i="28"/>
  <c r="M54" i="28" s="1"/>
  <c r="C54" i="26"/>
  <c r="M54" i="26" s="1"/>
  <c r="C54" i="29"/>
  <c r="M54" i="29" s="1"/>
  <c r="C54" i="27"/>
  <c r="M54" i="27" s="1"/>
  <c r="C54" i="25"/>
  <c r="C54" i="22"/>
  <c r="C54" i="15"/>
  <c r="C54" i="24"/>
  <c r="J50" i="20"/>
  <c r="F51" i="21" s="1"/>
  <c r="I50" i="20"/>
  <c r="E51" i="21" s="1"/>
  <c r="E51" i="20"/>
  <c r="AJ48" i="27"/>
  <c r="AI46" i="27"/>
  <c r="AM46" i="27" s="1"/>
  <c r="AP46" i="27" s="1"/>
  <c r="AM47" i="26"/>
  <c r="AP47" i="26" s="1"/>
  <c r="W49" i="26"/>
  <c r="W48" i="27"/>
  <c r="U49" i="26"/>
  <c r="X49" i="26" s="1"/>
  <c r="U48" i="27"/>
  <c r="AJ48" i="26"/>
  <c r="D50" i="20"/>
  <c r="B49" i="20"/>
  <c r="AH48" i="28"/>
  <c r="AD48" i="28"/>
  <c r="AK48" i="28" s="1"/>
  <c r="L51" i="29"/>
  <c r="O51" i="29"/>
  <c r="S49" i="28"/>
  <c r="Q49" i="28"/>
  <c r="R50" i="29"/>
  <c r="T50" i="29"/>
  <c r="AG47" i="29"/>
  <c r="AE47" i="29"/>
  <c r="AF47" i="29" s="1"/>
  <c r="AL47" i="29" s="1"/>
  <c r="O50" i="26"/>
  <c r="L50" i="26"/>
  <c r="S50" i="29"/>
  <c r="Q50" i="29"/>
  <c r="AH47" i="28"/>
  <c r="AD47" i="28"/>
  <c r="AK47" i="28" s="1"/>
  <c r="L50" i="27"/>
  <c r="O50" i="27"/>
  <c r="V49" i="29"/>
  <c r="Y49" i="29"/>
  <c r="AB49" i="29" s="1"/>
  <c r="AC49" i="29" s="1"/>
  <c r="Q49" i="29"/>
  <c r="S49" i="29"/>
  <c r="AA48" i="27"/>
  <c r="T49" i="29"/>
  <c r="R49" i="29"/>
  <c r="A50" i="28"/>
  <c r="K50" i="28" s="1"/>
  <c r="A50" i="26"/>
  <c r="K50" i="26" s="1"/>
  <c r="AE48" i="28"/>
  <c r="AF48" i="28" s="1"/>
  <c r="AL48" i="28" s="1"/>
  <c r="AG48" i="28"/>
  <c r="Z48" i="27"/>
  <c r="X48" i="27"/>
  <c r="V47" i="19"/>
  <c r="AI47" i="27"/>
  <c r="AM47" i="27" s="1"/>
  <c r="AJ48" i="28"/>
  <c r="AG48" i="29"/>
  <c r="AE48" i="29"/>
  <c r="AF48" i="29" s="1"/>
  <c r="AL48" i="29" s="1"/>
  <c r="AP45" i="26"/>
  <c r="L38" i="23"/>
  <c r="V49" i="27"/>
  <c r="Y49" i="27"/>
  <c r="AB49" i="27" s="1"/>
  <c r="AC49" i="27" s="1"/>
  <c r="W49" i="27"/>
  <c r="AH47" i="29"/>
  <c r="AD47" i="29"/>
  <c r="AK47" i="29" s="1"/>
  <c r="AI46" i="26"/>
  <c r="AM46" i="26" s="1"/>
  <c r="S50" i="28"/>
  <c r="Q50" i="28"/>
  <c r="B51" i="27"/>
  <c r="G51" i="27" s="1"/>
  <c r="I51" i="27" s="1"/>
  <c r="J51" i="27" s="1"/>
  <c r="B51" i="26"/>
  <c r="G51" i="26" s="1"/>
  <c r="I51" i="26" s="1"/>
  <c r="J51" i="26" s="1"/>
  <c r="U49" i="27"/>
  <c r="X49" i="27" s="1"/>
  <c r="AG47" i="28"/>
  <c r="AE47" i="28"/>
  <c r="AF47" i="28" s="1"/>
  <c r="AL47" i="28" s="1"/>
  <c r="AJ48" i="29"/>
  <c r="R50" i="28"/>
  <c r="T50" i="28"/>
  <c r="B51" i="24"/>
  <c r="A50" i="29"/>
  <c r="K50" i="29" s="1"/>
  <c r="A50" i="27"/>
  <c r="K50" i="27" s="1"/>
  <c r="V49" i="26"/>
  <c r="Y49" i="26"/>
  <c r="AB49" i="26" s="1"/>
  <c r="AC49" i="26" s="1"/>
  <c r="AP46" i="28"/>
  <c r="J39" i="23"/>
  <c r="AA49" i="26"/>
  <c r="Y49" i="28"/>
  <c r="AB49" i="28" s="1"/>
  <c r="AC49" i="28" s="1"/>
  <c r="V49" i="28"/>
  <c r="AH48" i="29"/>
  <c r="AD48" i="29"/>
  <c r="AK48" i="29" s="1"/>
  <c r="Z48" i="26"/>
  <c r="Z49" i="26"/>
  <c r="L51" i="28"/>
  <c r="O51" i="28"/>
  <c r="AA48" i="26"/>
  <c r="T49" i="28"/>
  <c r="R49" i="28"/>
  <c r="O34" i="23"/>
  <c r="R34" i="23" s="1"/>
  <c r="T34" i="23"/>
  <c r="S34" i="23"/>
  <c r="E56" i="29"/>
  <c r="P54" i="29"/>
  <c r="F55" i="29"/>
  <c r="H55" i="29" s="1"/>
  <c r="H54" i="29"/>
  <c r="D55" i="29"/>
  <c r="N54" i="29"/>
  <c r="N54" i="28"/>
  <c r="D55" i="28"/>
  <c r="H54" i="28"/>
  <c r="E55" i="28"/>
  <c r="P56" i="28"/>
  <c r="F57" i="28"/>
  <c r="E55" i="27"/>
  <c r="H54" i="27"/>
  <c r="P55" i="27"/>
  <c r="F56" i="27"/>
  <c r="N54" i="27"/>
  <c r="D55" i="27"/>
  <c r="H55" i="26"/>
  <c r="E56" i="26"/>
  <c r="F56" i="26"/>
  <c r="P55" i="26"/>
  <c r="D56" i="26"/>
  <c r="N55" i="26"/>
  <c r="AP43" i="25"/>
  <c r="A48" i="19"/>
  <c r="P48" i="19" s="1"/>
  <c r="D48" i="21" s="1"/>
  <c r="B52" i="25" s="1"/>
  <c r="C48" i="19"/>
  <c r="Q48" i="19" s="1"/>
  <c r="C48" i="21" s="1"/>
  <c r="K51" i="17"/>
  <c r="M51" i="17"/>
  <c r="N52" i="17"/>
  <c r="C49" i="23"/>
  <c r="E49" i="19"/>
  <c r="B49" i="19" s="1"/>
  <c r="M51" i="19"/>
  <c r="T50" i="19"/>
  <c r="S50" i="19"/>
  <c r="AJ48" i="15"/>
  <c r="N35" i="23"/>
  <c r="P35" i="23" s="1"/>
  <c r="B51" i="22"/>
  <c r="B51" i="15"/>
  <c r="AK47" i="17"/>
  <c r="A47" i="21" s="1"/>
  <c r="A44" i="32" s="1"/>
  <c r="A50" i="15"/>
  <c r="K50" i="15" s="1"/>
  <c r="A50" i="24"/>
  <c r="K50" i="24" s="1"/>
  <c r="AP43" i="24"/>
  <c r="A50" i="22"/>
  <c r="K50" i="22" s="1"/>
  <c r="A50" i="25"/>
  <c r="K50" i="25" s="1"/>
  <c r="S48" i="17"/>
  <c r="AC48" i="17" s="1"/>
  <c r="R48" i="17"/>
  <c r="M35" i="23"/>
  <c r="M36" i="23"/>
  <c r="N36" i="23"/>
  <c r="P36" i="23" s="1"/>
  <c r="AH45" i="22"/>
  <c r="AI45" i="22" s="1"/>
  <c r="W46" i="25"/>
  <c r="U46" i="24"/>
  <c r="X46" i="24" s="1"/>
  <c r="E55" i="24"/>
  <c r="H54" i="24"/>
  <c r="AJ47" i="17"/>
  <c r="B47" i="21" s="1"/>
  <c r="U46" i="22"/>
  <c r="X46" i="22" s="1"/>
  <c r="W46" i="22"/>
  <c r="AI44" i="25"/>
  <c r="AM44" i="25" s="1"/>
  <c r="AP44" i="25" s="1"/>
  <c r="AI44" i="24"/>
  <c r="AM44" i="24" s="1"/>
  <c r="O48" i="22"/>
  <c r="R48" i="22" s="1"/>
  <c r="Z46" i="24"/>
  <c r="AD46" i="24" s="1"/>
  <c r="AE45" i="22"/>
  <c r="AF45" i="22" s="1"/>
  <c r="AL45" i="22" s="1"/>
  <c r="AA46" i="25"/>
  <c r="AG46" i="25" s="1"/>
  <c r="V49" i="15"/>
  <c r="Y49" i="15"/>
  <c r="AB49" i="15" s="1"/>
  <c r="AC49" i="15" s="1"/>
  <c r="Y49" i="24"/>
  <c r="AB49" i="24" s="1"/>
  <c r="AC49" i="24" s="1"/>
  <c r="V49" i="24"/>
  <c r="M49" i="24"/>
  <c r="G49" i="24"/>
  <c r="I49" i="24" s="1"/>
  <c r="J49" i="24" s="1"/>
  <c r="AG45" i="24"/>
  <c r="AE45" i="24"/>
  <c r="AF45" i="24" s="1"/>
  <c r="AL45" i="24" s="1"/>
  <c r="M49" i="25"/>
  <c r="G49" i="25"/>
  <c r="I49" i="25" s="1"/>
  <c r="J49" i="25" s="1"/>
  <c r="AD45" i="25"/>
  <c r="AK45" i="25" s="1"/>
  <c r="AH45" i="25"/>
  <c r="Q48" i="22"/>
  <c r="S48" i="22"/>
  <c r="R47" i="22"/>
  <c r="T47" i="22"/>
  <c r="Z46" i="25"/>
  <c r="AD45" i="24"/>
  <c r="AK45" i="24" s="1"/>
  <c r="AH45" i="24"/>
  <c r="AJ48" i="22"/>
  <c r="Q47" i="22"/>
  <c r="S47" i="22"/>
  <c r="AE45" i="25"/>
  <c r="AF45" i="25" s="1"/>
  <c r="AL45" i="25" s="1"/>
  <c r="AG45" i="25"/>
  <c r="AK45" i="22"/>
  <c r="V49" i="25"/>
  <c r="Y49" i="25"/>
  <c r="AB49" i="25" s="1"/>
  <c r="AC49" i="25" s="1"/>
  <c r="G49" i="22"/>
  <c r="I49" i="22" s="1"/>
  <c r="J49" i="22" s="1"/>
  <c r="T47" i="25"/>
  <c r="R47" i="25"/>
  <c r="V49" i="22"/>
  <c r="Y49" i="22"/>
  <c r="AB49" i="22" s="1"/>
  <c r="AC49" i="22" s="1"/>
  <c r="R47" i="24"/>
  <c r="T47" i="24"/>
  <c r="AJ48" i="24"/>
  <c r="Q47" i="25"/>
  <c r="S47" i="25"/>
  <c r="Q47" i="24"/>
  <c r="S47" i="24"/>
  <c r="AA46" i="24"/>
  <c r="W46" i="24"/>
  <c r="Z46" i="22"/>
  <c r="O48" i="25"/>
  <c r="L48" i="25"/>
  <c r="O48" i="24"/>
  <c r="L48" i="24"/>
  <c r="AA46" i="22"/>
  <c r="M50" i="22"/>
  <c r="U46" i="25"/>
  <c r="X46" i="25" s="1"/>
  <c r="AJ48" i="25"/>
  <c r="AP44" i="22"/>
  <c r="F37" i="23"/>
  <c r="N56" i="25"/>
  <c r="D57" i="25"/>
  <c r="H55" i="25"/>
  <c r="E56" i="25"/>
  <c r="F56" i="25"/>
  <c r="P55" i="25"/>
  <c r="N55" i="24"/>
  <c r="D56" i="24"/>
  <c r="P58" i="24"/>
  <c r="F59" i="24"/>
  <c r="N55" i="22"/>
  <c r="D56" i="22"/>
  <c r="E55" i="22"/>
  <c r="H54" i="22"/>
  <c r="P54" i="22"/>
  <c r="F55" i="22"/>
  <c r="Y48" i="17"/>
  <c r="AE48" i="17" s="1"/>
  <c r="D51" i="19"/>
  <c r="AM47" i="17"/>
  <c r="AM46" i="17"/>
  <c r="AM44" i="15"/>
  <c r="AF52" i="17"/>
  <c r="Z48" i="17"/>
  <c r="AD45" i="15"/>
  <c r="AK45" i="15" s="1"/>
  <c r="AF45" i="15"/>
  <c r="AL45" i="15" s="1"/>
  <c r="C49" i="17"/>
  <c r="V49" i="17" s="1"/>
  <c r="A49" i="17"/>
  <c r="U49" i="17" s="1"/>
  <c r="W46" i="15"/>
  <c r="X46" i="15"/>
  <c r="Q47" i="15"/>
  <c r="W47" i="15" s="1"/>
  <c r="O48" i="15"/>
  <c r="R48" i="15" s="1"/>
  <c r="G49" i="15"/>
  <c r="I49" i="15" s="1"/>
  <c r="J49" i="15" s="1"/>
  <c r="L49" i="15" s="1"/>
  <c r="AI45" i="15"/>
  <c r="F50" i="17"/>
  <c r="M50" i="15"/>
  <c r="U47" i="15"/>
  <c r="AD46" i="15"/>
  <c r="AA47" i="15"/>
  <c r="AG46" i="15"/>
  <c r="AI46" i="15" s="1"/>
  <c r="AE46" i="15"/>
  <c r="AF46" i="15" s="1"/>
  <c r="Q48" i="15"/>
  <c r="S48" i="15"/>
  <c r="G50" i="17"/>
  <c r="D50" i="17"/>
  <c r="B49" i="17"/>
  <c r="E50" i="17"/>
  <c r="D54" i="15"/>
  <c r="N53" i="15"/>
  <c r="F55" i="15"/>
  <c r="P54" i="15"/>
  <c r="E55" i="15"/>
  <c r="H54" i="15"/>
  <c r="K41" i="32" l="1"/>
  <c r="AQ36" i="23"/>
  <c r="AH36" i="23"/>
  <c r="AQ35" i="23"/>
  <c r="AH35" i="23"/>
  <c r="AD47" i="23"/>
  <c r="AE47" i="23"/>
  <c r="BB40" i="32"/>
  <c r="AG44" i="32"/>
  <c r="L44" i="32"/>
  <c r="P44" i="32" s="1"/>
  <c r="AK43" i="32"/>
  <c r="AR43" i="32"/>
  <c r="AJ43" i="32"/>
  <c r="AY41" i="32"/>
  <c r="BA41" i="32" s="1"/>
  <c r="AX41" i="32"/>
  <c r="AZ41" i="32" s="1"/>
  <c r="AN42" i="32"/>
  <c r="AP42" i="32" s="1"/>
  <c r="AM42" i="32"/>
  <c r="AO42" i="32" s="1"/>
  <c r="AQ41" i="32"/>
  <c r="AV42" i="32"/>
  <c r="AU42" i="32"/>
  <c r="AG34" i="23"/>
  <c r="AI34" i="23" s="1"/>
  <c r="AJ34" i="23" s="1"/>
  <c r="AK34" i="23" s="1"/>
  <c r="AL34" i="23" s="1"/>
  <c r="AM34" i="23" s="1"/>
  <c r="AN34" i="23" s="1"/>
  <c r="AO34" i="23" s="1"/>
  <c r="AP34" i="23" s="1"/>
  <c r="W55" i="23"/>
  <c r="AC54" i="23"/>
  <c r="V56" i="23"/>
  <c r="AB55" i="23"/>
  <c r="U49" i="23"/>
  <c r="AA48" i="23"/>
  <c r="AH49" i="32"/>
  <c r="AL48" i="32"/>
  <c r="BD47" i="32"/>
  <c r="BE47" i="32"/>
  <c r="BC47" i="32"/>
  <c r="AS49" i="32"/>
  <c r="AW48" i="32"/>
  <c r="W47" i="32"/>
  <c r="Y47" i="32"/>
  <c r="X47" i="32"/>
  <c r="E43" i="32"/>
  <c r="D43" i="32"/>
  <c r="H42" i="32"/>
  <c r="J42" i="32" s="1"/>
  <c r="G42" i="32"/>
  <c r="I42" i="32" s="1"/>
  <c r="AI49" i="27"/>
  <c r="AI47" i="28"/>
  <c r="AM47" i="28" s="1"/>
  <c r="AP47" i="28" s="1"/>
  <c r="F48" i="32"/>
  <c r="B49" i="32"/>
  <c r="AD49" i="27"/>
  <c r="AK49" i="27" s="1"/>
  <c r="AE49" i="27"/>
  <c r="AF49" i="27" s="1"/>
  <c r="AL49" i="27" s="1"/>
  <c r="J51" i="20"/>
  <c r="F52" i="21" s="1"/>
  <c r="E52" i="20"/>
  <c r="I51" i="20"/>
  <c r="E52" i="21" s="1"/>
  <c r="B52" i="24"/>
  <c r="V48" i="19"/>
  <c r="C55" i="22"/>
  <c r="C55" i="15"/>
  <c r="C55" i="25"/>
  <c r="C55" i="24"/>
  <c r="K39" i="23"/>
  <c r="C55" i="28"/>
  <c r="M55" i="28" s="1"/>
  <c r="C55" i="26"/>
  <c r="M55" i="26" s="1"/>
  <c r="C55" i="27"/>
  <c r="M55" i="27" s="1"/>
  <c r="C55" i="29"/>
  <c r="M55" i="29" s="1"/>
  <c r="L40" i="23"/>
  <c r="U49" i="28"/>
  <c r="X49" i="28" s="1"/>
  <c r="Z50" i="29"/>
  <c r="AH50" i="29" s="1"/>
  <c r="AA50" i="29"/>
  <c r="AG50" i="29" s="1"/>
  <c r="AA49" i="29"/>
  <c r="AE49" i="29" s="1"/>
  <c r="AI47" i="29"/>
  <c r="AM47" i="29" s="1"/>
  <c r="AI48" i="29"/>
  <c r="AM48" i="29" s="1"/>
  <c r="AJ49" i="29"/>
  <c r="AA50" i="28"/>
  <c r="B50" i="20"/>
  <c r="D51" i="20"/>
  <c r="W49" i="28"/>
  <c r="AP46" i="26"/>
  <c r="L39" i="23"/>
  <c r="AD48" i="26"/>
  <c r="AK48" i="26" s="1"/>
  <c r="AH48" i="26"/>
  <c r="AG48" i="27"/>
  <c r="AE48" i="27"/>
  <c r="AF48" i="27" s="1"/>
  <c r="AL48" i="27" s="1"/>
  <c r="Z49" i="29"/>
  <c r="AJ49" i="28"/>
  <c r="O51" i="26"/>
  <c r="L51" i="26"/>
  <c r="AP47" i="27"/>
  <c r="K40" i="23"/>
  <c r="S50" i="26"/>
  <c r="Q50" i="26"/>
  <c r="O51" i="27"/>
  <c r="L51" i="27"/>
  <c r="R50" i="26"/>
  <c r="T50" i="26"/>
  <c r="Z49" i="28"/>
  <c r="AE49" i="26"/>
  <c r="AF49" i="26" s="1"/>
  <c r="AL49" i="26" s="1"/>
  <c r="AG49" i="26"/>
  <c r="Z50" i="28"/>
  <c r="AA49" i="28"/>
  <c r="T51" i="29"/>
  <c r="R51" i="29"/>
  <c r="Q51" i="29"/>
  <c r="S51" i="29"/>
  <c r="A51" i="26"/>
  <c r="K51" i="26" s="1"/>
  <c r="A51" i="28"/>
  <c r="K51" i="28" s="1"/>
  <c r="AG48" i="26"/>
  <c r="AE48" i="26"/>
  <c r="AF48" i="26" s="1"/>
  <c r="AL48" i="26" s="1"/>
  <c r="AH48" i="27"/>
  <c r="AD48" i="27"/>
  <c r="AK48" i="27" s="1"/>
  <c r="T50" i="27"/>
  <c r="R50" i="27"/>
  <c r="R51" i="28"/>
  <c r="T51" i="28"/>
  <c r="AJ49" i="26"/>
  <c r="S50" i="27"/>
  <c r="Q50" i="27"/>
  <c r="B52" i="15"/>
  <c r="B52" i="29"/>
  <c r="G52" i="29" s="1"/>
  <c r="I52" i="29" s="1"/>
  <c r="J52" i="29" s="1"/>
  <c r="B52" i="28"/>
  <c r="G52" i="28" s="1"/>
  <c r="I52" i="28" s="1"/>
  <c r="J52" i="28" s="1"/>
  <c r="S51" i="28"/>
  <c r="Q51" i="28"/>
  <c r="Y50" i="27"/>
  <c r="AB50" i="27" s="1"/>
  <c r="AC50" i="27" s="1"/>
  <c r="V50" i="27"/>
  <c r="AI48" i="28"/>
  <c r="AM48" i="28" s="1"/>
  <c r="A51" i="15"/>
  <c r="K51" i="15" s="1"/>
  <c r="A51" i="29"/>
  <c r="K51" i="29" s="1"/>
  <c r="A51" i="27"/>
  <c r="K51" i="27" s="1"/>
  <c r="B52" i="26"/>
  <c r="G52" i="26" s="1"/>
  <c r="I52" i="26" s="1"/>
  <c r="J52" i="26" s="1"/>
  <c r="B52" i="27"/>
  <c r="G52" i="27" s="1"/>
  <c r="I52" i="27" s="1"/>
  <c r="J52" i="27" s="1"/>
  <c r="V50" i="29"/>
  <c r="Y50" i="29"/>
  <c r="AB50" i="29" s="1"/>
  <c r="AC50" i="29" s="1"/>
  <c r="Y50" i="26"/>
  <c r="AB50" i="26" s="1"/>
  <c r="AC50" i="26" s="1"/>
  <c r="V50" i="26"/>
  <c r="U50" i="29"/>
  <c r="X50" i="29" s="1"/>
  <c r="AH49" i="26"/>
  <c r="AD49" i="26"/>
  <c r="AK49" i="26" s="1"/>
  <c r="V50" i="28"/>
  <c r="Y50" i="28"/>
  <c r="AB50" i="28" s="1"/>
  <c r="AC50" i="28" s="1"/>
  <c r="W50" i="29"/>
  <c r="U50" i="28"/>
  <c r="X50" i="28" s="1"/>
  <c r="AJ49" i="27"/>
  <c r="W49" i="29"/>
  <c r="B52" i="22"/>
  <c r="W50" i="28"/>
  <c r="U49" i="29"/>
  <c r="X49" i="29" s="1"/>
  <c r="O36" i="23"/>
  <c r="R36" i="23" s="1"/>
  <c r="T36" i="23"/>
  <c r="S36" i="23"/>
  <c r="O35" i="23"/>
  <c r="R35" i="23" s="1"/>
  <c r="T35" i="23"/>
  <c r="S35" i="23"/>
  <c r="P55" i="29"/>
  <c r="F56" i="29"/>
  <c r="H56" i="29" s="1"/>
  <c r="N55" i="29"/>
  <c r="D56" i="29"/>
  <c r="E57" i="29"/>
  <c r="E56" i="28"/>
  <c r="H55" i="28"/>
  <c r="P57" i="28"/>
  <c r="F58" i="28"/>
  <c r="D56" i="28"/>
  <c r="N55" i="28"/>
  <c r="P56" i="27"/>
  <c r="F57" i="27"/>
  <c r="N55" i="27"/>
  <c r="D56" i="27"/>
  <c r="H55" i="27"/>
  <c r="E56" i="27"/>
  <c r="N56" i="26"/>
  <c r="D57" i="26"/>
  <c r="P56" i="26"/>
  <c r="F57" i="26"/>
  <c r="H56" i="26"/>
  <c r="E57" i="26"/>
  <c r="C49" i="19"/>
  <c r="Q49" i="19" s="1"/>
  <c r="C49" i="21" s="1"/>
  <c r="A49" i="19"/>
  <c r="P49" i="19" s="1"/>
  <c r="D49" i="21" s="1"/>
  <c r="K52" i="17"/>
  <c r="M52" i="17"/>
  <c r="N53" i="17"/>
  <c r="C50" i="23"/>
  <c r="E50" i="19"/>
  <c r="C50" i="19" s="1"/>
  <c r="Q50" i="19" s="1"/>
  <c r="C50" i="21" s="1"/>
  <c r="M52" i="19"/>
  <c r="T51" i="19"/>
  <c r="S51" i="19"/>
  <c r="A51" i="24"/>
  <c r="K51" i="24" s="1"/>
  <c r="AK48" i="17"/>
  <c r="A48" i="21" s="1"/>
  <c r="A45" i="32" s="1"/>
  <c r="R49" i="17"/>
  <c r="A51" i="22"/>
  <c r="K51" i="22" s="1"/>
  <c r="A51" i="25"/>
  <c r="K51" i="25" s="1"/>
  <c r="W48" i="17"/>
  <c r="AD48" i="17" s="1"/>
  <c r="S49" i="17"/>
  <c r="AC49" i="17" s="1"/>
  <c r="U47" i="25"/>
  <c r="X47" i="25" s="1"/>
  <c r="AJ48" i="17"/>
  <c r="B48" i="21" s="1"/>
  <c r="H37" i="23"/>
  <c r="E56" i="24"/>
  <c r="H55" i="24"/>
  <c r="AJ49" i="15"/>
  <c r="W47" i="25"/>
  <c r="W48" i="22"/>
  <c r="AH46" i="24"/>
  <c r="AE46" i="25"/>
  <c r="AF46" i="25" s="1"/>
  <c r="AL46" i="25" s="1"/>
  <c r="U47" i="24"/>
  <c r="X47" i="24" s="1"/>
  <c r="W47" i="24"/>
  <c r="AM45" i="22"/>
  <c r="AP45" i="22" s="1"/>
  <c r="T48" i="22"/>
  <c r="U48" i="22" s="1"/>
  <c r="X48" i="22" s="1"/>
  <c r="Z47" i="22"/>
  <c r="AD47" i="22" s="1"/>
  <c r="AJ49" i="24"/>
  <c r="U47" i="22"/>
  <c r="X47" i="22" s="1"/>
  <c r="Y50" i="15"/>
  <c r="AB50" i="15" s="1"/>
  <c r="AC50" i="15" s="1"/>
  <c r="V50" i="15"/>
  <c r="O49" i="25"/>
  <c r="L49" i="25"/>
  <c r="AJ49" i="22"/>
  <c r="AI45" i="24"/>
  <c r="AM45" i="24" s="1"/>
  <c r="V50" i="24"/>
  <c r="Y50" i="24"/>
  <c r="AB50" i="24" s="1"/>
  <c r="AC50" i="24" s="1"/>
  <c r="Q48" i="24"/>
  <c r="S48" i="24"/>
  <c r="AE46" i="24"/>
  <c r="AF46" i="24" s="1"/>
  <c r="AL46" i="24" s="1"/>
  <c r="AG46" i="24"/>
  <c r="AH46" i="25"/>
  <c r="AI46" i="25" s="1"/>
  <c r="AD46" i="25"/>
  <c r="AK46" i="25" s="1"/>
  <c r="AA47" i="24"/>
  <c r="O49" i="22"/>
  <c r="L49" i="22"/>
  <c r="L49" i="24"/>
  <c r="O49" i="24"/>
  <c r="Y50" i="22"/>
  <c r="AB50" i="22" s="1"/>
  <c r="AC50" i="22" s="1"/>
  <c r="V50" i="22"/>
  <c r="Z47" i="24"/>
  <c r="AP44" i="15"/>
  <c r="E37" i="23"/>
  <c r="Q48" i="25"/>
  <c r="S48" i="25"/>
  <c r="W47" i="22"/>
  <c r="AP44" i="24"/>
  <c r="G37" i="23"/>
  <c r="G50" i="25"/>
  <c r="I50" i="25" s="1"/>
  <c r="J50" i="25" s="1"/>
  <c r="M50" i="25"/>
  <c r="T48" i="24"/>
  <c r="R48" i="24"/>
  <c r="AG46" i="22"/>
  <c r="AE46" i="22"/>
  <c r="AF46" i="22" s="1"/>
  <c r="AL46" i="22" s="1"/>
  <c r="Z47" i="25"/>
  <c r="AJ49" i="25"/>
  <c r="Y50" i="25"/>
  <c r="AB50" i="25" s="1"/>
  <c r="AC50" i="25" s="1"/>
  <c r="V50" i="25"/>
  <c r="Z48" i="22"/>
  <c r="M50" i="24"/>
  <c r="G50" i="24"/>
  <c r="I50" i="24" s="1"/>
  <c r="J50" i="24" s="1"/>
  <c r="T48" i="25"/>
  <c r="R48" i="25"/>
  <c r="AK46" i="24"/>
  <c r="AA47" i="25"/>
  <c r="M51" i="22"/>
  <c r="AD46" i="22"/>
  <c r="AK46" i="22" s="1"/>
  <c r="AH46" i="22"/>
  <c r="AI45" i="25"/>
  <c r="AM45" i="25" s="1"/>
  <c r="G50" i="22"/>
  <c r="I50" i="22" s="1"/>
  <c r="J50" i="22" s="1"/>
  <c r="AA47" i="22"/>
  <c r="N57" i="25"/>
  <c r="D58" i="25"/>
  <c r="P56" i="25"/>
  <c r="F57" i="25"/>
  <c r="E57" i="25"/>
  <c r="H56" i="25"/>
  <c r="P59" i="24"/>
  <c r="F60" i="24"/>
  <c r="D57" i="24"/>
  <c r="N56" i="24"/>
  <c r="H55" i="22"/>
  <c r="E56" i="22"/>
  <c r="P55" i="22"/>
  <c r="F56" i="22"/>
  <c r="N56" i="22"/>
  <c r="D57" i="22"/>
  <c r="Y49" i="17"/>
  <c r="AE49" i="17" s="1"/>
  <c r="D52" i="19"/>
  <c r="AF53" i="17"/>
  <c r="AL46" i="15"/>
  <c r="Z49" i="17"/>
  <c r="AM45" i="15"/>
  <c r="AK46" i="15"/>
  <c r="C50" i="17"/>
  <c r="V50" i="17" s="1"/>
  <c r="A50" i="17"/>
  <c r="U50" i="17" s="1"/>
  <c r="Z47" i="15"/>
  <c r="AH47" i="15" s="1"/>
  <c r="X47" i="15"/>
  <c r="T48" i="15"/>
  <c r="AA48" i="15" s="1"/>
  <c r="AG48" i="15" s="1"/>
  <c r="O49" i="15"/>
  <c r="R49" i="15" s="1"/>
  <c r="G50" i="15"/>
  <c r="I50" i="15" s="1"/>
  <c r="J50" i="15" s="1"/>
  <c r="F51" i="17"/>
  <c r="M51" i="15"/>
  <c r="Z48" i="15"/>
  <c r="AH48" i="15" s="1"/>
  <c r="G51" i="17"/>
  <c r="AE47" i="15"/>
  <c r="AG47" i="15"/>
  <c r="Q49" i="15"/>
  <c r="S49" i="15"/>
  <c r="W48" i="15"/>
  <c r="E51" i="17"/>
  <c r="D51" i="17"/>
  <c r="B50" i="17"/>
  <c r="F56" i="15"/>
  <c r="P55" i="15"/>
  <c r="E56" i="15"/>
  <c r="H55" i="15"/>
  <c r="D55" i="15"/>
  <c r="N54" i="15"/>
  <c r="AG49" i="29" l="1"/>
  <c r="K42" i="32"/>
  <c r="AD48" i="23"/>
  <c r="AE48" i="23"/>
  <c r="BG40" i="32"/>
  <c r="BH40" i="32"/>
  <c r="BI40" i="32"/>
  <c r="BB41" i="32"/>
  <c r="AQ42" i="32"/>
  <c r="AY42" i="32"/>
  <c r="BA42" i="32" s="1"/>
  <c r="AX42" i="32"/>
  <c r="AZ42" i="32" s="1"/>
  <c r="BI41" i="32"/>
  <c r="BG41" i="32"/>
  <c r="BH41" i="32"/>
  <c r="J40" i="23"/>
  <c r="AN43" i="32"/>
  <c r="AP43" i="32" s="1"/>
  <c r="AM43" i="32"/>
  <c r="AO43" i="32" s="1"/>
  <c r="AV43" i="32"/>
  <c r="AU43" i="32"/>
  <c r="AA50" i="27"/>
  <c r="AE50" i="29"/>
  <c r="AF50" i="29" s="1"/>
  <c r="AL50" i="29" s="1"/>
  <c r="AK44" i="32"/>
  <c r="AR44" i="32"/>
  <c r="AJ44" i="32"/>
  <c r="AG45" i="32"/>
  <c r="L45" i="32"/>
  <c r="P45" i="32" s="1"/>
  <c r="AG35" i="23"/>
  <c r="AI35" i="23" s="1"/>
  <c r="AJ35" i="23" s="1"/>
  <c r="AK35" i="23" s="1"/>
  <c r="AL35" i="23" s="1"/>
  <c r="AM35" i="23" s="1"/>
  <c r="AN35" i="23" s="1"/>
  <c r="AO35" i="23" s="1"/>
  <c r="AP35" i="23" s="1"/>
  <c r="AG36" i="23"/>
  <c r="AI36" i="23" s="1"/>
  <c r="AJ36" i="23" s="1"/>
  <c r="AK36" i="23" s="1"/>
  <c r="AL36" i="23" s="1"/>
  <c r="AM36" i="23" s="1"/>
  <c r="AN36" i="23" s="1"/>
  <c r="AO36" i="23" s="1"/>
  <c r="AP36" i="23" s="1"/>
  <c r="W56" i="23"/>
  <c r="AC55" i="23"/>
  <c r="V57" i="23"/>
  <c r="AB56" i="23"/>
  <c r="U50" i="23"/>
  <c r="AA49" i="23"/>
  <c r="BE48" i="32"/>
  <c r="BC48" i="32"/>
  <c r="BD48" i="32"/>
  <c r="AS50" i="32"/>
  <c r="AW49" i="32"/>
  <c r="AH50" i="32"/>
  <c r="AL49" i="32"/>
  <c r="X48" i="32"/>
  <c r="W48" i="32"/>
  <c r="Y48" i="32"/>
  <c r="V49" i="19"/>
  <c r="E44" i="32"/>
  <c r="D44" i="32"/>
  <c r="H43" i="32"/>
  <c r="J43" i="32" s="1"/>
  <c r="G43" i="32"/>
  <c r="I43" i="32" s="1"/>
  <c r="F49" i="32"/>
  <c r="B50" i="32"/>
  <c r="AI50" i="29"/>
  <c r="AD50" i="29"/>
  <c r="AK50" i="29" s="1"/>
  <c r="W51" i="28"/>
  <c r="U51" i="28"/>
  <c r="X51" i="28" s="1"/>
  <c r="AJ50" i="27"/>
  <c r="W50" i="26"/>
  <c r="C56" i="24"/>
  <c r="C56" i="15"/>
  <c r="C56" i="25"/>
  <c r="C56" i="22"/>
  <c r="E53" i="20"/>
  <c r="I52" i="20"/>
  <c r="E53" i="21" s="1"/>
  <c r="J52" i="20"/>
  <c r="F53" i="21" s="1"/>
  <c r="C56" i="28"/>
  <c r="M56" i="28" s="1"/>
  <c r="C56" i="26"/>
  <c r="M56" i="26" s="1"/>
  <c r="C56" i="27"/>
  <c r="M56" i="27" s="1"/>
  <c r="C56" i="29"/>
  <c r="M56" i="29" s="1"/>
  <c r="AI48" i="27"/>
  <c r="AM48" i="27" s="1"/>
  <c r="AA51" i="29"/>
  <c r="AG51" i="29" s="1"/>
  <c r="AA50" i="26"/>
  <c r="AG50" i="26" s="1"/>
  <c r="AJ50" i="29"/>
  <c r="W51" i="29"/>
  <c r="D52" i="20"/>
  <c r="B51" i="20"/>
  <c r="AI49" i="26"/>
  <c r="AM49" i="26" s="1"/>
  <c r="AG50" i="28"/>
  <c r="AE50" i="28"/>
  <c r="AF50" i="28" s="1"/>
  <c r="AL50" i="28" s="1"/>
  <c r="AP48" i="28"/>
  <c r="J41" i="23"/>
  <c r="O52" i="29"/>
  <c r="L52" i="29"/>
  <c r="V51" i="28"/>
  <c r="Y51" i="28"/>
  <c r="AB51" i="28" s="1"/>
  <c r="AC51" i="28" s="1"/>
  <c r="V51" i="26"/>
  <c r="Y51" i="26"/>
  <c r="AB51" i="26" s="1"/>
  <c r="AC51" i="26" s="1"/>
  <c r="O52" i="27"/>
  <c r="L52" i="27"/>
  <c r="Z50" i="27"/>
  <c r="Q51" i="27"/>
  <c r="S51" i="27"/>
  <c r="O52" i="26"/>
  <c r="L52" i="26"/>
  <c r="AE50" i="27"/>
  <c r="AG50" i="27"/>
  <c r="Z51" i="29"/>
  <c r="T51" i="27"/>
  <c r="R51" i="27"/>
  <c r="B54" i="29"/>
  <c r="G54" i="29" s="1"/>
  <c r="I54" i="29" s="1"/>
  <c r="J54" i="29" s="1"/>
  <c r="B54" i="28"/>
  <c r="G54" i="28" s="1"/>
  <c r="I54" i="28" s="1"/>
  <c r="J54" i="28" s="1"/>
  <c r="V51" i="27"/>
  <c r="Y51" i="27"/>
  <c r="AB51" i="27" s="1"/>
  <c r="AC51" i="27" s="1"/>
  <c r="Z50" i="26"/>
  <c r="U51" i="29"/>
  <c r="X51" i="29" s="1"/>
  <c r="AJ50" i="28"/>
  <c r="AG49" i="28"/>
  <c r="AE49" i="28"/>
  <c r="AF49" i="28" s="1"/>
  <c r="AL49" i="28" s="1"/>
  <c r="AP48" i="29"/>
  <c r="I41" i="23"/>
  <c r="Y51" i="29"/>
  <c r="AB51" i="29" s="1"/>
  <c r="AC51" i="29" s="1"/>
  <c r="V51" i="29"/>
  <c r="Q51" i="26"/>
  <c r="S51" i="26"/>
  <c r="A52" i="28"/>
  <c r="K52" i="28" s="1"/>
  <c r="A52" i="26"/>
  <c r="K52" i="26" s="1"/>
  <c r="W50" i="27"/>
  <c r="AD50" i="28"/>
  <c r="AK50" i="28" s="1"/>
  <c r="AH50" i="28"/>
  <c r="T51" i="26"/>
  <c r="R51" i="26"/>
  <c r="B53" i="27"/>
  <c r="G53" i="27" s="1"/>
  <c r="I53" i="27" s="1"/>
  <c r="J53" i="27" s="1"/>
  <c r="B53" i="26"/>
  <c r="G53" i="26" s="1"/>
  <c r="I53" i="26" s="1"/>
  <c r="J53" i="26" s="1"/>
  <c r="U50" i="27"/>
  <c r="X50" i="27" s="1"/>
  <c r="B53" i="29"/>
  <c r="G53" i="29" s="1"/>
  <c r="I53" i="29" s="1"/>
  <c r="J53" i="29" s="1"/>
  <c r="B53" i="28"/>
  <c r="G53" i="28" s="1"/>
  <c r="I53" i="28" s="1"/>
  <c r="J53" i="28" s="1"/>
  <c r="A52" i="15"/>
  <c r="K52" i="15" s="1"/>
  <c r="A52" i="27"/>
  <c r="K52" i="27" s="1"/>
  <c r="A52" i="29"/>
  <c r="K52" i="29" s="1"/>
  <c r="Z51" i="28"/>
  <c r="B53" i="24"/>
  <c r="AJ50" i="26"/>
  <c r="AA51" i="28"/>
  <c r="AP47" i="29"/>
  <c r="I40" i="23"/>
  <c r="AH49" i="29"/>
  <c r="AI49" i="29" s="1"/>
  <c r="AD49" i="29"/>
  <c r="AK49" i="29" s="1"/>
  <c r="AF49" i="29"/>
  <c r="AL49" i="29" s="1"/>
  <c r="B53" i="22"/>
  <c r="AH49" i="28"/>
  <c r="AI49" i="28" s="1"/>
  <c r="AD49" i="28"/>
  <c r="AK49" i="28" s="1"/>
  <c r="AM49" i="27"/>
  <c r="O52" i="28"/>
  <c r="L52" i="28"/>
  <c r="AI48" i="26"/>
  <c r="AM48" i="26" s="1"/>
  <c r="U50" i="26"/>
  <c r="X50" i="26" s="1"/>
  <c r="N56" i="29"/>
  <c r="D57" i="29"/>
  <c r="E58" i="29"/>
  <c r="P56" i="29"/>
  <c r="F57" i="29"/>
  <c r="E57" i="28"/>
  <c r="H56" i="28"/>
  <c r="N56" i="28"/>
  <c r="D57" i="28"/>
  <c r="P58" i="28"/>
  <c r="F59" i="28"/>
  <c r="E57" i="27"/>
  <c r="H56" i="27"/>
  <c r="P57" i="27"/>
  <c r="F58" i="27"/>
  <c r="N56" i="27"/>
  <c r="D57" i="27"/>
  <c r="D58" i="26"/>
  <c r="N57" i="26"/>
  <c r="P57" i="26"/>
  <c r="F58" i="26"/>
  <c r="H57" i="26"/>
  <c r="E58" i="26"/>
  <c r="A50" i="19"/>
  <c r="P50" i="19" s="1"/>
  <c r="D50" i="21" s="1"/>
  <c r="B54" i="24" s="1"/>
  <c r="B50" i="19"/>
  <c r="K53" i="17"/>
  <c r="M53" i="17"/>
  <c r="N54" i="17"/>
  <c r="C51" i="23"/>
  <c r="E51" i="19"/>
  <c r="C51" i="19" s="1"/>
  <c r="Q51" i="19" s="1"/>
  <c r="C51" i="21" s="1"/>
  <c r="A52" i="24"/>
  <c r="K52" i="24" s="1"/>
  <c r="M53" i="19"/>
  <c r="T52" i="19"/>
  <c r="S52" i="19"/>
  <c r="B53" i="15"/>
  <c r="W49" i="17"/>
  <c r="AD49" i="17" s="1"/>
  <c r="B53" i="25"/>
  <c r="A52" i="22"/>
  <c r="K52" i="22" s="1"/>
  <c r="A52" i="25"/>
  <c r="K52" i="25" s="1"/>
  <c r="S50" i="17"/>
  <c r="AC50" i="17" s="1"/>
  <c r="R50" i="17"/>
  <c r="AK49" i="17"/>
  <c r="A49" i="21" s="1"/>
  <c r="A46" i="32" s="1"/>
  <c r="M37" i="23"/>
  <c r="N37" i="23"/>
  <c r="P37" i="23" s="1"/>
  <c r="H56" i="24"/>
  <c r="E57" i="24"/>
  <c r="AI46" i="24"/>
  <c r="AM46" i="24" s="1"/>
  <c r="AP46" i="24" s="1"/>
  <c r="F38" i="23"/>
  <c r="AH47" i="22"/>
  <c r="AK47" i="22"/>
  <c r="AA48" i="22"/>
  <c r="AG48" i="22" s="1"/>
  <c r="AJ50" i="15"/>
  <c r="U48" i="25"/>
  <c r="X48" i="25" s="1"/>
  <c r="AJ49" i="17"/>
  <c r="B49" i="21" s="1"/>
  <c r="AJ50" i="25"/>
  <c r="U48" i="24"/>
  <c r="X48" i="24" s="1"/>
  <c r="AI46" i="22"/>
  <c r="AM46" i="22" s="1"/>
  <c r="W48" i="25"/>
  <c r="V51" i="15"/>
  <c r="Y51" i="15"/>
  <c r="AB51" i="15" s="1"/>
  <c r="AC51" i="15" s="1"/>
  <c r="AP45" i="25"/>
  <c r="H38" i="23"/>
  <c r="Z48" i="24"/>
  <c r="AH47" i="24"/>
  <c r="AD47" i="24"/>
  <c r="AK47" i="24" s="1"/>
  <c r="L50" i="24"/>
  <c r="O50" i="24"/>
  <c r="AJ50" i="22"/>
  <c r="AJ50" i="24"/>
  <c r="T49" i="24"/>
  <c r="R49" i="24"/>
  <c r="Q49" i="24"/>
  <c r="S49" i="24"/>
  <c r="AP45" i="15"/>
  <c r="E38" i="23"/>
  <c r="Q49" i="22"/>
  <c r="S49" i="22"/>
  <c r="V51" i="24"/>
  <c r="Y51" i="24"/>
  <c r="AB51" i="24" s="1"/>
  <c r="AC51" i="24" s="1"/>
  <c r="R49" i="22"/>
  <c r="T49" i="22"/>
  <c r="G51" i="22"/>
  <c r="I51" i="22" s="1"/>
  <c r="J51" i="22" s="1"/>
  <c r="AE47" i="24"/>
  <c r="AF47" i="24" s="1"/>
  <c r="AL47" i="24" s="1"/>
  <c r="AG47" i="24"/>
  <c r="M51" i="24"/>
  <c r="G51" i="24"/>
  <c r="I51" i="24" s="1"/>
  <c r="J51" i="24" s="1"/>
  <c r="Q49" i="25"/>
  <c r="S49" i="25"/>
  <c r="M51" i="25"/>
  <c r="G51" i="25"/>
  <c r="I51" i="25" s="1"/>
  <c r="J51" i="25" s="1"/>
  <c r="AM46" i="25"/>
  <c r="T49" i="25"/>
  <c r="R49" i="25"/>
  <c r="AA48" i="25"/>
  <c r="V51" i="22"/>
  <c r="Y51" i="22"/>
  <c r="AB51" i="22" s="1"/>
  <c r="AC51" i="22" s="1"/>
  <c r="AP45" i="24"/>
  <c r="G38" i="23"/>
  <c r="AD48" i="22"/>
  <c r="AK48" i="22" s="1"/>
  <c r="AH48" i="22"/>
  <c r="AE47" i="22"/>
  <c r="AF47" i="22" s="1"/>
  <c r="AL47" i="22" s="1"/>
  <c r="AG47" i="22"/>
  <c r="AE47" i="25"/>
  <c r="AF47" i="25" s="1"/>
  <c r="AL47" i="25" s="1"/>
  <c r="AG47" i="25"/>
  <c r="AD47" i="25"/>
  <c r="AK47" i="25" s="1"/>
  <c r="AH47" i="25"/>
  <c r="Z48" i="25"/>
  <c r="Y51" i="25"/>
  <c r="AB51" i="25" s="1"/>
  <c r="AC51" i="25" s="1"/>
  <c r="V51" i="25"/>
  <c r="W48" i="24"/>
  <c r="O50" i="25"/>
  <c r="L50" i="25"/>
  <c r="L50" i="22"/>
  <c r="O50" i="22"/>
  <c r="AA48" i="24"/>
  <c r="P57" i="25"/>
  <c r="F58" i="25"/>
  <c r="H57" i="25"/>
  <c r="E58" i="25"/>
  <c r="N58" i="25"/>
  <c r="D59" i="25"/>
  <c r="N57" i="24"/>
  <c r="D58" i="24"/>
  <c r="P60" i="24"/>
  <c r="F61" i="24"/>
  <c r="N57" i="22"/>
  <c r="D58" i="22"/>
  <c r="P56" i="22"/>
  <c r="F57" i="22"/>
  <c r="E57" i="22"/>
  <c r="H56" i="22"/>
  <c r="Y50" i="17"/>
  <c r="AE50" i="17" s="1"/>
  <c r="AM46" i="15"/>
  <c r="D53" i="19"/>
  <c r="AM48" i="17"/>
  <c r="AF54" i="17"/>
  <c r="Z50" i="17"/>
  <c r="AF47" i="15"/>
  <c r="AL47" i="15" s="1"/>
  <c r="AD47" i="15"/>
  <c r="AK47" i="15" s="1"/>
  <c r="C51" i="17"/>
  <c r="V51" i="17" s="1"/>
  <c r="A51" i="17"/>
  <c r="U51" i="17" s="1"/>
  <c r="T49" i="15"/>
  <c r="U49" i="15" s="1"/>
  <c r="X49" i="15" s="1"/>
  <c r="U48" i="15"/>
  <c r="X48" i="15" s="1"/>
  <c r="O50" i="15"/>
  <c r="R50" i="15" s="1"/>
  <c r="L50" i="15"/>
  <c r="Q50" i="15" s="1"/>
  <c r="G51" i="15"/>
  <c r="I51" i="15" s="1"/>
  <c r="J51" i="15" s="1"/>
  <c r="F52" i="17"/>
  <c r="M52" i="15"/>
  <c r="AI48" i="15"/>
  <c r="AE48" i="15"/>
  <c r="AF48" i="15" s="1"/>
  <c r="AD48" i="15"/>
  <c r="AK48" i="15" s="1"/>
  <c r="W49" i="15"/>
  <c r="AI47" i="15"/>
  <c r="G52" i="17"/>
  <c r="Z49" i="15"/>
  <c r="E52" i="17"/>
  <c r="D52" i="17"/>
  <c r="B51" i="17"/>
  <c r="F57" i="15"/>
  <c r="P56" i="15"/>
  <c r="D56" i="15"/>
  <c r="N55" i="15"/>
  <c r="E57" i="15"/>
  <c r="H56" i="15"/>
  <c r="AQ43" i="32" l="1"/>
  <c r="BB42" i="32"/>
  <c r="BH42" i="32" s="1"/>
  <c r="BI42" i="32"/>
  <c r="BG42" i="32"/>
  <c r="BK42" i="32" s="1"/>
  <c r="BN42" i="32" s="1"/>
  <c r="I45" i="21" s="1"/>
  <c r="AQ37" i="23"/>
  <c r="AH37" i="23"/>
  <c r="K43" i="32"/>
  <c r="AD49" i="23"/>
  <c r="AE49" i="23"/>
  <c r="BK40" i="32"/>
  <c r="BN40" i="32" s="1"/>
  <c r="I43" i="21" s="1"/>
  <c r="AK45" i="32"/>
  <c r="AR45" i="32"/>
  <c r="AJ45" i="32"/>
  <c r="L46" i="32"/>
  <c r="P46" i="32" s="1"/>
  <c r="AG46" i="32"/>
  <c r="AN44" i="32"/>
  <c r="AP44" i="32" s="1"/>
  <c r="AM44" i="32"/>
  <c r="AO44" i="32" s="1"/>
  <c r="AV44" i="32"/>
  <c r="AU44" i="32"/>
  <c r="BK41" i="32"/>
  <c r="BN41" i="32" s="1"/>
  <c r="I44" i="21" s="1"/>
  <c r="AY43" i="32"/>
  <c r="BA43" i="32" s="1"/>
  <c r="AX43" i="32"/>
  <c r="AZ43" i="32" s="1"/>
  <c r="W57" i="23"/>
  <c r="AC56" i="23"/>
  <c r="V58" i="23"/>
  <c r="AB57" i="23"/>
  <c r="U51" i="23"/>
  <c r="AA50" i="23"/>
  <c r="AS51" i="32"/>
  <c r="AW50" i="32"/>
  <c r="AL50" i="32"/>
  <c r="AH51" i="32"/>
  <c r="BE49" i="32"/>
  <c r="BD49" i="32"/>
  <c r="BC49" i="32"/>
  <c r="W49" i="32"/>
  <c r="Y49" i="32"/>
  <c r="X49" i="32"/>
  <c r="E45" i="32"/>
  <c r="D45" i="32"/>
  <c r="AE50" i="26"/>
  <c r="AF50" i="26" s="1"/>
  <c r="AL50" i="26" s="1"/>
  <c r="G44" i="32"/>
  <c r="I44" i="32" s="1"/>
  <c r="H44" i="32"/>
  <c r="J44" i="32" s="1"/>
  <c r="F50" i="32"/>
  <c r="B51" i="32"/>
  <c r="AM50" i="29"/>
  <c r="AP50" i="29" s="1"/>
  <c r="AA51" i="27"/>
  <c r="AG51" i="27" s="1"/>
  <c r="AA51" i="26"/>
  <c r="AG51" i="26" s="1"/>
  <c r="AM49" i="28"/>
  <c r="AP49" i="28" s="1"/>
  <c r="AE51" i="29"/>
  <c r="AF51" i="29" s="1"/>
  <c r="AL51" i="29" s="1"/>
  <c r="C57" i="29"/>
  <c r="M57" i="29" s="1"/>
  <c r="C57" i="28"/>
  <c r="M57" i="28" s="1"/>
  <c r="C57" i="26"/>
  <c r="M57" i="26" s="1"/>
  <c r="C57" i="27"/>
  <c r="M57" i="27" s="1"/>
  <c r="C57" i="25"/>
  <c r="C57" i="15"/>
  <c r="C57" i="22"/>
  <c r="C57" i="24"/>
  <c r="E54" i="20"/>
  <c r="I53" i="20"/>
  <c r="E54" i="21" s="1"/>
  <c r="J53" i="20"/>
  <c r="F54" i="21" s="1"/>
  <c r="AI50" i="28"/>
  <c r="AM50" i="28" s="1"/>
  <c r="AP49" i="26"/>
  <c r="L42" i="23"/>
  <c r="AJ51" i="29"/>
  <c r="AM49" i="29"/>
  <c r="AP49" i="29" s="1"/>
  <c r="D53" i="20"/>
  <c r="B52" i="20"/>
  <c r="AP49" i="27"/>
  <c r="K42" i="23"/>
  <c r="AH51" i="28"/>
  <c r="AD51" i="28"/>
  <c r="AK51" i="28" s="1"/>
  <c r="AD51" i="29"/>
  <c r="AK51" i="29" s="1"/>
  <c r="AH51" i="29"/>
  <c r="AI51" i="29" s="1"/>
  <c r="T52" i="27"/>
  <c r="R52" i="27"/>
  <c r="V52" i="29"/>
  <c r="Y52" i="29"/>
  <c r="AB52" i="29" s="1"/>
  <c r="AC52" i="29" s="1"/>
  <c r="Y52" i="26"/>
  <c r="AB52" i="26" s="1"/>
  <c r="AC52" i="26" s="1"/>
  <c r="V52" i="26"/>
  <c r="Y52" i="27"/>
  <c r="AB52" i="27" s="1"/>
  <c r="AC52" i="27" s="1"/>
  <c r="V52" i="27"/>
  <c r="V52" i="28"/>
  <c r="Y52" i="28"/>
  <c r="AB52" i="28" s="1"/>
  <c r="AC52" i="28" s="1"/>
  <c r="S52" i="26"/>
  <c r="Q52" i="26"/>
  <c r="AP48" i="27"/>
  <c r="K41" i="23"/>
  <c r="Z51" i="26"/>
  <c r="T52" i="26"/>
  <c r="R52" i="26"/>
  <c r="O53" i="28"/>
  <c r="L53" i="28"/>
  <c r="A51" i="19"/>
  <c r="P51" i="19" s="1"/>
  <c r="D51" i="21" s="1"/>
  <c r="B55" i="25" s="1"/>
  <c r="B54" i="27"/>
  <c r="G54" i="27" s="1"/>
  <c r="I54" i="27" s="1"/>
  <c r="J54" i="27" s="1"/>
  <c r="B54" i="26"/>
  <c r="G54" i="26" s="1"/>
  <c r="I54" i="26" s="1"/>
  <c r="J54" i="26" s="1"/>
  <c r="L53" i="29"/>
  <c r="O53" i="29"/>
  <c r="AH50" i="26"/>
  <c r="AI50" i="26" s="1"/>
  <c r="AD50" i="26"/>
  <c r="AK50" i="26" s="1"/>
  <c r="AJ51" i="26"/>
  <c r="L53" i="26"/>
  <c r="O53" i="26"/>
  <c r="L53" i="27"/>
  <c r="O53" i="27"/>
  <c r="AJ51" i="28"/>
  <c r="A53" i="27"/>
  <c r="K53" i="27" s="1"/>
  <c r="A53" i="29"/>
  <c r="K53" i="29" s="1"/>
  <c r="AP48" i="26"/>
  <c r="L41" i="23"/>
  <c r="AJ51" i="27"/>
  <c r="Z51" i="27"/>
  <c r="S52" i="29"/>
  <c r="Q52" i="29"/>
  <c r="AG51" i="28"/>
  <c r="AE51" i="28"/>
  <c r="AF51" i="28" s="1"/>
  <c r="AL51" i="28" s="1"/>
  <c r="W51" i="26"/>
  <c r="O54" i="28"/>
  <c r="L54" i="28"/>
  <c r="R52" i="29"/>
  <c r="T52" i="29"/>
  <c r="B55" i="29"/>
  <c r="G55" i="29" s="1"/>
  <c r="I55" i="29" s="1"/>
  <c r="J55" i="29" s="1"/>
  <c r="B55" i="28"/>
  <c r="G55" i="28" s="1"/>
  <c r="I55" i="28" s="1"/>
  <c r="J55" i="28" s="1"/>
  <c r="U51" i="26"/>
  <c r="X51" i="26" s="1"/>
  <c r="L54" i="29"/>
  <c r="O54" i="29"/>
  <c r="A53" i="26"/>
  <c r="K53" i="26" s="1"/>
  <c r="A53" i="28"/>
  <c r="K53" i="28" s="1"/>
  <c r="W51" i="27"/>
  <c r="S52" i="28"/>
  <c r="Q52" i="28"/>
  <c r="U51" i="27"/>
  <c r="X51" i="27" s="1"/>
  <c r="AF50" i="27"/>
  <c r="AL50" i="27" s="1"/>
  <c r="AD50" i="27"/>
  <c r="AK50" i="27" s="1"/>
  <c r="AH50" i="27"/>
  <c r="AI50" i="27" s="1"/>
  <c r="B54" i="25"/>
  <c r="V50" i="19"/>
  <c r="T52" i="28"/>
  <c r="R52" i="28"/>
  <c r="S52" i="27"/>
  <c r="Q52" i="27"/>
  <c r="O37" i="23"/>
  <c r="R37" i="23" s="1"/>
  <c r="T37" i="23"/>
  <c r="S37" i="23"/>
  <c r="D58" i="29"/>
  <c r="N57" i="29"/>
  <c r="F58" i="29"/>
  <c r="H58" i="29" s="1"/>
  <c r="P57" i="29"/>
  <c r="E59" i="29"/>
  <c r="H57" i="29"/>
  <c r="D58" i="28"/>
  <c r="N57" i="28"/>
  <c r="E58" i="28"/>
  <c r="H57" i="28"/>
  <c r="P59" i="28"/>
  <c r="F60" i="28"/>
  <c r="P58" i="27"/>
  <c r="F59" i="27"/>
  <c r="N57" i="27"/>
  <c r="D58" i="27"/>
  <c r="H57" i="27"/>
  <c r="E58" i="27"/>
  <c r="N58" i="26"/>
  <c r="D59" i="26"/>
  <c r="E59" i="26"/>
  <c r="H58" i="26"/>
  <c r="P58" i="26"/>
  <c r="F59" i="26"/>
  <c r="B51" i="19"/>
  <c r="K54" i="17"/>
  <c r="M54" i="17"/>
  <c r="N55" i="17"/>
  <c r="C52" i="23"/>
  <c r="E52" i="19"/>
  <c r="C52" i="19" s="1"/>
  <c r="Q52" i="19" s="1"/>
  <c r="C52" i="21" s="1"/>
  <c r="AK50" i="17"/>
  <c r="A50" i="21" s="1"/>
  <c r="A47" i="32" s="1"/>
  <c r="V51" i="19"/>
  <c r="M54" i="19"/>
  <c r="T53" i="19"/>
  <c r="S53" i="19"/>
  <c r="B54" i="22"/>
  <c r="B54" i="15"/>
  <c r="R51" i="17"/>
  <c r="S51" i="17"/>
  <c r="AC51" i="17" s="1"/>
  <c r="W51" i="17"/>
  <c r="AD51" i="17" s="1"/>
  <c r="A53" i="22"/>
  <c r="K53" i="22" s="1"/>
  <c r="A53" i="25"/>
  <c r="K53" i="25" s="1"/>
  <c r="A53" i="15"/>
  <c r="K53" i="15" s="1"/>
  <c r="A53" i="24"/>
  <c r="K53" i="24" s="1"/>
  <c r="W50" i="17"/>
  <c r="AD50" i="17" s="1"/>
  <c r="M38" i="23"/>
  <c r="N38" i="23"/>
  <c r="P38" i="23" s="1"/>
  <c r="B55" i="24"/>
  <c r="E58" i="24"/>
  <c r="H57" i="24"/>
  <c r="G39" i="23"/>
  <c r="AJ51" i="15"/>
  <c r="AI47" i="22"/>
  <c r="AM47" i="22" s="1"/>
  <c r="AE48" i="22"/>
  <c r="AF48" i="22" s="1"/>
  <c r="AL48" i="22" s="1"/>
  <c r="W49" i="22"/>
  <c r="AJ50" i="17"/>
  <c r="B50" i="21" s="1"/>
  <c r="AI47" i="24"/>
  <c r="AM47" i="24" s="1"/>
  <c r="Z49" i="25"/>
  <c r="AH49" i="25" s="1"/>
  <c r="U49" i="25"/>
  <c r="X49" i="25" s="1"/>
  <c r="U49" i="22"/>
  <c r="X49" i="22" s="1"/>
  <c r="AI47" i="25"/>
  <c r="AM47" i="25" s="1"/>
  <c r="W49" i="24"/>
  <c r="AI48" i="22"/>
  <c r="U49" i="24"/>
  <c r="X49" i="24" s="1"/>
  <c r="V52" i="15"/>
  <c r="Y52" i="15"/>
  <c r="AB52" i="15" s="1"/>
  <c r="AC52" i="15" s="1"/>
  <c r="AP46" i="25"/>
  <c r="H39" i="23"/>
  <c r="AA49" i="25"/>
  <c r="AJ51" i="24"/>
  <c r="T50" i="24"/>
  <c r="R50" i="24"/>
  <c r="V52" i="24"/>
  <c r="Y52" i="24"/>
  <c r="AB52" i="24" s="1"/>
  <c r="AC52" i="24" s="1"/>
  <c r="R50" i="25"/>
  <c r="T50" i="25"/>
  <c r="AA49" i="22"/>
  <c r="S50" i="24"/>
  <c r="Q50" i="24"/>
  <c r="Z49" i="22"/>
  <c r="V52" i="22"/>
  <c r="Y52" i="22"/>
  <c r="AB52" i="22" s="1"/>
  <c r="AC52" i="22" s="1"/>
  <c r="L51" i="24"/>
  <c r="O51" i="24"/>
  <c r="O51" i="25"/>
  <c r="L51" i="25"/>
  <c r="V52" i="25"/>
  <c r="Y52" i="25"/>
  <c r="AB52" i="25" s="1"/>
  <c r="AC52" i="25" s="1"/>
  <c r="AJ51" i="25"/>
  <c r="M52" i="22"/>
  <c r="G52" i="22"/>
  <c r="I52" i="22" s="1"/>
  <c r="J52" i="22" s="1"/>
  <c r="M52" i="24"/>
  <c r="G52" i="24"/>
  <c r="I52" i="24" s="1"/>
  <c r="J52" i="24" s="1"/>
  <c r="AH48" i="24"/>
  <c r="AD48" i="24"/>
  <c r="AK48" i="24" s="1"/>
  <c r="AP46" i="15"/>
  <c r="E39" i="23"/>
  <c r="AG48" i="24"/>
  <c r="AE48" i="24"/>
  <c r="AF48" i="24" s="1"/>
  <c r="AL48" i="24" s="1"/>
  <c r="AD48" i="25"/>
  <c r="AK48" i="25" s="1"/>
  <c r="AH48" i="25"/>
  <c r="M52" i="25"/>
  <c r="G52" i="25"/>
  <c r="I52" i="25" s="1"/>
  <c r="J52" i="25" s="1"/>
  <c r="R50" i="22"/>
  <c r="T50" i="22"/>
  <c r="AJ51" i="22"/>
  <c r="AA49" i="24"/>
  <c r="S50" i="22"/>
  <c r="Q50" i="22"/>
  <c r="AG48" i="25"/>
  <c r="AE48" i="25"/>
  <c r="AF48" i="25" s="1"/>
  <c r="AL48" i="25" s="1"/>
  <c r="Z49" i="24"/>
  <c r="S50" i="25"/>
  <c r="Q50" i="25"/>
  <c r="M53" i="22"/>
  <c r="W49" i="25"/>
  <c r="O51" i="22"/>
  <c r="L51" i="22"/>
  <c r="AP46" i="22"/>
  <c r="F39" i="23"/>
  <c r="D60" i="25"/>
  <c r="N59" i="25"/>
  <c r="E59" i="25"/>
  <c r="H58" i="25"/>
  <c r="P58" i="25"/>
  <c r="F59" i="25"/>
  <c r="D59" i="24"/>
  <c r="N58" i="24"/>
  <c r="P61" i="24"/>
  <c r="F62" i="24"/>
  <c r="P57" i="22"/>
  <c r="F58" i="22"/>
  <c r="N58" i="22"/>
  <c r="D59" i="22"/>
  <c r="H57" i="22"/>
  <c r="E58" i="22"/>
  <c r="Y51" i="17"/>
  <c r="AE51" i="17" s="1"/>
  <c r="D54" i="19"/>
  <c r="AM49" i="17"/>
  <c r="AF55" i="17"/>
  <c r="Z51" i="17"/>
  <c r="AA49" i="15"/>
  <c r="AG49" i="15" s="1"/>
  <c r="C52" i="17"/>
  <c r="V52" i="17" s="1"/>
  <c r="AL48" i="15"/>
  <c r="AM48" i="15" s="1"/>
  <c r="AM47" i="15"/>
  <c r="A52" i="17"/>
  <c r="U52" i="17" s="1"/>
  <c r="S50" i="15"/>
  <c r="L51" i="15"/>
  <c r="Q51" i="15" s="1"/>
  <c r="O51" i="15"/>
  <c r="T51" i="15" s="1"/>
  <c r="T50" i="15"/>
  <c r="G52" i="15"/>
  <c r="I52" i="15" s="1"/>
  <c r="J52" i="15" s="1"/>
  <c r="O52" i="15" s="1"/>
  <c r="F53" i="17"/>
  <c r="M53" i="15"/>
  <c r="Z50" i="15"/>
  <c r="AH50" i="15" s="1"/>
  <c r="W50" i="15"/>
  <c r="G53" i="17"/>
  <c r="AH49" i="15"/>
  <c r="AD49" i="15"/>
  <c r="AK49" i="15" s="1"/>
  <c r="D53" i="17"/>
  <c r="B52" i="17"/>
  <c r="E53" i="17"/>
  <c r="D57" i="15"/>
  <c r="N56" i="15"/>
  <c r="E58" i="15"/>
  <c r="H57" i="15"/>
  <c r="F58" i="15"/>
  <c r="P57" i="15"/>
  <c r="AQ38" i="23" l="1"/>
  <c r="AH38" i="23"/>
  <c r="AD50" i="23"/>
  <c r="AE50" i="23"/>
  <c r="AQ44" i="32"/>
  <c r="BB43" i="32"/>
  <c r="BG43" i="32" s="1"/>
  <c r="AE51" i="27"/>
  <c r="K44" i="32"/>
  <c r="AY44" i="32"/>
  <c r="BA44" i="32" s="1"/>
  <c r="AX44" i="32"/>
  <c r="AZ44" i="32" s="1"/>
  <c r="BB44" i="32" s="1"/>
  <c r="BI44" i="32" s="1"/>
  <c r="AK46" i="32"/>
  <c r="AR46" i="32"/>
  <c r="AJ46" i="32"/>
  <c r="AI51" i="28"/>
  <c r="AM51" i="28" s="1"/>
  <c r="AP51" i="28" s="1"/>
  <c r="AM45" i="32"/>
  <c r="AO45" i="32" s="1"/>
  <c r="AN45" i="32"/>
  <c r="AP45" i="32" s="1"/>
  <c r="AV45" i="32"/>
  <c r="AU45" i="32"/>
  <c r="I43" i="23"/>
  <c r="AG47" i="32"/>
  <c r="L47" i="32"/>
  <c r="P47" i="32" s="1"/>
  <c r="BH43" i="32"/>
  <c r="BI43" i="32"/>
  <c r="AG37" i="23"/>
  <c r="AI37" i="23" s="1"/>
  <c r="AJ37" i="23" s="1"/>
  <c r="AK37" i="23" s="1"/>
  <c r="AL37" i="23" s="1"/>
  <c r="AM37" i="23" s="1"/>
  <c r="AN37" i="23" s="1"/>
  <c r="AO37" i="23" s="1"/>
  <c r="AP37" i="23" s="1"/>
  <c r="W58" i="23"/>
  <c r="AC57" i="23"/>
  <c r="V59" i="23"/>
  <c r="AB58" i="23"/>
  <c r="U52" i="23"/>
  <c r="AA51" i="23"/>
  <c r="BE50" i="32"/>
  <c r="BC50" i="32"/>
  <c r="BD50" i="32"/>
  <c r="AS52" i="32"/>
  <c r="AW51" i="32"/>
  <c r="AH52" i="32"/>
  <c r="AL51" i="32"/>
  <c r="X50" i="32"/>
  <c r="W50" i="32"/>
  <c r="Y50" i="32"/>
  <c r="E46" i="32"/>
  <c r="D46" i="32"/>
  <c r="H45" i="32"/>
  <c r="J45" i="32" s="1"/>
  <c r="G45" i="32"/>
  <c r="I45" i="32" s="1"/>
  <c r="I42" i="23"/>
  <c r="F51" i="32"/>
  <c r="B52" i="32"/>
  <c r="AJ52" i="27"/>
  <c r="AA52" i="28"/>
  <c r="AE52" i="28" s="1"/>
  <c r="AE51" i="26"/>
  <c r="AF51" i="26" s="1"/>
  <c r="AL51" i="26" s="1"/>
  <c r="AA52" i="29"/>
  <c r="AE52" i="29" s="1"/>
  <c r="J42" i="23"/>
  <c r="AJ52" i="26"/>
  <c r="AA52" i="27"/>
  <c r="AG52" i="27" s="1"/>
  <c r="C58" i="26"/>
  <c r="M58" i="26" s="1"/>
  <c r="C58" i="27"/>
  <c r="M58" i="27" s="1"/>
  <c r="C58" i="29"/>
  <c r="M58" i="29" s="1"/>
  <c r="C58" i="28"/>
  <c r="M58" i="28" s="1"/>
  <c r="C58" i="15"/>
  <c r="C58" i="25"/>
  <c r="C58" i="24"/>
  <c r="C58" i="22"/>
  <c r="J54" i="20"/>
  <c r="F55" i="21" s="1"/>
  <c r="E55" i="20"/>
  <c r="I54" i="20"/>
  <c r="E55" i="21" s="1"/>
  <c r="A52" i="19"/>
  <c r="P52" i="19" s="1"/>
  <c r="D52" i="21" s="1"/>
  <c r="B56" i="27" s="1"/>
  <c r="G56" i="27" s="1"/>
  <c r="I56" i="27" s="1"/>
  <c r="J56" i="27" s="1"/>
  <c r="B52" i="19"/>
  <c r="AM50" i="26"/>
  <c r="AP50" i="26" s="1"/>
  <c r="B53" i="20"/>
  <c r="D54" i="20"/>
  <c r="W52" i="26"/>
  <c r="W52" i="27"/>
  <c r="W52" i="29"/>
  <c r="U52" i="26"/>
  <c r="X52" i="26" s="1"/>
  <c r="U52" i="27"/>
  <c r="X52" i="27" s="1"/>
  <c r="AJ52" i="15"/>
  <c r="S53" i="28"/>
  <c r="Q53" i="28"/>
  <c r="S54" i="28"/>
  <c r="Q54" i="28"/>
  <c r="R53" i="28"/>
  <c r="T53" i="28"/>
  <c r="Z52" i="28"/>
  <c r="T54" i="28"/>
  <c r="R54" i="28"/>
  <c r="T53" i="27"/>
  <c r="R53" i="27"/>
  <c r="S53" i="27"/>
  <c r="AA53" i="27" s="1"/>
  <c r="Q53" i="27"/>
  <c r="AP50" i="28"/>
  <c r="J43" i="23"/>
  <c r="R53" i="26"/>
  <c r="T53" i="26"/>
  <c r="AJ52" i="28"/>
  <c r="V53" i="28"/>
  <c r="Y53" i="28"/>
  <c r="AB53" i="28" s="1"/>
  <c r="AC53" i="28" s="1"/>
  <c r="Z52" i="29"/>
  <c r="S53" i="26"/>
  <c r="Q53" i="26"/>
  <c r="AM51" i="29"/>
  <c r="Z52" i="27"/>
  <c r="V53" i="26"/>
  <c r="Y53" i="26"/>
  <c r="AB53" i="26" s="1"/>
  <c r="AC53" i="26" s="1"/>
  <c r="T54" i="29"/>
  <c r="R54" i="29"/>
  <c r="AD51" i="27"/>
  <c r="AK51" i="27" s="1"/>
  <c r="AH51" i="27"/>
  <c r="AI51" i="27" s="1"/>
  <c r="AF51" i="27"/>
  <c r="AL51" i="27" s="1"/>
  <c r="AM50" i="27"/>
  <c r="S54" i="29"/>
  <c r="Q54" i="29"/>
  <c r="AH51" i="26"/>
  <c r="AI51" i="26" s="1"/>
  <c r="AD51" i="26"/>
  <c r="AK51" i="26" s="1"/>
  <c r="A54" i="24"/>
  <c r="K54" i="24" s="1"/>
  <c r="A54" i="29"/>
  <c r="K54" i="29" s="1"/>
  <c r="A54" i="27"/>
  <c r="K54" i="27" s="1"/>
  <c r="W52" i="28"/>
  <c r="T53" i="29"/>
  <c r="R53" i="29"/>
  <c r="B56" i="29"/>
  <c r="G56" i="29" s="1"/>
  <c r="I56" i="29" s="1"/>
  <c r="J56" i="29" s="1"/>
  <c r="B56" i="28"/>
  <c r="G56" i="28" s="1"/>
  <c r="I56" i="28" s="1"/>
  <c r="J56" i="28" s="1"/>
  <c r="U52" i="28"/>
  <c r="X52" i="28" s="1"/>
  <c r="S53" i="29"/>
  <c r="Q53" i="29"/>
  <c r="Z52" i="26"/>
  <c r="O55" i="28"/>
  <c r="L55" i="28"/>
  <c r="O54" i="26"/>
  <c r="L54" i="26"/>
  <c r="AA52" i="26"/>
  <c r="O55" i="29"/>
  <c r="L55" i="29"/>
  <c r="V53" i="29"/>
  <c r="Y53" i="29"/>
  <c r="AB53" i="29" s="1"/>
  <c r="AC53" i="29" s="1"/>
  <c r="O54" i="27"/>
  <c r="L54" i="27"/>
  <c r="A54" i="28"/>
  <c r="K54" i="28" s="1"/>
  <c r="A54" i="26"/>
  <c r="K54" i="26" s="1"/>
  <c r="U52" i="29"/>
  <c r="X52" i="29" s="1"/>
  <c r="V53" i="27"/>
  <c r="Y53" i="27"/>
  <c r="AB53" i="27" s="1"/>
  <c r="AC53" i="27" s="1"/>
  <c r="B55" i="27"/>
  <c r="G55" i="27" s="1"/>
  <c r="I55" i="27" s="1"/>
  <c r="J55" i="27" s="1"/>
  <c r="B55" i="26"/>
  <c r="G55" i="26" s="1"/>
  <c r="I55" i="26" s="1"/>
  <c r="J55" i="26" s="1"/>
  <c r="AJ52" i="29"/>
  <c r="O38" i="23"/>
  <c r="R38" i="23" s="1"/>
  <c r="T38" i="23"/>
  <c r="S38" i="23"/>
  <c r="P58" i="29"/>
  <c r="F59" i="29"/>
  <c r="H59" i="29" s="1"/>
  <c r="D59" i="29"/>
  <c r="N58" i="29"/>
  <c r="E60" i="29"/>
  <c r="E59" i="28"/>
  <c r="H58" i="28"/>
  <c r="P60" i="28"/>
  <c r="F61" i="28"/>
  <c r="N58" i="28"/>
  <c r="D59" i="28"/>
  <c r="N58" i="27"/>
  <c r="D59" i="27"/>
  <c r="E59" i="27"/>
  <c r="H58" i="27"/>
  <c r="P59" i="27"/>
  <c r="F60" i="27"/>
  <c r="H59" i="26"/>
  <c r="E60" i="26"/>
  <c r="P59" i="26"/>
  <c r="F60" i="26"/>
  <c r="D60" i="26"/>
  <c r="N59" i="26"/>
  <c r="K55" i="17"/>
  <c r="M55" i="17"/>
  <c r="N56" i="17"/>
  <c r="A54" i="15"/>
  <c r="K54" i="15" s="1"/>
  <c r="C53" i="23"/>
  <c r="E53" i="19"/>
  <c r="B53" i="19" s="1"/>
  <c r="AK51" i="17"/>
  <c r="A51" i="21" s="1"/>
  <c r="A48" i="32" s="1"/>
  <c r="M55" i="19"/>
  <c r="T54" i="19"/>
  <c r="S54" i="19"/>
  <c r="B55" i="22"/>
  <c r="B55" i="15"/>
  <c r="A54" i="22"/>
  <c r="K54" i="22" s="1"/>
  <c r="A54" i="25"/>
  <c r="K54" i="25" s="1"/>
  <c r="S52" i="17"/>
  <c r="AC52" i="17" s="1"/>
  <c r="R52" i="17"/>
  <c r="M39" i="23"/>
  <c r="N39" i="23"/>
  <c r="P39" i="23" s="1"/>
  <c r="E59" i="24"/>
  <c r="H58" i="24"/>
  <c r="AM48" i="22"/>
  <c r="AP48" i="22" s="1"/>
  <c r="AA50" i="25"/>
  <c r="AE50" i="25" s="1"/>
  <c r="AP47" i="24"/>
  <c r="G40" i="23"/>
  <c r="G53" i="22"/>
  <c r="I53" i="22" s="1"/>
  <c r="J53" i="22" s="1"/>
  <c r="O53" i="22" s="1"/>
  <c r="AD49" i="25"/>
  <c r="AK49" i="25" s="1"/>
  <c r="AJ51" i="17"/>
  <c r="B51" i="21" s="1"/>
  <c r="AI48" i="24"/>
  <c r="AM48" i="24" s="1"/>
  <c r="W50" i="24"/>
  <c r="AA50" i="22"/>
  <c r="AG50" i="22" s="1"/>
  <c r="U50" i="24"/>
  <c r="X50" i="24" s="1"/>
  <c r="W50" i="22"/>
  <c r="AI48" i="25"/>
  <c r="AM48" i="25" s="1"/>
  <c r="V53" i="15"/>
  <c r="Y53" i="15"/>
  <c r="AB53" i="15" s="1"/>
  <c r="AC53" i="15" s="1"/>
  <c r="R51" i="25"/>
  <c r="T51" i="25"/>
  <c r="AJ52" i="24"/>
  <c r="S51" i="25"/>
  <c r="Q51" i="25"/>
  <c r="M54" i="22"/>
  <c r="AG49" i="24"/>
  <c r="AE49" i="24"/>
  <c r="AF49" i="24" s="1"/>
  <c r="AL49" i="24" s="1"/>
  <c r="S51" i="24"/>
  <c r="Q51" i="24"/>
  <c r="L52" i="24"/>
  <c r="O52" i="24"/>
  <c r="AJ52" i="22"/>
  <c r="S51" i="22"/>
  <c r="Q51" i="22"/>
  <c r="L52" i="22"/>
  <c r="O52" i="22"/>
  <c r="M53" i="24"/>
  <c r="G53" i="24"/>
  <c r="I53" i="24" s="1"/>
  <c r="J53" i="24" s="1"/>
  <c r="V53" i="24"/>
  <c r="Y53" i="24"/>
  <c r="AB53" i="24" s="1"/>
  <c r="AC53" i="24" s="1"/>
  <c r="AE49" i="25"/>
  <c r="AF49" i="25" s="1"/>
  <c r="AL49" i="25" s="1"/>
  <c r="AG49" i="25"/>
  <c r="AI49" i="25" s="1"/>
  <c r="R51" i="22"/>
  <c r="T51" i="22"/>
  <c r="V53" i="22"/>
  <c r="Y53" i="22"/>
  <c r="AB53" i="22" s="1"/>
  <c r="AC53" i="22" s="1"/>
  <c r="M53" i="25"/>
  <c r="G53" i="25"/>
  <c r="I53" i="25" s="1"/>
  <c r="J53" i="25" s="1"/>
  <c r="AH49" i="22"/>
  <c r="AD49" i="22"/>
  <c r="AK49" i="22" s="1"/>
  <c r="Z50" i="25"/>
  <c r="L52" i="25"/>
  <c r="O52" i="25"/>
  <c r="AP47" i="25"/>
  <c r="H40" i="23"/>
  <c r="Y53" i="25"/>
  <c r="AB53" i="25" s="1"/>
  <c r="AC53" i="25" s="1"/>
  <c r="V53" i="25"/>
  <c r="Z50" i="24"/>
  <c r="U50" i="22"/>
  <c r="X50" i="22" s="1"/>
  <c r="AH49" i="24"/>
  <c r="AD49" i="24"/>
  <c r="AK49" i="24" s="1"/>
  <c r="AA50" i="24"/>
  <c r="AE49" i="22"/>
  <c r="AF49" i="22" s="1"/>
  <c r="AL49" i="22" s="1"/>
  <c r="AG49" i="22"/>
  <c r="AP47" i="22"/>
  <c r="F40" i="23"/>
  <c r="T51" i="24"/>
  <c r="R51" i="24"/>
  <c r="U50" i="25"/>
  <c r="X50" i="25" s="1"/>
  <c r="AP47" i="15"/>
  <c r="E40" i="23"/>
  <c r="AP48" i="15"/>
  <c r="E41" i="23"/>
  <c r="Z50" i="22"/>
  <c r="AJ52" i="25"/>
  <c r="W50" i="25"/>
  <c r="F60" i="25"/>
  <c r="P59" i="25"/>
  <c r="E60" i="25"/>
  <c r="H59" i="25"/>
  <c r="N60" i="25"/>
  <c r="D61" i="25"/>
  <c r="N59" i="24"/>
  <c r="D60" i="24"/>
  <c r="P62" i="24"/>
  <c r="F63" i="24"/>
  <c r="N59" i="22"/>
  <c r="D60" i="22"/>
  <c r="E59" i="22"/>
  <c r="H58" i="22"/>
  <c r="P58" i="22"/>
  <c r="F59" i="22"/>
  <c r="Y52" i="17"/>
  <c r="AE52" i="17" s="1"/>
  <c r="D55" i="19"/>
  <c r="AM50" i="17"/>
  <c r="AF56" i="17"/>
  <c r="Z52" i="17"/>
  <c r="U50" i="15"/>
  <c r="X50" i="15" s="1"/>
  <c r="AE49" i="15"/>
  <c r="AF49" i="15" s="1"/>
  <c r="AL49" i="15" s="1"/>
  <c r="C53" i="17"/>
  <c r="V53" i="17" s="1"/>
  <c r="A53" i="17"/>
  <c r="U53" i="17" s="1"/>
  <c r="AA50" i="15"/>
  <c r="AG50" i="15" s="1"/>
  <c r="AI50" i="15" s="1"/>
  <c r="S51" i="15"/>
  <c r="U51" i="15" s="1"/>
  <c r="R51" i="15"/>
  <c r="W51" i="15" s="1"/>
  <c r="G53" i="15"/>
  <c r="I53" i="15" s="1"/>
  <c r="J53" i="15" s="1"/>
  <c r="O53" i="15" s="1"/>
  <c r="L52" i="15"/>
  <c r="S52" i="15" s="1"/>
  <c r="F54" i="17"/>
  <c r="M54" i="15"/>
  <c r="AD50" i="15"/>
  <c r="AK50" i="15" s="1"/>
  <c r="G54" i="17"/>
  <c r="T52" i="15"/>
  <c r="R52" i="15"/>
  <c r="AI49" i="15"/>
  <c r="E54" i="17"/>
  <c r="D54" i="17"/>
  <c r="B53" i="17"/>
  <c r="E59" i="15"/>
  <c r="H58" i="15"/>
  <c r="D58" i="15"/>
  <c r="N57" i="15"/>
  <c r="F59" i="15"/>
  <c r="P58" i="15"/>
  <c r="AQ45" i="32" l="1"/>
  <c r="AQ39" i="23"/>
  <c r="AH39" i="23"/>
  <c r="AD51" i="23"/>
  <c r="AE51" i="23"/>
  <c r="BH44" i="32"/>
  <c r="K45" i="32"/>
  <c r="AG52" i="28"/>
  <c r="BG44" i="32"/>
  <c r="BK43" i="32"/>
  <c r="BN43" i="32" s="1"/>
  <c r="I46" i="21" s="1"/>
  <c r="AR47" i="32"/>
  <c r="AK47" i="32"/>
  <c r="AJ47" i="32"/>
  <c r="AY45" i="32"/>
  <c r="BA45" i="32" s="1"/>
  <c r="AX45" i="32"/>
  <c r="AZ45" i="32" s="1"/>
  <c r="AN46" i="32"/>
  <c r="AP46" i="32" s="1"/>
  <c r="AM46" i="32"/>
  <c r="AO46" i="32" s="1"/>
  <c r="AV46" i="32"/>
  <c r="AU46" i="32"/>
  <c r="AE52" i="27"/>
  <c r="AF52" i="27" s="1"/>
  <c r="AL52" i="27" s="1"/>
  <c r="AG48" i="32"/>
  <c r="L48" i="32"/>
  <c r="P48" i="32" s="1"/>
  <c r="J44" i="23"/>
  <c r="AG52" i="29"/>
  <c r="BK44" i="32"/>
  <c r="BN44" i="32" s="1"/>
  <c r="I47" i="21" s="1"/>
  <c r="AG38" i="23"/>
  <c r="AI38" i="23" s="1"/>
  <c r="AJ38" i="23" s="1"/>
  <c r="AK38" i="23" s="1"/>
  <c r="AL38" i="23" s="1"/>
  <c r="AM38" i="23" s="1"/>
  <c r="AN38" i="23" s="1"/>
  <c r="AO38" i="23" s="1"/>
  <c r="AP38" i="23" s="1"/>
  <c r="W59" i="23"/>
  <c r="AC58" i="23"/>
  <c r="V60" i="23"/>
  <c r="AB59" i="23"/>
  <c r="AA52" i="23"/>
  <c r="U53" i="23"/>
  <c r="AW52" i="32"/>
  <c r="AS53" i="32"/>
  <c r="AL52" i="32"/>
  <c r="AH53" i="32"/>
  <c r="BE51" i="32"/>
  <c r="BC51" i="32"/>
  <c r="BD51" i="32"/>
  <c r="Y51" i="32"/>
  <c r="X51" i="32"/>
  <c r="W51" i="32"/>
  <c r="E47" i="32"/>
  <c r="D47" i="32"/>
  <c r="H46" i="32"/>
  <c r="J46" i="32" s="1"/>
  <c r="G46" i="32"/>
  <c r="I46" i="32" s="1"/>
  <c r="F52" i="32"/>
  <c r="B53" i="32"/>
  <c r="V52" i="19"/>
  <c r="B56" i="26"/>
  <c r="G56" i="26" s="1"/>
  <c r="I56" i="26" s="1"/>
  <c r="J56" i="26" s="1"/>
  <c r="L56" i="26" s="1"/>
  <c r="C59" i="22"/>
  <c r="C59" i="25"/>
  <c r="C59" i="15"/>
  <c r="C59" i="24"/>
  <c r="E56" i="20"/>
  <c r="I55" i="20"/>
  <c r="E56" i="21" s="1"/>
  <c r="J55" i="20"/>
  <c r="F56" i="21" s="1"/>
  <c r="L43" i="23"/>
  <c r="C59" i="28"/>
  <c r="M59" i="28" s="1"/>
  <c r="C59" i="26"/>
  <c r="M59" i="26" s="1"/>
  <c r="C59" i="27"/>
  <c r="M59" i="27" s="1"/>
  <c r="C59" i="29"/>
  <c r="M59" i="29" s="1"/>
  <c r="W54" i="28"/>
  <c r="B56" i="24"/>
  <c r="U54" i="28"/>
  <c r="X54" i="28" s="1"/>
  <c r="B56" i="25"/>
  <c r="AM51" i="26"/>
  <c r="AP51" i="26" s="1"/>
  <c r="U53" i="28"/>
  <c r="X53" i="28" s="1"/>
  <c r="AA54" i="29"/>
  <c r="AG54" i="29" s="1"/>
  <c r="W53" i="28"/>
  <c r="B54" i="20"/>
  <c r="D55" i="20"/>
  <c r="U53" i="26"/>
  <c r="X53" i="26" s="1"/>
  <c r="AA53" i="29"/>
  <c r="AE53" i="29" s="1"/>
  <c r="W53" i="26"/>
  <c r="AM51" i="27"/>
  <c r="Q54" i="27"/>
  <c r="S54" i="27"/>
  <c r="Z53" i="29"/>
  <c r="Z54" i="29"/>
  <c r="T54" i="27"/>
  <c r="R54" i="27"/>
  <c r="A55" i="15"/>
  <c r="K55" i="15" s="1"/>
  <c r="A55" i="27"/>
  <c r="K55" i="27" s="1"/>
  <c r="A55" i="29"/>
  <c r="K55" i="29" s="1"/>
  <c r="AP50" i="27"/>
  <c r="K43" i="23"/>
  <c r="AJ53" i="26"/>
  <c r="AJ53" i="29"/>
  <c r="L56" i="28"/>
  <c r="O56" i="28"/>
  <c r="AH52" i="27"/>
  <c r="AI52" i="27" s="1"/>
  <c r="AD52" i="27"/>
  <c r="AK52" i="27" s="1"/>
  <c r="AH52" i="28"/>
  <c r="AI52" i="28" s="1"/>
  <c r="AF52" i="28"/>
  <c r="AL52" i="28" s="1"/>
  <c r="AD52" i="28"/>
  <c r="AK52" i="28" s="1"/>
  <c r="S55" i="29"/>
  <c r="Q55" i="29"/>
  <c r="L56" i="29"/>
  <c r="O56" i="29"/>
  <c r="AP51" i="29"/>
  <c r="I44" i="23"/>
  <c r="T55" i="29"/>
  <c r="R55" i="29"/>
  <c r="W53" i="29"/>
  <c r="AG52" i="26"/>
  <c r="AE52" i="26"/>
  <c r="AF52" i="26" s="1"/>
  <c r="AL52" i="26" s="1"/>
  <c r="U53" i="29"/>
  <c r="X53" i="29" s="1"/>
  <c r="W54" i="29"/>
  <c r="Z54" i="28"/>
  <c r="O55" i="26"/>
  <c r="L55" i="26"/>
  <c r="S54" i="26"/>
  <c r="Q54" i="26"/>
  <c r="U54" i="29"/>
  <c r="X54" i="29" s="1"/>
  <c r="AA54" i="28"/>
  <c r="O55" i="27"/>
  <c r="L55" i="27"/>
  <c r="R54" i="26"/>
  <c r="T54" i="26"/>
  <c r="Z53" i="27"/>
  <c r="A53" i="19"/>
  <c r="P53" i="19" s="1"/>
  <c r="D53" i="21" s="1"/>
  <c r="S55" i="28"/>
  <c r="Q55" i="28"/>
  <c r="Z53" i="26"/>
  <c r="AG53" i="27"/>
  <c r="AE53" i="27"/>
  <c r="Z53" i="28"/>
  <c r="AJ53" i="27"/>
  <c r="T55" i="28"/>
  <c r="R55" i="28"/>
  <c r="V54" i="27"/>
  <c r="Y54" i="27"/>
  <c r="AB54" i="27" s="1"/>
  <c r="AC54" i="27" s="1"/>
  <c r="AA53" i="26"/>
  <c r="AA53" i="28"/>
  <c r="A55" i="28"/>
  <c r="K55" i="28" s="1"/>
  <c r="A55" i="26"/>
  <c r="K55" i="26" s="1"/>
  <c r="L56" i="27"/>
  <c r="O56" i="27"/>
  <c r="V54" i="29"/>
  <c r="Y54" i="29"/>
  <c r="AB54" i="29" s="1"/>
  <c r="AC54" i="29" s="1"/>
  <c r="W53" i="27"/>
  <c r="O56" i="26"/>
  <c r="AF52" i="29"/>
  <c r="AL52" i="29" s="1"/>
  <c r="AH52" i="29"/>
  <c r="AD52" i="29"/>
  <c r="AK52" i="29" s="1"/>
  <c r="U53" i="27"/>
  <c r="X53" i="27" s="1"/>
  <c r="C53" i="19"/>
  <c r="Q53" i="19" s="1"/>
  <c r="C53" i="21" s="1"/>
  <c r="B57" i="15" s="1"/>
  <c r="Y54" i="26"/>
  <c r="AB54" i="26" s="1"/>
  <c r="AC54" i="26" s="1"/>
  <c r="V54" i="26"/>
  <c r="AJ53" i="28"/>
  <c r="Y54" i="28"/>
  <c r="AB54" i="28" s="1"/>
  <c r="AC54" i="28" s="1"/>
  <c r="V54" i="28"/>
  <c r="AH52" i="26"/>
  <c r="AD52" i="26"/>
  <c r="AK52" i="26" s="1"/>
  <c r="O39" i="23"/>
  <c r="R39" i="23" s="1"/>
  <c r="T39" i="23"/>
  <c r="S39" i="23"/>
  <c r="E61" i="29"/>
  <c r="N59" i="29"/>
  <c r="D60" i="29"/>
  <c r="P59" i="29"/>
  <c r="F60" i="29"/>
  <c r="D60" i="28"/>
  <c r="N59" i="28"/>
  <c r="E60" i="28"/>
  <c r="H59" i="28"/>
  <c r="F62" i="28"/>
  <c r="P61" i="28"/>
  <c r="P60" i="27"/>
  <c r="F61" i="27"/>
  <c r="N59" i="27"/>
  <c r="D60" i="27"/>
  <c r="H59" i="27"/>
  <c r="E60" i="27"/>
  <c r="N60" i="26"/>
  <c r="D61" i="26"/>
  <c r="E61" i="26"/>
  <c r="H60" i="26"/>
  <c r="P60" i="26"/>
  <c r="F61" i="26"/>
  <c r="A55" i="24"/>
  <c r="K55" i="24" s="1"/>
  <c r="M56" i="17"/>
  <c r="K56" i="17"/>
  <c r="N57" i="17"/>
  <c r="C54" i="23"/>
  <c r="E54" i="19"/>
  <c r="A54" i="19" s="1"/>
  <c r="P54" i="19" s="1"/>
  <c r="D54" i="21" s="1"/>
  <c r="AK52" i="17"/>
  <c r="A52" i="21" s="1"/>
  <c r="A49" i="32" s="1"/>
  <c r="M56" i="19"/>
  <c r="T55" i="19"/>
  <c r="S55" i="19"/>
  <c r="B56" i="15"/>
  <c r="B56" i="22"/>
  <c r="R53" i="17"/>
  <c r="S53" i="17"/>
  <c r="AC53" i="17" s="1"/>
  <c r="AG50" i="25"/>
  <c r="A55" i="22"/>
  <c r="K55" i="22" s="1"/>
  <c r="A55" i="25"/>
  <c r="K55" i="25" s="1"/>
  <c r="W52" i="17"/>
  <c r="AD52" i="17" s="1"/>
  <c r="M40" i="23"/>
  <c r="N40" i="23"/>
  <c r="P40" i="23" s="1"/>
  <c r="F41" i="23"/>
  <c r="H59" i="24"/>
  <c r="E60" i="24"/>
  <c r="AJ53" i="15"/>
  <c r="AJ52" i="17"/>
  <c r="B52" i="21" s="1"/>
  <c r="L53" i="22"/>
  <c r="Q53" i="22" s="1"/>
  <c r="AA51" i="25"/>
  <c r="AE51" i="25" s="1"/>
  <c r="AE50" i="22"/>
  <c r="AF50" i="22" s="1"/>
  <c r="AL50" i="22" s="1"/>
  <c r="U51" i="22"/>
  <c r="X51" i="22" s="1"/>
  <c r="W51" i="22"/>
  <c r="AA51" i="24"/>
  <c r="AE51" i="24" s="1"/>
  <c r="G54" i="22"/>
  <c r="I54" i="22" s="1"/>
  <c r="J54" i="22" s="1"/>
  <c r="L54" i="22" s="1"/>
  <c r="Y54" i="15"/>
  <c r="AB54" i="15" s="1"/>
  <c r="AC54" i="15" s="1"/>
  <c r="V54" i="15"/>
  <c r="S52" i="24"/>
  <c r="Q52" i="24"/>
  <c r="Z51" i="24"/>
  <c r="S52" i="25"/>
  <c r="Q52" i="25"/>
  <c r="AJ53" i="24"/>
  <c r="AI49" i="24"/>
  <c r="AM49" i="24" s="1"/>
  <c r="L53" i="24"/>
  <c r="O53" i="24"/>
  <c r="M54" i="24"/>
  <c r="G54" i="24"/>
  <c r="I54" i="24" s="1"/>
  <c r="J54" i="24" s="1"/>
  <c r="AH50" i="25"/>
  <c r="AD50" i="25"/>
  <c r="AK50" i="25" s="1"/>
  <c r="AF50" i="25"/>
  <c r="AL50" i="25" s="1"/>
  <c r="AH50" i="22"/>
  <c r="AI50" i="22" s="1"/>
  <c r="AD50" i="22"/>
  <c r="AK50" i="22" s="1"/>
  <c r="R53" i="22"/>
  <c r="T53" i="22"/>
  <c r="M54" i="25"/>
  <c r="G54" i="25"/>
  <c r="I54" i="25" s="1"/>
  <c r="J54" i="25" s="1"/>
  <c r="T52" i="22"/>
  <c r="R52" i="22"/>
  <c r="V54" i="22"/>
  <c r="Y54" i="22"/>
  <c r="AB54" i="22" s="1"/>
  <c r="AC54" i="22" s="1"/>
  <c r="AH50" i="24"/>
  <c r="AD50" i="24"/>
  <c r="AK50" i="24" s="1"/>
  <c r="S52" i="22"/>
  <c r="Q52" i="22"/>
  <c r="Z51" i="25"/>
  <c r="V54" i="24"/>
  <c r="Y54" i="24"/>
  <c r="AB54" i="24" s="1"/>
  <c r="AC54" i="24" s="1"/>
  <c r="U51" i="24"/>
  <c r="X51" i="24" s="1"/>
  <c r="AI49" i="22"/>
  <c r="AM49" i="22" s="1"/>
  <c r="O53" i="25"/>
  <c r="L53" i="25"/>
  <c r="Z51" i="22"/>
  <c r="AP48" i="25"/>
  <c r="H41" i="23"/>
  <c r="W51" i="24"/>
  <c r="M55" i="22"/>
  <c r="AJ53" i="25"/>
  <c r="AA51" i="22"/>
  <c r="U51" i="25"/>
  <c r="X51" i="25" s="1"/>
  <c r="R52" i="25"/>
  <c r="T52" i="25"/>
  <c r="AE50" i="24"/>
  <c r="AF50" i="24" s="1"/>
  <c r="AL50" i="24" s="1"/>
  <c r="AG50" i="24"/>
  <c r="Y54" i="25"/>
  <c r="AB54" i="25" s="1"/>
  <c r="AC54" i="25" s="1"/>
  <c r="V54" i="25"/>
  <c r="AM49" i="25"/>
  <c r="W51" i="25"/>
  <c r="AJ53" i="22"/>
  <c r="AP48" i="24"/>
  <c r="G41" i="23"/>
  <c r="R52" i="24"/>
  <c r="T52" i="24"/>
  <c r="H60" i="25"/>
  <c r="E61" i="25"/>
  <c r="N61" i="25"/>
  <c r="D62" i="25"/>
  <c r="P60" i="25"/>
  <c r="F61" i="25"/>
  <c r="P63" i="24"/>
  <c r="F64" i="24"/>
  <c r="D61" i="24"/>
  <c r="N60" i="24"/>
  <c r="P59" i="22"/>
  <c r="F60" i="22"/>
  <c r="H59" i="22"/>
  <c r="E60" i="22"/>
  <c r="D61" i="22"/>
  <c r="N60" i="22"/>
  <c r="Y53" i="17"/>
  <c r="AE53" i="17" s="1"/>
  <c r="D56" i="19"/>
  <c r="AM51" i="17"/>
  <c r="AF57" i="17"/>
  <c r="AM49" i="15"/>
  <c r="Z53" i="17"/>
  <c r="AA51" i="15"/>
  <c r="AG51" i="15" s="1"/>
  <c r="C54" i="17"/>
  <c r="V54" i="17" s="1"/>
  <c r="AE50" i="15"/>
  <c r="AF50" i="15" s="1"/>
  <c r="AL50" i="15" s="1"/>
  <c r="AM50" i="15" s="1"/>
  <c r="A54" i="17"/>
  <c r="U54" i="17" s="1"/>
  <c r="L53" i="15"/>
  <c r="Q53" i="15" s="1"/>
  <c r="X51" i="15"/>
  <c r="Z51" i="15"/>
  <c r="AH51" i="15" s="1"/>
  <c r="G54" i="15"/>
  <c r="I54" i="15" s="1"/>
  <c r="J54" i="15" s="1"/>
  <c r="Q52" i="15"/>
  <c r="Z52" i="15" s="1"/>
  <c r="F55" i="17"/>
  <c r="M55" i="15"/>
  <c r="U52" i="15"/>
  <c r="T53" i="15"/>
  <c r="R53" i="15"/>
  <c r="AA52" i="15"/>
  <c r="G55" i="17"/>
  <c r="D55" i="17"/>
  <c r="B54" i="17"/>
  <c r="E55" i="17"/>
  <c r="F60" i="15"/>
  <c r="P59" i="15"/>
  <c r="D59" i="15"/>
  <c r="N58" i="15"/>
  <c r="E60" i="15"/>
  <c r="H59" i="15"/>
  <c r="BB45" i="32" l="1"/>
  <c r="BI45" i="32" s="1"/>
  <c r="K46" i="32"/>
  <c r="AQ40" i="23"/>
  <c r="AH40" i="23"/>
  <c r="BG45" i="32"/>
  <c r="BH45" i="32"/>
  <c r="BK45" i="32" s="1"/>
  <c r="BN45" i="32" s="1"/>
  <c r="I48" i="21" s="1"/>
  <c r="AD52" i="23"/>
  <c r="AE52" i="23"/>
  <c r="AI52" i="29"/>
  <c r="AM52" i="29" s="1"/>
  <c r="AP52" i="29" s="1"/>
  <c r="AQ46" i="32"/>
  <c r="AR48" i="32"/>
  <c r="AK48" i="32"/>
  <c r="AJ48" i="32"/>
  <c r="AE54" i="29"/>
  <c r="AF54" i="29" s="1"/>
  <c r="AL54" i="29" s="1"/>
  <c r="AX46" i="32"/>
  <c r="AZ46" i="32" s="1"/>
  <c r="AY46" i="32"/>
  <c r="BA46" i="32" s="1"/>
  <c r="AG49" i="32"/>
  <c r="L49" i="32"/>
  <c r="P49" i="32" s="1"/>
  <c r="AM47" i="32"/>
  <c r="AO47" i="32" s="1"/>
  <c r="AN47" i="32"/>
  <c r="AP47" i="32" s="1"/>
  <c r="AV47" i="32"/>
  <c r="AU47" i="32"/>
  <c r="AG39" i="23"/>
  <c r="AI39" i="23" s="1"/>
  <c r="AJ39" i="23" s="1"/>
  <c r="AK39" i="23" s="1"/>
  <c r="AL39" i="23" s="1"/>
  <c r="AM39" i="23" s="1"/>
  <c r="AN39" i="23" s="1"/>
  <c r="AO39" i="23" s="1"/>
  <c r="AP39" i="23" s="1"/>
  <c r="W60" i="23"/>
  <c r="AC59" i="23"/>
  <c r="V61" i="23"/>
  <c r="AB60" i="23"/>
  <c r="AA53" i="23"/>
  <c r="U54" i="23"/>
  <c r="BD52" i="32"/>
  <c r="BC52" i="32"/>
  <c r="BE52" i="32"/>
  <c r="AS54" i="32"/>
  <c r="AW53" i="32"/>
  <c r="AH54" i="32"/>
  <c r="AL53" i="32"/>
  <c r="X52" i="32"/>
  <c r="W52" i="32"/>
  <c r="Y52" i="32"/>
  <c r="G47" i="32"/>
  <c r="I47" i="32" s="1"/>
  <c r="H47" i="32"/>
  <c r="J47" i="32" s="1"/>
  <c r="E48" i="32"/>
  <c r="D48" i="32"/>
  <c r="F53" i="32"/>
  <c r="B54" i="32"/>
  <c r="AA55" i="28"/>
  <c r="AG55" i="28" s="1"/>
  <c r="W54" i="26"/>
  <c r="L44" i="23"/>
  <c r="C60" i="28"/>
  <c r="M60" i="28" s="1"/>
  <c r="C60" i="26"/>
  <c r="M60" i="26" s="1"/>
  <c r="C60" i="29"/>
  <c r="M60" i="29" s="1"/>
  <c r="C60" i="27"/>
  <c r="M60" i="27" s="1"/>
  <c r="C60" i="25"/>
  <c r="C60" i="15"/>
  <c r="C60" i="24"/>
  <c r="C60" i="22"/>
  <c r="E57" i="20"/>
  <c r="I56" i="20"/>
  <c r="E57" i="21" s="1"/>
  <c r="J56" i="20"/>
  <c r="F57" i="21" s="1"/>
  <c r="AJ54" i="28"/>
  <c r="AM52" i="28"/>
  <c r="AP52" i="28" s="1"/>
  <c r="AJ54" i="26"/>
  <c r="AA54" i="26"/>
  <c r="AG54" i="26" s="1"/>
  <c r="Z55" i="29"/>
  <c r="AH55" i="29" s="1"/>
  <c r="B55" i="20"/>
  <c r="D56" i="20"/>
  <c r="AA55" i="29"/>
  <c r="AG55" i="29" s="1"/>
  <c r="AG53" i="29"/>
  <c r="V53" i="19"/>
  <c r="W54" i="27"/>
  <c r="U54" i="27"/>
  <c r="X54" i="27" s="1"/>
  <c r="AM52" i="27"/>
  <c r="AP52" i="27" s="1"/>
  <c r="R56" i="29"/>
  <c r="T56" i="29"/>
  <c r="V55" i="29"/>
  <c r="Y55" i="29"/>
  <c r="AB55" i="29" s="1"/>
  <c r="AC55" i="29" s="1"/>
  <c r="A56" i="24"/>
  <c r="K56" i="24" s="1"/>
  <c r="A56" i="27"/>
  <c r="K56" i="27" s="1"/>
  <c r="A56" i="29"/>
  <c r="K56" i="29" s="1"/>
  <c r="AJ54" i="29"/>
  <c r="S55" i="26"/>
  <c r="Q55" i="26"/>
  <c r="S56" i="29"/>
  <c r="Q56" i="29"/>
  <c r="V55" i="27"/>
  <c r="Y55" i="27"/>
  <c r="AB55" i="27" s="1"/>
  <c r="AC55" i="27" s="1"/>
  <c r="B58" i="27"/>
  <c r="G58" i="27" s="1"/>
  <c r="I58" i="27" s="1"/>
  <c r="J58" i="27" s="1"/>
  <c r="B58" i="26"/>
  <c r="G58" i="26" s="1"/>
  <c r="I58" i="26" s="1"/>
  <c r="J58" i="26" s="1"/>
  <c r="T56" i="27"/>
  <c r="R56" i="27"/>
  <c r="AH53" i="26"/>
  <c r="AD53" i="26"/>
  <c r="AK53" i="26" s="1"/>
  <c r="R55" i="26"/>
  <c r="T55" i="26"/>
  <c r="Q56" i="27"/>
  <c r="S56" i="27"/>
  <c r="Z55" i="28"/>
  <c r="V55" i="26"/>
  <c r="Y55" i="26"/>
  <c r="AB55" i="26" s="1"/>
  <c r="AC55" i="26" s="1"/>
  <c r="AH54" i="28"/>
  <c r="AD54" i="28"/>
  <c r="AK54" i="28" s="1"/>
  <c r="Y55" i="28"/>
  <c r="AB55" i="28" s="1"/>
  <c r="AC55" i="28" s="1"/>
  <c r="V55" i="28"/>
  <c r="B57" i="27"/>
  <c r="G57" i="27" s="1"/>
  <c r="I57" i="27" s="1"/>
  <c r="J57" i="27" s="1"/>
  <c r="B57" i="26"/>
  <c r="G57" i="26" s="1"/>
  <c r="I57" i="26" s="1"/>
  <c r="J57" i="26" s="1"/>
  <c r="AG53" i="28"/>
  <c r="AE53" i="28"/>
  <c r="AF53" i="28" s="1"/>
  <c r="AL53" i="28" s="1"/>
  <c r="AH53" i="27"/>
  <c r="AI53" i="27" s="1"/>
  <c r="AD53" i="27"/>
  <c r="AK53" i="27" s="1"/>
  <c r="AG53" i="26"/>
  <c r="AE53" i="26"/>
  <c r="AF53" i="26" s="1"/>
  <c r="AL53" i="26" s="1"/>
  <c r="U54" i="26"/>
  <c r="X54" i="26" s="1"/>
  <c r="AI52" i="26"/>
  <c r="AM52" i="26" s="1"/>
  <c r="AD54" i="29"/>
  <c r="AK54" i="29" s="1"/>
  <c r="AH54" i="29"/>
  <c r="AI54" i="29" s="1"/>
  <c r="B57" i="25"/>
  <c r="Q56" i="26"/>
  <c r="S56" i="26"/>
  <c r="AJ54" i="27"/>
  <c r="AH53" i="29"/>
  <c r="AF53" i="29"/>
  <c r="AL53" i="29" s="1"/>
  <c r="AD53" i="29"/>
  <c r="AK53" i="29" s="1"/>
  <c r="B54" i="19"/>
  <c r="C54" i="19"/>
  <c r="Q54" i="19" s="1"/>
  <c r="C54" i="21" s="1"/>
  <c r="B58" i="22" s="1"/>
  <c r="A56" i="28"/>
  <c r="K56" i="28" s="1"/>
  <c r="A56" i="26"/>
  <c r="K56" i="26" s="1"/>
  <c r="R56" i="26"/>
  <c r="T56" i="26"/>
  <c r="W55" i="28"/>
  <c r="S55" i="27"/>
  <c r="Q55" i="27"/>
  <c r="T56" i="28"/>
  <c r="R56" i="28"/>
  <c r="U55" i="28"/>
  <c r="X55" i="28" s="1"/>
  <c r="T55" i="27"/>
  <c r="R55" i="27"/>
  <c r="W55" i="29"/>
  <c r="S56" i="28"/>
  <c r="Q56" i="28"/>
  <c r="AA54" i="27"/>
  <c r="B57" i="28"/>
  <c r="G57" i="28" s="1"/>
  <c r="I57" i="28" s="1"/>
  <c r="J57" i="28" s="1"/>
  <c r="B57" i="29"/>
  <c r="G57" i="29" s="1"/>
  <c r="I57" i="29" s="1"/>
  <c r="J57" i="29" s="1"/>
  <c r="U55" i="29"/>
  <c r="X55" i="29" s="1"/>
  <c r="Z54" i="27"/>
  <c r="AE54" i="28"/>
  <c r="AF54" i="28" s="1"/>
  <c r="AL54" i="28" s="1"/>
  <c r="AG54" i="28"/>
  <c r="AP51" i="27"/>
  <c r="K44" i="23"/>
  <c r="B57" i="22"/>
  <c r="AD53" i="28"/>
  <c r="AK53" i="28" s="1"/>
  <c r="AH53" i="28"/>
  <c r="V54" i="19"/>
  <c r="AF53" i="27"/>
  <c r="AL53" i="27" s="1"/>
  <c r="Z54" i="26"/>
  <c r="O40" i="23"/>
  <c r="R40" i="23" s="1"/>
  <c r="T40" i="23"/>
  <c r="S40" i="23"/>
  <c r="P60" i="29"/>
  <c r="F61" i="29"/>
  <c r="H61" i="29" s="1"/>
  <c r="N60" i="29"/>
  <c r="D61" i="29"/>
  <c r="H60" i="29"/>
  <c r="E62" i="29"/>
  <c r="E61" i="28"/>
  <c r="H60" i="28"/>
  <c r="N60" i="28"/>
  <c r="D61" i="28"/>
  <c r="P62" i="28"/>
  <c r="F63" i="28"/>
  <c r="P61" i="27"/>
  <c r="F62" i="27"/>
  <c r="E61" i="27"/>
  <c r="H60" i="27"/>
  <c r="N60" i="27"/>
  <c r="D61" i="27"/>
  <c r="P61" i="26"/>
  <c r="F62" i="26"/>
  <c r="E62" i="26"/>
  <c r="H61" i="26"/>
  <c r="D62" i="26"/>
  <c r="N61" i="26"/>
  <c r="M57" i="17"/>
  <c r="K57" i="17"/>
  <c r="N58" i="17"/>
  <c r="A56" i="15"/>
  <c r="K56" i="15" s="1"/>
  <c r="C55" i="23"/>
  <c r="E55" i="19"/>
  <c r="C55" i="19" s="1"/>
  <c r="Q55" i="19" s="1"/>
  <c r="C55" i="21" s="1"/>
  <c r="M57" i="19"/>
  <c r="T56" i="19"/>
  <c r="S56" i="19"/>
  <c r="W53" i="17"/>
  <c r="AD53" i="17" s="1"/>
  <c r="AK53" i="17"/>
  <c r="A53" i="21" s="1"/>
  <c r="A50" i="32" s="1"/>
  <c r="B57" i="24"/>
  <c r="AI50" i="25"/>
  <c r="AM50" i="25" s="1"/>
  <c r="AP50" i="25" s="1"/>
  <c r="A56" i="22"/>
  <c r="K56" i="22" s="1"/>
  <c r="A56" i="25"/>
  <c r="K56" i="25" s="1"/>
  <c r="R54" i="17"/>
  <c r="S54" i="17"/>
  <c r="AC54" i="17" s="1"/>
  <c r="M41" i="23"/>
  <c r="N41" i="23"/>
  <c r="P41" i="23" s="1"/>
  <c r="S53" i="22"/>
  <c r="U53" i="22" s="1"/>
  <c r="X53" i="22" s="1"/>
  <c r="AF51" i="24"/>
  <c r="AL51" i="24" s="1"/>
  <c r="H60" i="24"/>
  <c r="E61" i="24"/>
  <c r="AG51" i="25"/>
  <c r="AG51" i="24"/>
  <c r="O54" i="22"/>
  <c r="R54" i="22" s="1"/>
  <c r="AM50" i="22"/>
  <c r="AP50" i="22" s="1"/>
  <c r="W52" i="24"/>
  <c r="AJ53" i="17"/>
  <c r="B53" i="21" s="1"/>
  <c r="AJ54" i="25"/>
  <c r="U52" i="22"/>
  <c r="X52" i="22" s="1"/>
  <c r="U52" i="24"/>
  <c r="X52" i="24" s="1"/>
  <c r="AA52" i="25"/>
  <c r="AE52" i="25" s="1"/>
  <c r="AJ54" i="15"/>
  <c r="AI50" i="24"/>
  <c r="AM50" i="24" s="1"/>
  <c r="Z53" i="22"/>
  <c r="AH53" i="22" s="1"/>
  <c r="AP49" i="22"/>
  <c r="F42" i="23"/>
  <c r="V55" i="15"/>
  <c r="Y55" i="15"/>
  <c r="AB55" i="15" s="1"/>
  <c r="AC55" i="15" s="1"/>
  <c r="V55" i="22"/>
  <c r="Y55" i="22"/>
  <c r="AB55" i="22" s="1"/>
  <c r="AC55" i="22" s="1"/>
  <c r="O54" i="25"/>
  <c r="L54" i="25"/>
  <c r="V55" i="25"/>
  <c r="Y55" i="25"/>
  <c r="AB55" i="25" s="1"/>
  <c r="AC55" i="25" s="1"/>
  <c r="M55" i="24"/>
  <c r="G55" i="24"/>
  <c r="I55" i="24" s="1"/>
  <c r="J55" i="24" s="1"/>
  <c r="AP49" i="24"/>
  <c r="G42" i="23"/>
  <c r="AH51" i="25"/>
  <c r="AD51" i="25"/>
  <c r="AK51" i="25" s="1"/>
  <c r="AF51" i="25"/>
  <c r="AL51" i="25" s="1"/>
  <c r="W53" i="22"/>
  <c r="Z52" i="25"/>
  <c r="S54" i="22"/>
  <c r="Q54" i="22"/>
  <c r="AJ54" i="24"/>
  <c r="V55" i="24"/>
  <c r="Y55" i="24"/>
  <c r="AB55" i="24" s="1"/>
  <c r="AC55" i="24" s="1"/>
  <c r="Z52" i="22"/>
  <c r="G55" i="25"/>
  <c r="I55" i="25" s="1"/>
  <c r="J55" i="25" s="1"/>
  <c r="M55" i="25"/>
  <c r="AA52" i="22"/>
  <c r="AP50" i="15"/>
  <c r="E43" i="23"/>
  <c r="M56" i="22"/>
  <c r="U52" i="25"/>
  <c r="X52" i="25" s="1"/>
  <c r="AH51" i="22"/>
  <c r="AD51" i="22"/>
  <c r="AK51" i="22" s="1"/>
  <c r="L54" i="24"/>
  <c r="O54" i="24"/>
  <c r="AD51" i="24"/>
  <c r="AK51" i="24" s="1"/>
  <c r="AH51" i="24"/>
  <c r="W52" i="25"/>
  <c r="Q53" i="25"/>
  <c r="S53" i="25"/>
  <c r="AJ54" i="22"/>
  <c r="Z52" i="24"/>
  <c r="T53" i="25"/>
  <c r="R53" i="25"/>
  <c r="R53" i="24"/>
  <c r="T53" i="24"/>
  <c r="AA52" i="24"/>
  <c r="AP49" i="15"/>
  <c r="E42" i="23"/>
  <c r="G55" i="22"/>
  <c r="I55" i="22" s="1"/>
  <c r="J55" i="22" s="1"/>
  <c r="AG51" i="22"/>
  <c r="AE51" i="22"/>
  <c r="AF51" i="22" s="1"/>
  <c r="AL51" i="22" s="1"/>
  <c r="S53" i="24"/>
  <c r="Q53" i="24"/>
  <c r="AP49" i="25"/>
  <c r="H42" i="23"/>
  <c r="W52" i="22"/>
  <c r="D63" i="25"/>
  <c r="N62" i="25"/>
  <c r="E62" i="25"/>
  <c r="H61" i="25"/>
  <c r="F62" i="25"/>
  <c r="P61" i="25"/>
  <c r="N61" i="24"/>
  <c r="D62" i="24"/>
  <c r="P64" i="24"/>
  <c r="F65" i="24"/>
  <c r="E61" i="22"/>
  <c r="H60" i="22"/>
  <c r="F61" i="22"/>
  <c r="P60" i="22"/>
  <c r="D62" i="22"/>
  <c r="N61" i="22"/>
  <c r="Y54" i="17"/>
  <c r="AE54" i="17" s="1"/>
  <c r="D57" i="19"/>
  <c r="AM52" i="17"/>
  <c r="AF58" i="17"/>
  <c r="AI51" i="15"/>
  <c r="Z54" i="17"/>
  <c r="AE51" i="15"/>
  <c r="AF51" i="15" s="1"/>
  <c r="AL51" i="15" s="1"/>
  <c r="S53" i="15"/>
  <c r="U53" i="15" s="1"/>
  <c r="X53" i="15" s="1"/>
  <c r="C55" i="17"/>
  <c r="V55" i="17" s="1"/>
  <c r="A55" i="17"/>
  <c r="U55" i="17" s="1"/>
  <c r="AD51" i="15"/>
  <c r="AK51" i="15" s="1"/>
  <c r="O54" i="15"/>
  <c r="R54" i="15" s="1"/>
  <c r="L54" i="15"/>
  <c r="S54" i="15" s="1"/>
  <c r="X52" i="15"/>
  <c r="G55" i="15"/>
  <c r="I55" i="15" s="1"/>
  <c r="J55" i="15" s="1"/>
  <c r="L55" i="15" s="1"/>
  <c r="W52" i="15"/>
  <c r="F56" i="17"/>
  <c r="M56" i="15"/>
  <c r="W53" i="15"/>
  <c r="AE52" i="15"/>
  <c r="AF52" i="15" s="1"/>
  <c r="AG52" i="15"/>
  <c r="Z53" i="15"/>
  <c r="G56" i="17"/>
  <c r="AD52" i="15"/>
  <c r="AH52" i="15"/>
  <c r="E56" i="17"/>
  <c r="D56" i="17"/>
  <c r="B55" i="17"/>
  <c r="D60" i="15"/>
  <c r="N59" i="15"/>
  <c r="E61" i="15"/>
  <c r="H60" i="15"/>
  <c r="F61" i="15"/>
  <c r="P60" i="15"/>
  <c r="AI53" i="29" l="1"/>
  <c r="I45" i="23"/>
  <c r="U55" i="27"/>
  <c r="AQ41" i="23"/>
  <c r="AH41" i="23"/>
  <c r="BB46" i="32"/>
  <c r="BG46" i="32" s="1"/>
  <c r="AD53" i="23"/>
  <c r="AE53" i="23"/>
  <c r="BH46" i="32"/>
  <c r="AQ47" i="32"/>
  <c r="AY47" i="32"/>
  <c r="BA47" i="32" s="1"/>
  <c r="AX47" i="32"/>
  <c r="AZ47" i="32" s="1"/>
  <c r="AG50" i="32"/>
  <c r="L50" i="32"/>
  <c r="P50" i="32" s="1"/>
  <c r="AI54" i="28"/>
  <c r="AM54" i="28" s="1"/>
  <c r="AE55" i="28"/>
  <c r="AF55" i="28" s="1"/>
  <c r="AL55" i="28" s="1"/>
  <c r="AK49" i="32"/>
  <c r="AR49" i="32"/>
  <c r="AJ49" i="32"/>
  <c r="AG40" i="23"/>
  <c r="AI40" i="23" s="1"/>
  <c r="AJ40" i="23" s="1"/>
  <c r="AK40" i="23" s="1"/>
  <c r="AL40" i="23" s="1"/>
  <c r="AM40" i="23" s="1"/>
  <c r="AN40" i="23" s="1"/>
  <c r="AO40" i="23" s="1"/>
  <c r="AP40" i="23" s="1"/>
  <c r="K47" i="32"/>
  <c r="AM48" i="32"/>
  <c r="AO48" i="32" s="1"/>
  <c r="AN48" i="32"/>
  <c r="AP48" i="32" s="1"/>
  <c r="AV48" i="32"/>
  <c r="AU48" i="32"/>
  <c r="W61" i="23"/>
  <c r="AC60" i="23"/>
  <c r="V62" i="23"/>
  <c r="AB61" i="23"/>
  <c r="AA54" i="23"/>
  <c r="U55" i="23"/>
  <c r="AH55" i="32"/>
  <c r="AL54" i="32"/>
  <c r="AW54" i="32"/>
  <c r="AS55" i="32"/>
  <c r="BD53" i="32"/>
  <c r="BC53" i="32"/>
  <c r="BE53" i="32"/>
  <c r="X53" i="32"/>
  <c r="Y53" i="32"/>
  <c r="W53" i="32"/>
  <c r="H48" i="32"/>
  <c r="J48" i="32" s="1"/>
  <c r="G48" i="32"/>
  <c r="I48" i="32" s="1"/>
  <c r="W55" i="27"/>
  <c r="E49" i="32"/>
  <c r="D49" i="32"/>
  <c r="F54" i="32"/>
  <c r="B55" i="32"/>
  <c r="AA55" i="26"/>
  <c r="AG55" i="26" s="1"/>
  <c r="AE54" i="26"/>
  <c r="AF54" i="26" s="1"/>
  <c r="AL54" i="26" s="1"/>
  <c r="C61" i="28"/>
  <c r="M61" i="28" s="1"/>
  <c r="C61" i="26"/>
  <c r="M61" i="26" s="1"/>
  <c r="C61" i="29"/>
  <c r="M61" i="29" s="1"/>
  <c r="C61" i="27"/>
  <c r="M61" i="27" s="1"/>
  <c r="AD55" i="29"/>
  <c r="AK55" i="29" s="1"/>
  <c r="C61" i="25"/>
  <c r="C61" i="15"/>
  <c r="C61" i="22"/>
  <c r="C61" i="24"/>
  <c r="J45" i="23"/>
  <c r="J57" i="20"/>
  <c r="F58" i="21" s="1"/>
  <c r="I57" i="20"/>
  <c r="E58" i="21" s="1"/>
  <c r="E58" i="20"/>
  <c r="AA56" i="26"/>
  <c r="AE56" i="26" s="1"/>
  <c r="U56" i="27"/>
  <c r="X56" i="27" s="1"/>
  <c r="U56" i="29"/>
  <c r="X56" i="29" s="1"/>
  <c r="W56" i="29"/>
  <c r="B58" i="15"/>
  <c r="AE55" i="29"/>
  <c r="AF55" i="29" s="1"/>
  <c r="AL55" i="29" s="1"/>
  <c r="X55" i="27"/>
  <c r="W56" i="27"/>
  <c r="K45" i="23"/>
  <c r="D57" i="20"/>
  <c r="B56" i="20"/>
  <c r="AA56" i="28"/>
  <c r="AM53" i="29"/>
  <c r="AP53" i="29" s="1"/>
  <c r="AM53" i="27"/>
  <c r="AP53" i="27" s="1"/>
  <c r="L57" i="29"/>
  <c r="O57" i="29"/>
  <c r="V56" i="26"/>
  <c r="Y56" i="26"/>
  <c r="AB56" i="26" s="1"/>
  <c r="AC56" i="26" s="1"/>
  <c r="V56" i="29"/>
  <c r="Y56" i="29"/>
  <c r="AB56" i="29" s="1"/>
  <c r="AC56" i="29" s="1"/>
  <c r="L57" i="28"/>
  <c r="O57" i="28"/>
  <c r="V56" i="28"/>
  <c r="Y56" i="28"/>
  <c r="AB56" i="28" s="1"/>
  <c r="AC56" i="28" s="1"/>
  <c r="V56" i="27"/>
  <c r="Y56" i="27"/>
  <c r="AB56" i="27" s="1"/>
  <c r="AC56" i="27" s="1"/>
  <c r="AG54" i="27"/>
  <c r="AE54" i="27"/>
  <c r="AF54" i="27" s="1"/>
  <c r="AL54" i="27" s="1"/>
  <c r="B58" i="29"/>
  <c r="G58" i="29" s="1"/>
  <c r="I58" i="29" s="1"/>
  <c r="J58" i="29" s="1"/>
  <c r="B58" i="28"/>
  <c r="G58" i="28" s="1"/>
  <c r="I58" i="28" s="1"/>
  <c r="J58" i="28" s="1"/>
  <c r="Z56" i="28"/>
  <c r="AJ55" i="26"/>
  <c r="AP52" i="26"/>
  <c r="L45" i="23"/>
  <c r="AI53" i="26"/>
  <c r="AM53" i="26" s="1"/>
  <c r="AJ55" i="29"/>
  <c r="O58" i="26"/>
  <c r="L58" i="26"/>
  <c r="AD54" i="26"/>
  <c r="AK54" i="26" s="1"/>
  <c r="AH54" i="26"/>
  <c r="AI54" i="26" s="1"/>
  <c r="O58" i="27"/>
  <c r="L58" i="27"/>
  <c r="B59" i="29"/>
  <c r="G59" i="29" s="1"/>
  <c r="I59" i="29" s="1"/>
  <c r="J59" i="29" s="1"/>
  <c r="B59" i="28"/>
  <c r="G59" i="28" s="1"/>
  <c r="I59" i="28" s="1"/>
  <c r="J59" i="28" s="1"/>
  <c r="AD55" i="28"/>
  <c r="AK55" i="28" s="1"/>
  <c r="AH55" i="28"/>
  <c r="AI55" i="28" s="1"/>
  <c r="AA56" i="27"/>
  <c r="AJ55" i="27"/>
  <c r="W56" i="28"/>
  <c r="Z56" i="26"/>
  <c r="O57" i="26"/>
  <c r="L57" i="26"/>
  <c r="Z56" i="27"/>
  <c r="Z56" i="29"/>
  <c r="U56" i="28"/>
  <c r="X56" i="28" s="1"/>
  <c r="L57" i="27"/>
  <c r="O57" i="27"/>
  <c r="AA56" i="29"/>
  <c r="Z55" i="27"/>
  <c r="AJ55" i="28"/>
  <c r="Z55" i="26"/>
  <c r="AA55" i="27"/>
  <c r="AI55" i="29"/>
  <c r="A57" i="15"/>
  <c r="K57" i="15" s="1"/>
  <c r="A57" i="29"/>
  <c r="K57" i="29" s="1"/>
  <c r="A57" i="27"/>
  <c r="K57" i="27" s="1"/>
  <c r="AD54" i="27"/>
  <c r="AK54" i="27" s="1"/>
  <c r="AH54" i="27"/>
  <c r="U55" i="26"/>
  <c r="X55" i="26" s="1"/>
  <c r="AM54" i="29"/>
  <c r="A57" i="26"/>
  <c r="K57" i="26" s="1"/>
  <c r="A57" i="28"/>
  <c r="K57" i="28" s="1"/>
  <c r="U56" i="26"/>
  <c r="X56" i="26" s="1"/>
  <c r="W55" i="26"/>
  <c r="AI53" i="28"/>
  <c r="AM53" i="28" s="1"/>
  <c r="W56" i="26"/>
  <c r="O41" i="23"/>
  <c r="R41" i="23" s="1"/>
  <c r="T41" i="23"/>
  <c r="S41" i="23"/>
  <c r="N61" i="29"/>
  <c r="D62" i="29"/>
  <c r="E63" i="29"/>
  <c r="P61" i="29"/>
  <c r="F62" i="29"/>
  <c r="H62" i="29" s="1"/>
  <c r="N61" i="28"/>
  <c r="D62" i="28"/>
  <c r="E62" i="28"/>
  <c r="H61" i="28"/>
  <c r="P63" i="28"/>
  <c r="F64" i="28"/>
  <c r="N61" i="27"/>
  <c r="D62" i="27"/>
  <c r="P62" i="27"/>
  <c r="F63" i="27"/>
  <c r="E62" i="27"/>
  <c r="H61" i="27"/>
  <c r="H62" i="26"/>
  <c r="E63" i="26"/>
  <c r="F63" i="26"/>
  <c r="P62" i="26"/>
  <c r="D63" i="26"/>
  <c r="N62" i="26"/>
  <c r="A55" i="19"/>
  <c r="P55" i="19" s="1"/>
  <c r="D55" i="21" s="1"/>
  <c r="B55" i="19"/>
  <c r="A57" i="24"/>
  <c r="K57" i="24" s="1"/>
  <c r="M58" i="17"/>
  <c r="K58" i="17"/>
  <c r="N59" i="17"/>
  <c r="C56" i="23"/>
  <c r="E56" i="19"/>
  <c r="A56" i="19" s="1"/>
  <c r="P56" i="19" s="1"/>
  <c r="D56" i="21" s="1"/>
  <c r="M58" i="19"/>
  <c r="T57" i="19"/>
  <c r="S57" i="19"/>
  <c r="W54" i="17"/>
  <c r="AD54" i="17" s="1"/>
  <c r="AK54" i="17"/>
  <c r="A54" i="21" s="1"/>
  <c r="A51" i="32" s="1"/>
  <c r="B58" i="24"/>
  <c r="B58" i="25"/>
  <c r="R55" i="17"/>
  <c r="A57" i="22"/>
  <c r="K57" i="22" s="1"/>
  <c r="A57" i="25"/>
  <c r="K57" i="25" s="1"/>
  <c r="AA53" i="22"/>
  <c r="AE53" i="22" s="1"/>
  <c r="AF53" i="22" s="1"/>
  <c r="AL53" i="22" s="1"/>
  <c r="S55" i="17"/>
  <c r="AC55" i="17" s="1"/>
  <c r="W55" i="17"/>
  <c r="AD55" i="17" s="1"/>
  <c r="AG52" i="25"/>
  <c r="M42" i="23"/>
  <c r="N42" i="23"/>
  <c r="P42" i="23" s="1"/>
  <c r="T54" i="22"/>
  <c r="U54" i="22" s="1"/>
  <c r="X54" i="22" s="1"/>
  <c r="AI51" i="25"/>
  <c r="AM51" i="25" s="1"/>
  <c r="AI51" i="24"/>
  <c r="AM51" i="24" s="1"/>
  <c r="E62" i="24"/>
  <c r="H61" i="24"/>
  <c r="G56" i="22"/>
  <c r="I56" i="22" s="1"/>
  <c r="J56" i="22" s="1"/>
  <c r="L56" i="22" s="1"/>
  <c r="W53" i="24"/>
  <c r="W53" i="25"/>
  <c r="U53" i="25"/>
  <c r="X53" i="25" s="1"/>
  <c r="F43" i="23"/>
  <c r="H43" i="23"/>
  <c r="AJ54" i="17"/>
  <c r="B54" i="21" s="1"/>
  <c r="U53" i="24"/>
  <c r="X53" i="24" s="1"/>
  <c r="AD53" i="22"/>
  <c r="AK53" i="22" s="1"/>
  <c r="AJ55" i="15"/>
  <c r="AJ55" i="25"/>
  <c r="V56" i="15"/>
  <c r="Y56" i="15"/>
  <c r="AB56" i="15" s="1"/>
  <c r="AC56" i="15" s="1"/>
  <c r="V56" i="25"/>
  <c r="Y56" i="25"/>
  <c r="AB56" i="25" s="1"/>
  <c r="AC56" i="25" s="1"/>
  <c r="Z54" i="22"/>
  <c r="S54" i="25"/>
  <c r="Q54" i="25"/>
  <c r="R54" i="25"/>
  <c r="T54" i="25"/>
  <c r="AP50" i="24"/>
  <c r="G43" i="23"/>
  <c r="AH52" i="25"/>
  <c r="AD52" i="25"/>
  <c r="AK52" i="25" s="1"/>
  <c r="AJ55" i="22"/>
  <c r="T54" i="24"/>
  <c r="R54" i="24"/>
  <c r="S54" i="24"/>
  <c r="Q54" i="24"/>
  <c r="AE52" i="22"/>
  <c r="AF52" i="22" s="1"/>
  <c r="AL52" i="22" s="1"/>
  <c r="AG52" i="22"/>
  <c r="M57" i="22"/>
  <c r="O55" i="25"/>
  <c r="L55" i="25"/>
  <c r="Z53" i="24"/>
  <c r="AH52" i="24"/>
  <c r="AD52" i="24"/>
  <c r="AK52" i="24" s="1"/>
  <c r="AA53" i="24"/>
  <c r="M56" i="25"/>
  <c r="G56" i="25"/>
  <c r="I56" i="25" s="1"/>
  <c r="J56" i="25" s="1"/>
  <c r="AA53" i="25"/>
  <c r="M56" i="24"/>
  <c r="G56" i="24"/>
  <c r="I56" i="24" s="1"/>
  <c r="J56" i="24" s="1"/>
  <c r="AF52" i="25"/>
  <c r="AL52" i="25" s="1"/>
  <c r="Y56" i="22"/>
  <c r="AB56" i="22" s="1"/>
  <c r="AC56" i="22" s="1"/>
  <c r="V56" i="22"/>
  <c r="AI51" i="22"/>
  <c r="AM51" i="22" s="1"/>
  <c r="Z53" i="25"/>
  <c r="AH52" i="22"/>
  <c r="AD52" i="22"/>
  <c r="AK52" i="22" s="1"/>
  <c r="W54" i="22"/>
  <c r="L55" i="22"/>
  <c r="O55" i="22"/>
  <c r="O55" i="24"/>
  <c r="L55" i="24"/>
  <c r="AG52" i="24"/>
  <c r="AE52" i="24"/>
  <c r="AF52" i="24" s="1"/>
  <c r="AL52" i="24" s="1"/>
  <c r="Y56" i="24"/>
  <c r="AB56" i="24" s="1"/>
  <c r="AC56" i="24" s="1"/>
  <c r="V56" i="24"/>
  <c r="AJ55" i="24"/>
  <c r="H62" i="25"/>
  <c r="E63" i="25"/>
  <c r="N63" i="25"/>
  <c r="D64" i="25"/>
  <c r="F63" i="25"/>
  <c r="P62" i="25"/>
  <c r="N62" i="24"/>
  <c r="D63" i="24"/>
  <c r="P65" i="24"/>
  <c r="F66" i="24"/>
  <c r="F62" i="22"/>
  <c r="P61" i="22"/>
  <c r="N62" i="22"/>
  <c r="D63" i="22"/>
  <c r="H61" i="22"/>
  <c r="E62" i="22"/>
  <c r="Y55" i="17"/>
  <c r="AE55" i="17" s="1"/>
  <c r="D58" i="19"/>
  <c r="AM53" i="17"/>
  <c r="AA53" i="15"/>
  <c r="AG53" i="15" s="1"/>
  <c r="AF59" i="17"/>
  <c r="Z55" i="17"/>
  <c r="AM51" i="15"/>
  <c r="C56" i="17"/>
  <c r="V56" i="17" s="1"/>
  <c r="A56" i="17"/>
  <c r="U56" i="17" s="1"/>
  <c r="T54" i="15"/>
  <c r="AA54" i="15" s="1"/>
  <c r="AL52" i="15"/>
  <c r="AK52" i="15"/>
  <c r="Q54" i="15"/>
  <c r="Z54" i="15" s="1"/>
  <c r="AD54" i="15" s="1"/>
  <c r="G56" i="15"/>
  <c r="I56" i="15" s="1"/>
  <c r="J56" i="15" s="1"/>
  <c r="O56" i="15" s="1"/>
  <c r="O55" i="15"/>
  <c r="T55" i="15" s="1"/>
  <c r="F57" i="17"/>
  <c r="M57" i="15"/>
  <c r="AI52" i="15"/>
  <c r="S55" i="15"/>
  <c r="Q55" i="15"/>
  <c r="G57" i="17"/>
  <c r="AH53" i="15"/>
  <c r="AD53" i="15"/>
  <c r="AK53" i="15" s="1"/>
  <c r="D57" i="17"/>
  <c r="B56" i="17"/>
  <c r="E57" i="17"/>
  <c r="F62" i="15"/>
  <c r="P61" i="15"/>
  <c r="E62" i="15"/>
  <c r="H61" i="15"/>
  <c r="D61" i="15"/>
  <c r="N60" i="15"/>
  <c r="BB47" i="32" l="1"/>
  <c r="BG47" i="32" s="1"/>
  <c r="K48" i="32"/>
  <c r="AQ42" i="23"/>
  <c r="AH42" i="23"/>
  <c r="BH47" i="32"/>
  <c r="BI46" i="32"/>
  <c r="BK46" i="32" s="1"/>
  <c r="BN46" i="32" s="1"/>
  <c r="I49" i="21" s="1"/>
  <c r="AD54" i="23"/>
  <c r="AE54" i="23"/>
  <c r="BI47" i="32"/>
  <c r="BK47" i="32" s="1"/>
  <c r="BN47" i="32" s="1"/>
  <c r="I50" i="21" s="1"/>
  <c r="AQ48" i="32"/>
  <c r="AN49" i="32"/>
  <c r="AP49" i="32" s="1"/>
  <c r="AM49" i="32"/>
  <c r="AO49" i="32" s="1"/>
  <c r="AV49" i="32"/>
  <c r="AU49" i="32"/>
  <c r="AR50" i="32"/>
  <c r="AK50" i="32"/>
  <c r="AJ50" i="32"/>
  <c r="AG51" i="32"/>
  <c r="L51" i="32"/>
  <c r="P51" i="32" s="1"/>
  <c r="AX48" i="32"/>
  <c r="AZ48" i="32" s="1"/>
  <c r="AY48" i="32"/>
  <c r="BA48" i="32" s="1"/>
  <c r="AG41" i="23"/>
  <c r="AI41" i="23" s="1"/>
  <c r="AJ41" i="23" s="1"/>
  <c r="AK41" i="23" s="1"/>
  <c r="AL41" i="23" s="1"/>
  <c r="AM41" i="23" s="1"/>
  <c r="AN41" i="23" s="1"/>
  <c r="AO41" i="23" s="1"/>
  <c r="AP41" i="23" s="1"/>
  <c r="W62" i="23"/>
  <c r="AC61" i="23"/>
  <c r="V63" i="23"/>
  <c r="AB62" i="23"/>
  <c r="AA55" i="23"/>
  <c r="U56" i="23"/>
  <c r="AW55" i="32"/>
  <c r="AS56" i="32"/>
  <c r="BE54" i="32"/>
  <c r="BD54" i="32"/>
  <c r="BC54" i="32"/>
  <c r="AL55" i="32"/>
  <c r="AH56" i="32"/>
  <c r="Y54" i="32"/>
  <c r="X54" i="32"/>
  <c r="W54" i="32"/>
  <c r="E50" i="32"/>
  <c r="D50" i="32"/>
  <c r="AE55" i="26"/>
  <c r="AF55" i="26" s="1"/>
  <c r="AL55" i="26" s="1"/>
  <c r="H49" i="32"/>
  <c r="J49" i="32" s="1"/>
  <c r="G49" i="32"/>
  <c r="I49" i="32" s="1"/>
  <c r="F55" i="32"/>
  <c r="B56" i="32"/>
  <c r="K46" i="23"/>
  <c r="E59" i="20"/>
  <c r="I58" i="20"/>
  <c r="E59" i="21" s="1"/>
  <c r="J58" i="20"/>
  <c r="F59" i="21" s="1"/>
  <c r="C62" i="15"/>
  <c r="C62" i="24"/>
  <c r="C62" i="25"/>
  <c r="C62" i="22"/>
  <c r="C62" i="27"/>
  <c r="M62" i="27" s="1"/>
  <c r="C62" i="28"/>
  <c r="M62" i="28" s="1"/>
  <c r="C62" i="26"/>
  <c r="M62" i="26" s="1"/>
  <c r="C62" i="29"/>
  <c r="M62" i="29" s="1"/>
  <c r="AG56" i="26"/>
  <c r="V56" i="19"/>
  <c r="AI54" i="27"/>
  <c r="AM54" i="27" s="1"/>
  <c r="V55" i="19"/>
  <c r="AG56" i="28"/>
  <c r="AE56" i="28"/>
  <c r="AF56" i="28" s="1"/>
  <c r="AL56" i="28" s="1"/>
  <c r="D58" i="20"/>
  <c r="B57" i="20"/>
  <c r="I46" i="23"/>
  <c r="AP53" i="28"/>
  <c r="J46" i="23"/>
  <c r="Q57" i="27"/>
  <c r="S57" i="27"/>
  <c r="AP53" i="26"/>
  <c r="L46" i="23"/>
  <c r="B60" i="27"/>
  <c r="G60" i="27" s="1"/>
  <c r="I60" i="27" s="1"/>
  <c r="J60" i="27" s="1"/>
  <c r="B60" i="26"/>
  <c r="G60" i="26" s="1"/>
  <c r="I60" i="26" s="1"/>
  <c r="J60" i="26" s="1"/>
  <c r="AJ56" i="28"/>
  <c r="AD56" i="29"/>
  <c r="AK56" i="29" s="1"/>
  <c r="AH56" i="29"/>
  <c r="T57" i="28"/>
  <c r="R57" i="28"/>
  <c r="AP54" i="29"/>
  <c r="I47" i="23"/>
  <c r="AE55" i="27"/>
  <c r="AF55" i="27" s="1"/>
  <c r="AL55" i="27" s="1"/>
  <c r="AG55" i="27"/>
  <c r="AD56" i="27"/>
  <c r="AK56" i="27" s="1"/>
  <c r="AH56" i="27"/>
  <c r="L59" i="28"/>
  <c r="O59" i="28"/>
  <c r="S57" i="28"/>
  <c r="Q57" i="28"/>
  <c r="S57" i="26"/>
  <c r="Q57" i="26"/>
  <c r="O59" i="29"/>
  <c r="L59" i="29"/>
  <c r="R57" i="26"/>
  <c r="T57" i="26"/>
  <c r="Q58" i="27"/>
  <c r="S58" i="27"/>
  <c r="T58" i="27"/>
  <c r="R58" i="27"/>
  <c r="AJ56" i="29"/>
  <c r="AH56" i="26"/>
  <c r="AF56" i="26"/>
  <c r="AL56" i="26" s="1"/>
  <c r="AD56" i="26"/>
  <c r="AK56" i="26" s="1"/>
  <c r="AH56" i="28"/>
  <c r="AD56" i="28"/>
  <c r="AK56" i="28" s="1"/>
  <c r="AJ56" i="26"/>
  <c r="B59" i="27"/>
  <c r="G59" i="27" s="1"/>
  <c r="I59" i="27" s="1"/>
  <c r="J59" i="27" s="1"/>
  <c r="B59" i="26"/>
  <c r="G59" i="26" s="1"/>
  <c r="I59" i="26" s="1"/>
  <c r="J59" i="26" s="1"/>
  <c r="V57" i="27"/>
  <c r="Y57" i="27"/>
  <c r="AB57" i="27" s="1"/>
  <c r="AC57" i="27" s="1"/>
  <c r="AP54" i="28"/>
  <c r="J47" i="23"/>
  <c r="O58" i="28"/>
  <c r="L58" i="28"/>
  <c r="T57" i="29"/>
  <c r="R57" i="29"/>
  <c r="A58" i="28"/>
  <c r="K58" i="28" s="1"/>
  <c r="A58" i="26"/>
  <c r="K58" i="26" s="1"/>
  <c r="A58" i="24"/>
  <c r="K58" i="24" s="1"/>
  <c r="A58" i="29"/>
  <c r="K58" i="29" s="1"/>
  <c r="A58" i="27"/>
  <c r="K58" i="27" s="1"/>
  <c r="V57" i="29"/>
  <c r="Y57" i="29"/>
  <c r="AB57" i="29" s="1"/>
  <c r="AC57" i="29" s="1"/>
  <c r="AD55" i="26"/>
  <c r="AK55" i="26" s="1"/>
  <c r="AH55" i="26"/>
  <c r="AI55" i="26" s="1"/>
  <c r="AM54" i="26"/>
  <c r="O58" i="29"/>
  <c r="L58" i="29"/>
  <c r="Q57" i="29"/>
  <c r="S57" i="29"/>
  <c r="AM55" i="28"/>
  <c r="AG56" i="27"/>
  <c r="AE56" i="27"/>
  <c r="AF56" i="27" s="1"/>
  <c r="AL56" i="27" s="1"/>
  <c r="AH55" i="27"/>
  <c r="AD55" i="27"/>
  <c r="AK55" i="27" s="1"/>
  <c r="S58" i="26"/>
  <c r="Q58" i="26"/>
  <c r="B59" i="24"/>
  <c r="V57" i="28"/>
  <c r="Y57" i="28"/>
  <c r="AB57" i="28" s="1"/>
  <c r="AC57" i="28" s="1"/>
  <c r="AE56" i="29"/>
  <c r="AF56" i="29" s="1"/>
  <c r="AL56" i="29" s="1"/>
  <c r="AG56" i="29"/>
  <c r="R58" i="26"/>
  <c r="T58" i="26"/>
  <c r="B59" i="25"/>
  <c r="Y57" i="26"/>
  <c r="AB57" i="26" s="1"/>
  <c r="AC57" i="26" s="1"/>
  <c r="V57" i="26"/>
  <c r="T57" i="27"/>
  <c r="R57" i="27"/>
  <c r="AM55" i="29"/>
  <c r="AJ56" i="27"/>
  <c r="O42" i="23"/>
  <c r="R42" i="23" s="1"/>
  <c r="T42" i="23"/>
  <c r="S42" i="23"/>
  <c r="N62" i="29"/>
  <c r="D63" i="29"/>
  <c r="P62" i="29"/>
  <c r="F63" i="29"/>
  <c r="H63" i="29" s="1"/>
  <c r="E64" i="29"/>
  <c r="N62" i="28"/>
  <c r="D63" i="28"/>
  <c r="P64" i="28"/>
  <c r="F65" i="28"/>
  <c r="H62" i="28"/>
  <c r="E63" i="28"/>
  <c r="P63" i="27"/>
  <c r="F64" i="27"/>
  <c r="H62" i="27"/>
  <c r="E63" i="27"/>
  <c r="D63" i="27"/>
  <c r="N62" i="27"/>
  <c r="E64" i="26"/>
  <c r="H63" i="26"/>
  <c r="N63" i="26"/>
  <c r="D64" i="26"/>
  <c r="P63" i="26"/>
  <c r="F64" i="26"/>
  <c r="B56" i="19"/>
  <c r="M59" i="17"/>
  <c r="K59" i="17"/>
  <c r="N60" i="17"/>
  <c r="A58" i="15"/>
  <c r="K58" i="15" s="1"/>
  <c r="C56" i="19"/>
  <c r="Q56" i="19" s="1"/>
  <c r="C56" i="21" s="1"/>
  <c r="C57" i="23"/>
  <c r="E57" i="19"/>
  <c r="B57" i="19" s="1"/>
  <c r="M59" i="19"/>
  <c r="T58" i="19"/>
  <c r="S58" i="19"/>
  <c r="AG53" i="22"/>
  <c r="AI53" i="22" s="1"/>
  <c r="AM53" i="22" s="1"/>
  <c r="B59" i="15"/>
  <c r="B59" i="22"/>
  <c r="AI52" i="25"/>
  <c r="AM52" i="25" s="1"/>
  <c r="A58" i="22"/>
  <c r="K58" i="22" s="1"/>
  <c r="A58" i="25"/>
  <c r="K58" i="25" s="1"/>
  <c r="R56" i="17"/>
  <c r="S56" i="17"/>
  <c r="AC56" i="17" s="1"/>
  <c r="W56" i="17"/>
  <c r="AD56" i="17" s="1"/>
  <c r="AK55" i="17"/>
  <c r="A55" i="21" s="1"/>
  <c r="A52" i="32" s="1"/>
  <c r="N43" i="23"/>
  <c r="P43" i="23" s="1"/>
  <c r="AA54" i="22"/>
  <c r="AE54" i="22" s="1"/>
  <c r="AF54" i="22" s="1"/>
  <c r="AL54" i="22" s="1"/>
  <c r="M43" i="23"/>
  <c r="AJ56" i="15"/>
  <c r="O56" i="22"/>
  <c r="T56" i="22" s="1"/>
  <c r="H62" i="24"/>
  <c r="E63" i="24"/>
  <c r="W54" i="25"/>
  <c r="AA54" i="24"/>
  <c r="AE54" i="24" s="1"/>
  <c r="U54" i="25"/>
  <c r="X54" i="25" s="1"/>
  <c r="AJ55" i="17"/>
  <c r="B55" i="21" s="1"/>
  <c r="Z54" i="24"/>
  <c r="AH54" i="24" s="1"/>
  <c r="AJ56" i="24"/>
  <c r="AJ56" i="22"/>
  <c r="AI52" i="22"/>
  <c r="AM52" i="22" s="1"/>
  <c r="V57" i="15"/>
  <c r="Y57" i="15"/>
  <c r="AB57" i="15" s="1"/>
  <c r="AC57" i="15" s="1"/>
  <c r="AP51" i="22"/>
  <c r="F44" i="23"/>
  <c r="AP51" i="24"/>
  <c r="G44" i="23"/>
  <c r="M57" i="24"/>
  <c r="G57" i="24"/>
  <c r="I57" i="24" s="1"/>
  <c r="J57" i="24" s="1"/>
  <c r="Y57" i="22"/>
  <c r="AB57" i="22" s="1"/>
  <c r="AC57" i="22" s="1"/>
  <c r="V57" i="22"/>
  <c r="O56" i="24"/>
  <c r="L56" i="24"/>
  <c r="G57" i="22"/>
  <c r="I57" i="22" s="1"/>
  <c r="J57" i="22" s="1"/>
  <c r="S56" i="22"/>
  <c r="Q56" i="22"/>
  <c r="S55" i="24"/>
  <c r="Q55" i="24"/>
  <c r="G57" i="25"/>
  <c r="I57" i="25" s="1"/>
  <c r="J57" i="25" s="1"/>
  <c r="M57" i="25"/>
  <c r="Q55" i="22"/>
  <c r="S55" i="22"/>
  <c r="Z54" i="25"/>
  <c r="AA54" i="25"/>
  <c r="AG53" i="24"/>
  <c r="AE53" i="24"/>
  <c r="AF53" i="24" s="1"/>
  <c r="AL53" i="24" s="1"/>
  <c r="AD53" i="24"/>
  <c r="AK53" i="24" s="1"/>
  <c r="AH53" i="24"/>
  <c r="W54" i="24"/>
  <c r="T55" i="24"/>
  <c r="R55" i="24"/>
  <c r="Y57" i="24"/>
  <c r="AB57" i="24" s="1"/>
  <c r="AC57" i="24" s="1"/>
  <c r="V57" i="24"/>
  <c r="U54" i="24"/>
  <c r="X54" i="24" s="1"/>
  <c r="AH54" i="22"/>
  <c r="AD54" i="22"/>
  <c r="AK54" i="22" s="1"/>
  <c r="AE53" i="25"/>
  <c r="AF53" i="25" s="1"/>
  <c r="AL53" i="25" s="1"/>
  <c r="AG53" i="25"/>
  <c r="Q55" i="25"/>
  <c r="S55" i="25"/>
  <c r="T55" i="25"/>
  <c r="R55" i="25"/>
  <c r="AJ56" i="25"/>
  <c r="AI52" i="24"/>
  <c r="AM52" i="24" s="1"/>
  <c r="AD53" i="25"/>
  <c r="AK53" i="25" s="1"/>
  <c r="AH53" i="25"/>
  <c r="O56" i="25"/>
  <c r="L56" i="25"/>
  <c r="T55" i="22"/>
  <c r="R55" i="22"/>
  <c r="AP51" i="15"/>
  <c r="E44" i="23"/>
  <c r="AP51" i="25"/>
  <c r="H44" i="23"/>
  <c r="M58" i="22"/>
  <c r="V57" i="25"/>
  <c r="Y57" i="25"/>
  <c r="AB57" i="25" s="1"/>
  <c r="AC57" i="25" s="1"/>
  <c r="D65" i="25"/>
  <c r="N64" i="25"/>
  <c r="P63" i="25"/>
  <c r="F64" i="25"/>
  <c r="E64" i="25"/>
  <c r="H63" i="25"/>
  <c r="P66" i="24"/>
  <c r="F67" i="24"/>
  <c r="N63" i="24"/>
  <c r="D64" i="24"/>
  <c r="N63" i="22"/>
  <c r="D64" i="22"/>
  <c r="H62" i="22"/>
  <c r="E63" i="22"/>
  <c r="P62" i="22"/>
  <c r="F63" i="22"/>
  <c r="Y56" i="17"/>
  <c r="AE56" i="17" s="1"/>
  <c r="Z56" i="17"/>
  <c r="D59" i="19"/>
  <c r="AM54" i="17"/>
  <c r="AE53" i="15"/>
  <c r="AF53" i="15" s="1"/>
  <c r="AL53" i="15" s="1"/>
  <c r="AF60" i="17"/>
  <c r="U54" i="15"/>
  <c r="X54" i="15" s="1"/>
  <c r="W54" i="15"/>
  <c r="AK54" i="15" s="1"/>
  <c r="C57" i="17"/>
  <c r="V57" i="17" s="1"/>
  <c r="AG54" i="15"/>
  <c r="AE54" i="15"/>
  <c r="AF54" i="15" s="1"/>
  <c r="A57" i="17"/>
  <c r="U57" i="17" s="1"/>
  <c r="AM52" i="15"/>
  <c r="R55" i="15"/>
  <c r="W55" i="15" s="1"/>
  <c r="AH54" i="15"/>
  <c r="G57" i="15"/>
  <c r="I57" i="15" s="1"/>
  <c r="J57" i="15" s="1"/>
  <c r="L57" i="15" s="1"/>
  <c r="L56" i="15"/>
  <c r="S56" i="15" s="1"/>
  <c r="F58" i="17"/>
  <c r="M58" i="15"/>
  <c r="AI53" i="15"/>
  <c r="U55" i="15"/>
  <c r="G58" i="17"/>
  <c r="R56" i="15"/>
  <c r="T56" i="15"/>
  <c r="AA55" i="15"/>
  <c r="E58" i="17"/>
  <c r="D58" i="17"/>
  <c r="B57" i="17"/>
  <c r="F63" i="15"/>
  <c r="P62" i="15"/>
  <c r="E63" i="15"/>
  <c r="H62" i="15"/>
  <c r="D62" i="15"/>
  <c r="N61" i="15"/>
  <c r="U57" i="27" l="1"/>
  <c r="AQ49" i="32"/>
  <c r="AQ43" i="23"/>
  <c r="AH43" i="23"/>
  <c r="BB48" i="32"/>
  <c r="BI48" i="32" s="1"/>
  <c r="K49" i="32"/>
  <c r="AD55" i="23"/>
  <c r="AE55" i="23"/>
  <c r="AK51" i="32"/>
  <c r="AR51" i="32"/>
  <c r="AJ51" i="32"/>
  <c r="AM50" i="32"/>
  <c r="AO50" i="32" s="1"/>
  <c r="AN50" i="32"/>
  <c r="AP50" i="32" s="1"/>
  <c r="AG52" i="32"/>
  <c r="L52" i="32"/>
  <c r="P52" i="32" s="1"/>
  <c r="AV50" i="32"/>
  <c r="AU50" i="32"/>
  <c r="AY49" i="32"/>
  <c r="BA49" i="32" s="1"/>
  <c r="AX49" i="32"/>
  <c r="AZ49" i="32" s="1"/>
  <c r="AG42" i="23"/>
  <c r="AI42" i="23" s="1"/>
  <c r="AJ42" i="23" s="1"/>
  <c r="AK42" i="23" s="1"/>
  <c r="AL42" i="23" s="1"/>
  <c r="AM42" i="23" s="1"/>
  <c r="AN42" i="23" s="1"/>
  <c r="AO42" i="23" s="1"/>
  <c r="AP42" i="23" s="1"/>
  <c r="W63" i="23"/>
  <c r="AC62" i="23"/>
  <c r="V64" i="23"/>
  <c r="AB63" i="23"/>
  <c r="AA56" i="23"/>
  <c r="U57" i="23"/>
  <c r="AL56" i="32"/>
  <c r="AH57" i="32"/>
  <c r="BC55" i="32"/>
  <c r="BE55" i="32"/>
  <c r="BD55" i="32"/>
  <c r="AS57" i="32"/>
  <c r="AW56" i="32"/>
  <c r="W55" i="32"/>
  <c r="Y55" i="32"/>
  <c r="X55" i="32"/>
  <c r="W57" i="29"/>
  <c r="H50" i="32"/>
  <c r="J50" i="32" s="1"/>
  <c r="G50" i="32"/>
  <c r="I50" i="32" s="1"/>
  <c r="E51" i="32"/>
  <c r="D51" i="32"/>
  <c r="F56" i="32"/>
  <c r="B57" i="32"/>
  <c r="AI56" i="27"/>
  <c r="AM56" i="27" s="1"/>
  <c r="Z57" i="26"/>
  <c r="AD57" i="26" s="1"/>
  <c r="AA57" i="26"/>
  <c r="AG57" i="26" s="1"/>
  <c r="AI56" i="28"/>
  <c r="AM56" i="28" s="1"/>
  <c r="AI56" i="26"/>
  <c r="AM56" i="26" s="1"/>
  <c r="W58" i="27"/>
  <c r="C63" i="27"/>
  <c r="M63" i="27" s="1"/>
  <c r="C63" i="28"/>
  <c r="M63" i="28" s="1"/>
  <c r="C63" i="26"/>
  <c r="M63" i="26" s="1"/>
  <c r="C63" i="29"/>
  <c r="M63" i="29" s="1"/>
  <c r="C63" i="24"/>
  <c r="C63" i="15"/>
  <c r="C63" i="22"/>
  <c r="C63" i="25"/>
  <c r="J59" i="20"/>
  <c r="F60" i="21" s="1"/>
  <c r="I59" i="20"/>
  <c r="E60" i="21" s="1"/>
  <c r="E60" i="20"/>
  <c r="AP54" i="27"/>
  <c r="K47" i="23"/>
  <c r="W57" i="27"/>
  <c r="AM55" i="26"/>
  <c r="AP55" i="26" s="1"/>
  <c r="X57" i="27"/>
  <c r="AJ57" i="26"/>
  <c r="AA57" i="29"/>
  <c r="AG57" i="29" s="1"/>
  <c r="U58" i="26"/>
  <c r="X58" i="26" s="1"/>
  <c r="U58" i="27"/>
  <c r="X58" i="27" s="1"/>
  <c r="W58" i="26"/>
  <c r="W57" i="28"/>
  <c r="B58" i="20"/>
  <c r="D59" i="20"/>
  <c r="U57" i="28"/>
  <c r="X57" i="28" s="1"/>
  <c r="O59" i="27"/>
  <c r="L59" i="27"/>
  <c r="AP55" i="29"/>
  <c r="I48" i="23"/>
  <c r="AJ57" i="29"/>
  <c r="O60" i="26"/>
  <c r="L60" i="26"/>
  <c r="Y58" i="27"/>
  <c r="AB58" i="27" s="1"/>
  <c r="AC58" i="27" s="1"/>
  <c r="V58" i="27"/>
  <c r="O60" i="27"/>
  <c r="L60" i="27"/>
  <c r="V58" i="29"/>
  <c r="Y58" i="29"/>
  <c r="AB58" i="29" s="1"/>
  <c r="AC58" i="29" s="1"/>
  <c r="S59" i="29"/>
  <c r="Q59" i="29"/>
  <c r="B60" i="29"/>
  <c r="G60" i="29" s="1"/>
  <c r="I60" i="29" s="1"/>
  <c r="J60" i="29" s="1"/>
  <c r="B60" i="28"/>
  <c r="G60" i="28" s="1"/>
  <c r="I60" i="28" s="1"/>
  <c r="J60" i="28" s="1"/>
  <c r="T59" i="29"/>
  <c r="R59" i="29"/>
  <c r="V58" i="26"/>
  <c r="Y58" i="26"/>
  <c r="AB58" i="26" s="1"/>
  <c r="AC58" i="26" s="1"/>
  <c r="AP55" i="28"/>
  <c r="J48" i="23"/>
  <c r="Y58" i="28"/>
  <c r="AB58" i="28" s="1"/>
  <c r="AC58" i="28" s="1"/>
  <c r="V58" i="28"/>
  <c r="Z57" i="28"/>
  <c r="A59" i="29"/>
  <c r="K59" i="29" s="1"/>
  <c r="A59" i="27"/>
  <c r="K59" i="27" s="1"/>
  <c r="U57" i="29"/>
  <c r="X57" i="29" s="1"/>
  <c r="AA57" i="28"/>
  <c r="AI56" i="29"/>
  <c r="AM56" i="29" s="1"/>
  <c r="Z57" i="29"/>
  <c r="S58" i="28"/>
  <c r="Q58" i="28"/>
  <c r="T59" i="28"/>
  <c r="R59" i="28"/>
  <c r="S58" i="29"/>
  <c r="Q58" i="29"/>
  <c r="T58" i="28"/>
  <c r="R58" i="28"/>
  <c r="S59" i="28"/>
  <c r="Q59" i="28"/>
  <c r="AA57" i="27"/>
  <c r="T58" i="29"/>
  <c r="R58" i="29"/>
  <c r="Z57" i="27"/>
  <c r="AJ57" i="28"/>
  <c r="AP54" i="26"/>
  <c r="L47" i="23"/>
  <c r="AA58" i="27"/>
  <c r="Z58" i="27"/>
  <c r="A59" i="28"/>
  <c r="K59" i="28" s="1"/>
  <c r="A59" i="26"/>
  <c r="K59" i="26" s="1"/>
  <c r="B60" i="15"/>
  <c r="Z58" i="26"/>
  <c r="AJ57" i="27"/>
  <c r="U57" i="26"/>
  <c r="X57" i="26" s="1"/>
  <c r="AI55" i="27"/>
  <c r="AM55" i="27" s="1"/>
  <c r="B60" i="22"/>
  <c r="AA58" i="26"/>
  <c r="O59" i="26"/>
  <c r="L59" i="26"/>
  <c r="W57" i="26"/>
  <c r="O43" i="23"/>
  <c r="R43" i="23" s="1"/>
  <c r="S43" i="23"/>
  <c r="T43" i="23"/>
  <c r="D64" i="29"/>
  <c r="N63" i="29"/>
  <c r="E65" i="29"/>
  <c r="P63" i="29"/>
  <c r="F64" i="29"/>
  <c r="E64" i="28"/>
  <c r="H63" i="28"/>
  <c r="P65" i="28"/>
  <c r="F66" i="28"/>
  <c r="N63" i="28"/>
  <c r="D64" i="28"/>
  <c r="N63" i="27"/>
  <c r="D64" i="27"/>
  <c r="E64" i="27"/>
  <c r="H63" i="27"/>
  <c r="P64" i="27"/>
  <c r="F65" i="27"/>
  <c r="P64" i="26"/>
  <c r="F65" i="26"/>
  <c r="N64" i="26"/>
  <c r="D65" i="26"/>
  <c r="H64" i="26"/>
  <c r="E65" i="26"/>
  <c r="C57" i="19"/>
  <c r="Q57" i="19" s="1"/>
  <c r="C57" i="21" s="1"/>
  <c r="A57" i="19"/>
  <c r="P57" i="19" s="1"/>
  <c r="D57" i="21" s="1"/>
  <c r="K60" i="17"/>
  <c r="M60" i="17"/>
  <c r="N61" i="17"/>
  <c r="C58" i="23"/>
  <c r="E58" i="19"/>
  <c r="A58" i="19" s="1"/>
  <c r="P58" i="19" s="1"/>
  <c r="D58" i="21" s="1"/>
  <c r="AM56" i="17"/>
  <c r="M60" i="19"/>
  <c r="S59" i="19"/>
  <c r="T59" i="19"/>
  <c r="AG54" i="24"/>
  <c r="AI54" i="24" s="1"/>
  <c r="AK56" i="17"/>
  <c r="A56" i="21" s="1"/>
  <c r="A53" i="32" s="1"/>
  <c r="B60" i="25"/>
  <c r="B60" i="24"/>
  <c r="R56" i="22"/>
  <c r="W56" i="22" s="1"/>
  <c r="A59" i="15"/>
  <c r="K59" i="15" s="1"/>
  <c r="A59" i="24"/>
  <c r="K59" i="24" s="1"/>
  <c r="AG54" i="22"/>
  <c r="AI54" i="22" s="1"/>
  <c r="AM54" i="22" s="1"/>
  <c r="S57" i="17"/>
  <c r="AC57" i="17" s="1"/>
  <c r="A59" i="22"/>
  <c r="K59" i="22" s="1"/>
  <c r="A59" i="25"/>
  <c r="K59" i="25" s="1"/>
  <c r="R57" i="17"/>
  <c r="M44" i="23"/>
  <c r="N44" i="23"/>
  <c r="P44" i="23" s="1"/>
  <c r="AJ57" i="15"/>
  <c r="W55" i="24"/>
  <c r="U55" i="25"/>
  <c r="X55" i="25" s="1"/>
  <c r="U55" i="24"/>
  <c r="X55" i="24" s="1"/>
  <c r="E64" i="24"/>
  <c r="H63" i="24"/>
  <c r="W55" i="25"/>
  <c r="AF54" i="24"/>
  <c r="AL54" i="24" s="1"/>
  <c r="G58" i="22"/>
  <c r="I58" i="22" s="1"/>
  <c r="J58" i="22" s="1"/>
  <c r="L58" i="22" s="1"/>
  <c r="AD54" i="24"/>
  <c r="AK54" i="24" s="1"/>
  <c r="AJ56" i="17"/>
  <c r="B56" i="21" s="1"/>
  <c r="AJ57" i="22"/>
  <c r="AJ57" i="24"/>
  <c r="V58" i="15"/>
  <c r="Y58" i="15"/>
  <c r="AB58" i="15" s="1"/>
  <c r="AC58" i="15" s="1"/>
  <c r="W55" i="22"/>
  <c r="U55" i="22"/>
  <c r="X55" i="22" s="1"/>
  <c r="AA56" i="22"/>
  <c r="AG56" i="22" s="1"/>
  <c r="AP52" i="24"/>
  <c r="G45" i="23"/>
  <c r="L57" i="22"/>
  <c r="O57" i="22"/>
  <c r="AD54" i="25"/>
  <c r="AK54" i="25" s="1"/>
  <c r="AH54" i="25"/>
  <c r="U56" i="22"/>
  <c r="S56" i="24"/>
  <c r="Q56" i="24"/>
  <c r="AP52" i="22"/>
  <c r="F45" i="23"/>
  <c r="R56" i="24"/>
  <c r="T56" i="24"/>
  <c r="Y58" i="24"/>
  <c r="AB58" i="24" s="1"/>
  <c r="AC58" i="24" s="1"/>
  <c r="V58" i="24"/>
  <c r="AA55" i="22"/>
  <c r="Z55" i="22"/>
  <c r="L57" i="24"/>
  <c r="O57" i="24"/>
  <c r="S56" i="25"/>
  <c r="Q56" i="25"/>
  <c r="R56" i="25"/>
  <c r="T56" i="25"/>
  <c r="AP52" i="25"/>
  <c r="H45" i="23"/>
  <c r="AA55" i="25"/>
  <c r="L57" i="25"/>
  <c r="O57" i="25"/>
  <c r="AJ57" i="25"/>
  <c r="Z55" i="25"/>
  <c r="AP53" i="22"/>
  <c r="F46" i="23"/>
  <c r="Z55" i="24"/>
  <c r="M58" i="25"/>
  <c r="G58" i="25"/>
  <c r="I58" i="25" s="1"/>
  <c r="J58" i="25" s="1"/>
  <c r="Y58" i="25"/>
  <c r="AB58" i="25" s="1"/>
  <c r="AC58" i="25" s="1"/>
  <c r="V58" i="25"/>
  <c r="AI53" i="24"/>
  <c r="AM53" i="24" s="1"/>
  <c r="AA55" i="24"/>
  <c r="AP52" i="15"/>
  <c r="E45" i="23"/>
  <c r="M58" i="24"/>
  <c r="G58" i="24"/>
  <c r="I58" i="24" s="1"/>
  <c r="J58" i="24" s="1"/>
  <c r="V58" i="22"/>
  <c r="Y58" i="22"/>
  <c r="AB58" i="22" s="1"/>
  <c r="AC58" i="22" s="1"/>
  <c r="AI53" i="25"/>
  <c r="AM53" i="25" s="1"/>
  <c r="AG54" i="25"/>
  <c r="AE54" i="25"/>
  <c r="AF54" i="25" s="1"/>
  <c r="AL54" i="25" s="1"/>
  <c r="N65" i="25"/>
  <c r="D66" i="25"/>
  <c r="F65" i="25"/>
  <c r="P64" i="25"/>
  <c r="H64" i="25"/>
  <c r="E65" i="25"/>
  <c r="N64" i="24"/>
  <c r="D65" i="24"/>
  <c r="P67" i="24"/>
  <c r="F68" i="24"/>
  <c r="N64" i="22"/>
  <c r="D65" i="22"/>
  <c r="E64" i="22"/>
  <c r="H63" i="22"/>
  <c r="P63" i="22"/>
  <c r="F64" i="22"/>
  <c r="Y57" i="17"/>
  <c r="AE57" i="17" s="1"/>
  <c r="D60" i="19"/>
  <c r="AM55" i="17"/>
  <c r="AM53" i="15"/>
  <c r="AF61" i="17"/>
  <c r="Z57" i="17"/>
  <c r="AI54" i="15"/>
  <c r="AL54" i="15"/>
  <c r="C58" i="17"/>
  <c r="V58" i="17" s="1"/>
  <c r="A58" i="17"/>
  <c r="U58" i="17" s="1"/>
  <c r="Z55" i="15"/>
  <c r="AD55" i="15" s="1"/>
  <c r="AK55" i="15" s="1"/>
  <c r="X55" i="15"/>
  <c r="O57" i="15"/>
  <c r="T57" i="15" s="1"/>
  <c r="G58" i="15"/>
  <c r="I58" i="15" s="1"/>
  <c r="J58" i="15" s="1"/>
  <c r="L58" i="15" s="1"/>
  <c r="Q56" i="15"/>
  <c r="W56" i="15" s="1"/>
  <c r="F59" i="17"/>
  <c r="M59" i="15"/>
  <c r="U56" i="15"/>
  <c r="Q57" i="15"/>
  <c r="S57" i="15"/>
  <c r="AA56" i="15"/>
  <c r="AE55" i="15"/>
  <c r="AG55" i="15"/>
  <c r="G59" i="17"/>
  <c r="D59" i="17"/>
  <c r="B58" i="17"/>
  <c r="E59" i="17"/>
  <c r="E64" i="15"/>
  <c r="H63" i="15"/>
  <c r="D63" i="15"/>
  <c r="N62" i="15"/>
  <c r="F64" i="15"/>
  <c r="P63" i="15"/>
  <c r="AQ50" i="32" l="1"/>
  <c r="BH48" i="32"/>
  <c r="BG48" i="32"/>
  <c r="B58" i="19"/>
  <c r="AQ44" i="23"/>
  <c r="AH44" i="23"/>
  <c r="AD56" i="23"/>
  <c r="AE56" i="23"/>
  <c r="K50" i="32"/>
  <c r="BK48" i="32"/>
  <c r="BN48" i="32" s="1"/>
  <c r="I51" i="21" s="1"/>
  <c r="BB49" i="32"/>
  <c r="AY50" i="32"/>
  <c r="BA50" i="32" s="1"/>
  <c r="AX50" i="32"/>
  <c r="AZ50" i="32" s="1"/>
  <c r="AG53" i="32"/>
  <c r="L53" i="32"/>
  <c r="P53" i="32" s="1"/>
  <c r="AK52" i="32"/>
  <c r="AR52" i="32"/>
  <c r="AJ52" i="32"/>
  <c r="AM51" i="32"/>
  <c r="AO51" i="32" s="1"/>
  <c r="AN51" i="32"/>
  <c r="AP51" i="32" s="1"/>
  <c r="AV51" i="32"/>
  <c r="AU51" i="32"/>
  <c r="AG43" i="23"/>
  <c r="AI43" i="23" s="1"/>
  <c r="AJ43" i="23" s="1"/>
  <c r="AK43" i="23" s="1"/>
  <c r="AL43" i="23" s="1"/>
  <c r="AM43" i="23" s="1"/>
  <c r="AN43" i="23" s="1"/>
  <c r="AO43" i="23" s="1"/>
  <c r="AP43" i="23" s="1"/>
  <c r="W64" i="23"/>
  <c r="AC63" i="23"/>
  <c r="V65" i="23"/>
  <c r="AB64" i="23"/>
  <c r="U58" i="23"/>
  <c r="AA57" i="23"/>
  <c r="AL57" i="32"/>
  <c r="AH58" i="32"/>
  <c r="BC56" i="32"/>
  <c r="BD56" i="32"/>
  <c r="BE56" i="32"/>
  <c r="AW57" i="32"/>
  <c r="AS58" i="32"/>
  <c r="Y56" i="32"/>
  <c r="X56" i="32"/>
  <c r="W56" i="32"/>
  <c r="E52" i="32"/>
  <c r="D52" i="32"/>
  <c r="G51" i="32"/>
  <c r="I51" i="32" s="1"/>
  <c r="H51" i="32"/>
  <c r="J51" i="32" s="1"/>
  <c r="F57" i="32"/>
  <c r="B58" i="32"/>
  <c r="AE57" i="26"/>
  <c r="AF57" i="26" s="1"/>
  <c r="AL57" i="26" s="1"/>
  <c r="AP56" i="26"/>
  <c r="L49" i="23"/>
  <c r="AH57" i="26"/>
  <c r="AI57" i="26" s="1"/>
  <c r="AE57" i="29"/>
  <c r="AF57" i="29" s="1"/>
  <c r="AL57" i="29" s="1"/>
  <c r="E61" i="20"/>
  <c r="I60" i="20"/>
  <c r="E61" i="21" s="1"/>
  <c r="J60" i="20"/>
  <c r="F61" i="21" s="1"/>
  <c r="C64" i="25"/>
  <c r="C64" i="22"/>
  <c r="C64" i="15"/>
  <c r="C64" i="24"/>
  <c r="C64" i="29"/>
  <c r="M64" i="29" s="1"/>
  <c r="C64" i="27"/>
  <c r="M64" i="27" s="1"/>
  <c r="C64" i="28"/>
  <c r="M64" i="28" s="1"/>
  <c r="C64" i="26"/>
  <c r="M64" i="26" s="1"/>
  <c r="AJ58" i="28"/>
  <c r="AJ58" i="27"/>
  <c r="U59" i="29"/>
  <c r="X59" i="29" s="1"/>
  <c r="AA58" i="28"/>
  <c r="AG58" i="28" s="1"/>
  <c r="U58" i="29"/>
  <c r="X58" i="29" s="1"/>
  <c r="L48" i="23"/>
  <c r="D60" i="20"/>
  <c r="B59" i="20"/>
  <c r="W59" i="28"/>
  <c r="U59" i="28"/>
  <c r="X59" i="28" s="1"/>
  <c r="W58" i="29"/>
  <c r="W59" i="29"/>
  <c r="AP55" i="27"/>
  <c r="K48" i="23"/>
  <c r="R59" i="26"/>
  <c r="T59" i="26"/>
  <c r="AA58" i="29"/>
  <c r="V59" i="27"/>
  <c r="Y59" i="27"/>
  <c r="AB59" i="27" s="1"/>
  <c r="AC59" i="27" s="1"/>
  <c r="Q60" i="27"/>
  <c r="S60" i="27"/>
  <c r="AG58" i="26"/>
  <c r="AE58" i="26"/>
  <c r="AF58" i="26" s="1"/>
  <c r="AL58" i="26" s="1"/>
  <c r="V59" i="29"/>
  <c r="Y59" i="29"/>
  <c r="AB59" i="29" s="1"/>
  <c r="AC59" i="29" s="1"/>
  <c r="T60" i="27"/>
  <c r="R60" i="27"/>
  <c r="AH57" i="27"/>
  <c r="AD57" i="27"/>
  <c r="AK57" i="27" s="1"/>
  <c r="AP56" i="28"/>
  <c r="J49" i="23"/>
  <c r="B61" i="27"/>
  <c r="G61" i="27" s="1"/>
  <c r="I61" i="27" s="1"/>
  <c r="J61" i="27" s="1"/>
  <c r="B61" i="26"/>
  <c r="G61" i="26" s="1"/>
  <c r="I61" i="26" s="1"/>
  <c r="J61" i="26" s="1"/>
  <c r="AP56" i="29"/>
  <c r="I49" i="23"/>
  <c r="B61" i="28"/>
  <c r="G61" i="28" s="1"/>
  <c r="I61" i="28" s="1"/>
  <c r="J61" i="28" s="1"/>
  <c r="B61" i="29"/>
  <c r="G61" i="29" s="1"/>
  <c r="I61" i="29" s="1"/>
  <c r="J61" i="29" s="1"/>
  <c r="AJ58" i="26"/>
  <c r="B61" i="25"/>
  <c r="S60" i="26"/>
  <c r="Q60" i="26"/>
  <c r="AH58" i="26"/>
  <c r="AD58" i="26"/>
  <c r="AK58" i="26" s="1"/>
  <c r="AG57" i="27"/>
  <c r="AE57" i="27"/>
  <c r="AF57" i="27" s="1"/>
  <c r="AL57" i="27" s="1"/>
  <c r="AD57" i="29"/>
  <c r="AK57" i="29" s="1"/>
  <c r="AH57" i="29"/>
  <c r="AI57" i="29" s="1"/>
  <c r="T60" i="26"/>
  <c r="R60" i="26"/>
  <c r="AH57" i="28"/>
  <c r="AD57" i="28"/>
  <c r="AK57" i="28" s="1"/>
  <c r="A60" i="15"/>
  <c r="K60" i="15" s="1"/>
  <c r="A60" i="27"/>
  <c r="K60" i="27" s="1"/>
  <c r="A60" i="29"/>
  <c r="K60" i="29" s="1"/>
  <c r="B61" i="22"/>
  <c r="O60" i="28"/>
  <c r="L60" i="28"/>
  <c r="O60" i="29"/>
  <c r="L60" i="29"/>
  <c r="Z58" i="28"/>
  <c r="V59" i="26"/>
  <c r="Y59" i="26"/>
  <c r="AB59" i="26" s="1"/>
  <c r="AC59" i="26" s="1"/>
  <c r="V59" i="28"/>
  <c r="Y59" i="28"/>
  <c r="AB59" i="28" s="1"/>
  <c r="AC59" i="28" s="1"/>
  <c r="Z59" i="28"/>
  <c r="A60" i="28"/>
  <c r="K60" i="28" s="1"/>
  <c r="A60" i="26"/>
  <c r="K60" i="26" s="1"/>
  <c r="V57" i="19"/>
  <c r="AH58" i="27"/>
  <c r="AD58" i="27"/>
  <c r="AK58" i="27" s="1"/>
  <c r="AA59" i="28"/>
  <c r="AG57" i="28"/>
  <c r="AE57" i="28"/>
  <c r="AF57" i="28" s="1"/>
  <c r="AL57" i="28" s="1"/>
  <c r="Z59" i="29"/>
  <c r="S59" i="27"/>
  <c r="Q59" i="27"/>
  <c r="V58" i="19"/>
  <c r="W58" i="28"/>
  <c r="AA59" i="29"/>
  <c r="R59" i="27"/>
  <c r="T59" i="27"/>
  <c r="B61" i="15"/>
  <c r="B62" i="27"/>
  <c r="G62" i="27" s="1"/>
  <c r="I62" i="27" s="1"/>
  <c r="J62" i="27" s="1"/>
  <c r="B62" i="26"/>
  <c r="G62" i="26" s="1"/>
  <c r="I62" i="26" s="1"/>
  <c r="J62" i="26" s="1"/>
  <c r="AK57" i="26"/>
  <c r="AG58" i="27"/>
  <c r="AE58" i="27"/>
  <c r="AF58" i="27" s="1"/>
  <c r="AL58" i="27" s="1"/>
  <c r="U58" i="28"/>
  <c r="X58" i="28" s="1"/>
  <c r="AP56" i="27"/>
  <c r="K49" i="23"/>
  <c r="Q59" i="26"/>
  <c r="S59" i="26"/>
  <c r="Z58" i="29"/>
  <c r="AJ58" i="29"/>
  <c r="O44" i="23"/>
  <c r="R44" i="23" s="1"/>
  <c r="S44" i="23"/>
  <c r="T44" i="23"/>
  <c r="D65" i="29"/>
  <c r="N64" i="29"/>
  <c r="P64" i="29"/>
  <c r="F65" i="29"/>
  <c r="H65" i="29" s="1"/>
  <c r="E66" i="29"/>
  <c r="H64" i="29"/>
  <c r="H64" i="28"/>
  <c r="E65" i="28"/>
  <c r="N64" i="28"/>
  <c r="D65" i="28"/>
  <c r="P66" i="28"/>
  <c r="F67" i="28"/>
  <c r="N64" i="27"/>
  <c r="D65" i="27"/>
  <c r="P65" i="27"/>
  <c r="F66" i="27"/>
  <c r="H64" i="27"/>
  <c r="E65" i="27"/>
  <c r="E66" i="26"/>
  <c r="H65" i="26"/>
  <c r="N65" i="26"/>
  <c r="D66" i="26"/>
  <c r="P65" i="26"/>
  <c r="F66" i="26"/>
  <c r="C58" i="19"/>
  <c r="Q58" i="19" s="1"/>
  <c r="C58" i="21" s="1"/>
  <c r="B62" i="22" s="1"/>
  <c r="M61" i="17"/>
  <c r="K61" i="17"/>
  <c r="N62" i="17"/>
  <c r="C59" i="23"/>
  <c r="E59" i="19"/>
  <c r="B59" i="19" s="1"/>
  <c r="AK57" i="17"/>
  <c r="A57" i="21" s="1"/>
  <c r="A54" i="32" s="1"/>
  <c r="M61" i="19"/>
  <c r="S60" i="19"/>
  <c r="T60" i="19"/>
  <c r="B61" i="24"/>
  <c r="A60" i="24"/>
  <c r="K60" i="24" s="1"/>
  <c r="Z56" i="22"/>
  <c r="AH56" i="22" s="1"/>
  <c r="AI56" i="22" s="1"/>
  <c r="W57" i="17"/>
  <c r="AD57" i="17" s="1"/>
  <c r="S58" i="17"/>
  <c r="AC58" i="17" s="1"/>
  <c r="X56" i="22"/>
  <c r="R58" i="17"/>
  <c r="A60" i="22"/>
  <c r="K60" i="22" s="1"/>
  <c r="A60" i="25"/>
  <c r="K60" i="25" s="1"/>
  <c r="M45" i="23"/>
  <c r="N45" i="23"/>
  <c r="P45" i="23" s="1"/>
  <c r="U56" i="25"/>
  <c r="X56" i="25" s="1"/>
  <c r="AM54" i="24"/>
  <c r="AP54" i="24" s="1"/>
  <c r="W56" i="25"/>
  <c r="H64" i="24"/>
  <c r="E65" i="24"/>
  <c r="AI54" i="25"/>
  <c r="AM54" i="25" s="1"/>
  <c r="AJ58" i="15"/>
  <c r="O58" i="22"/>
  <c r="R58" i="22" s="1"/>
  <c r="AJ57" i="17"/>
  <c r="B57" i="21" s="1"/>
  <c r="AE56" i="22"/>
  <c r="AJ58" i="25"/>
  <c r="Z56" i="24"/>
  <c r="AH56" i="24" s="1"/>
  <c r="AA56" i="24"/>
  <c r="AG56" i="24" s="1"/>
  <c r="AP53" i="24"/>
  <c r="G46" i="23"/>
  <c r="AP53" i="25"/>
  <c r="H46" i="23"/>
  <c r="V59" i="15"/>
  <c r="Y59" i="15"/>
  <c r="AB59" i="15" s="1"/>
  <c r="AC59" i="15" s="1"/>
  <c r="G59" i="25"/>
  <c r="I59" i="25" s="1"/>
  <c r="J59" i="25" s="1"/>
  <c r="M59" i="25"/>
  <c r="AH55" i="22"/>
  <c r="AD55" i="22"/>
  <c r="AK55" i="22" s="1"/>
  <c r="AG55" i="22"/>
  <c r="AE55" i="22"/>
  <c r="AF55" i="22" s="1"/>
  <c r="AL55" i="22" s="1"/>
  <c r="AJ58" i="24"/>
  <c r="T57" i="25"/>
  <c r="R57" i="25"/>
  <c r="AJ58" i="22"/>
  <c r="S57" i="25"/>
  <c r="Q57" i="25"/>
  <c r="AH55" i="24"/>
  <c r="AD55" i="24"/>
  <c r="AK55" i="24" s="1"/>
  <c r="L58" i="24"/>
  <c r="O58" i="24"/>
  <c r="AP54" i="22"/>
  <c r="F47" i="23"/>
  <c r="R57" i="22"/>
  <c r="T57" i="22"/>
  <c r="Q57" i="24"/>
  <c r="S57" i="24"/>
  <c r="S57" i="22"/>
  <c r="Q57" i="22"/>
  <c r="AD55" i="25"/>
  <c r="AK55" i="25" s="1"/>
  <c r="AH55" i="25"/>
  <c r="U56" i="24"/>
  <c r="X56" i="24" s="1"/>
  <c r="Q58" i="22"/>
  <c r="S58" i="22"/>
  <c r="L58" i="25"/>
  <c r="O58" i="25"/>
  <c r="Y59" i="25"/>
  <c r="AB59" i="25" s="1"/>
  <c r="AC59" i="25" s="1"/>
  <c r="V59" i="25"/>
  <c r="W56" i="24"/>
  <c r="AE55" i="24"/>
  <c r="AF55" i="24" s="1"/>
  <c r="AL55" i="24" s="1"/>
  <c r="AG55" i="24"/>
  <c r="AE55" i="25"/>
  <c r="AF55" i="25" s="1"/>
  <c r="AL55" i="25" s="1"/>
  <c r="AG55" i="25"/>
  <c r="AP53" i="15"/>
  <c r="E46" i="23"/>
  <c r="V59" i="22"/>
  <c r="Y59" i="22"/>
  <c r="AB59" i="22" s="1"/>
  <c r="AC59" i="22" s="1"/>
  <c r="V59" i="24"/>
  <c r="Y59" i="24"/>
  <c r="AB59" i="24" s="1"/>
  <c r="AC59" i="24" s="1"/>
  <c r="Z56" i="25"/>
  <c r="G59" i="24"/>
  <c r="I59" i="24" s="1"/>
  <c r="J59" i="24" s="1"/>
  <c r="M59" i="24"/>
  <c r="AA56" i="25"/>
  <c r="M60" i="22"/>
  <c r="M59" i="22"/>
  <c r="G59" i="22"/>
  <c r="I59" i="22" s="1"/>
  <c r="J59" i="22" s="1"/>
  <c r="R57" i="24"/>
  <c r="T57" i="24"/>
  <c r="D67" i="25"/>
  <c r="N66" i="25"/>
  <c r="P65" i="25"/>
  <c r="F66" i="25"/>
  <c r="E66" i="25"/>
  <c r="H65" i="25"/>
  <c r="P68" i="24"/>
  <c r="F69" i="24"/>
  <c r="N65" i="24"/>
  <c r="D66" i="24"/>
  <c r="H64" i="22"/>
  <c r="E65" i="22"/>
  <c r="P64" i="22"/>
  <c r="F65" i="22"/>
  <c r="N65" i="22"/>
  <c r="D66" i="22"/>
  <c r="Y58" i="17"/>
  <c r="AE58" i="17" s="1"/>
  <c r="Z58" i="17"/>
  <c r="D61" i="19"/>
  <c r="AF55" i="15"/>
  <c r="AL55" i="15" s="1"/>
  <c r="AF62" i="17"/>
  <c r="AM54" i="15"/>
  <c r="C59" i="17"/>
  <c r="V59" i="17" s="1"/>
  <c r="AH55" i="15"/>
  <c r="AI55" i="15" s="1"/>
  <c r="A59" i="17"/>
  <c r="U59" i="17" s="1"/>
  <c r="R57" i="15"/>
  <c r="Z57" i="15" s="1"/>
  <c r="G59" i="15"/>
  <c r="I59" i="15" s="1"/>
  <c r="J59" i="15" s="1"/>
  <c r="L59" i="15" s="1"/>
  <c r="Z56" i="15"/>
  <c r="AD56" i="15" s="1"/>
  <c r="AK56" i="15" s="1"/>
  <c r="X56" i="15"/>
  <c r="O58" i="15"/>
  <c r="R58" i="15" s="1"/>
  <c r="F60" i="17"/>
  <c r="M60" i="15"/>
  <c r="U57" i="15"/>
  <c r="G60" i="17"/>
  <c r="AA57" i="15"/>
  <c r="AE56" i="15"/>
  <c r="AG56" i="15"/>
  <c r="S58" i="15"/>
  <c r="Q58" i="15"/>
  <c r="D60" i="17"/>
  <c r="B59" i="17"/>
  <c r="E60" i="17"/>
  <c r="F65" i="15"/>
  <c r="P64" i="15"/>
  <c r="D64" i="15"/>
  <c r="N63" i="15"/>
  <c r="E65" i="15"/>
  <c r="H64" i="15"/>
  <c r="BB50" i="32" l="1"/>
  <c r="BI50" i="32" s="1"/>
  <c r="AQ45" i="23"/>
  <c r="AH45" i="23"/>
  <c r="AD57" i="23"/>
  <c r="AE57" i="23"/>
  <c r="BG50" i="32"/>
  <c r="BH50" i="32"/>
  <c r="K51" i="32"/>
  <c r="AM52" i="32"/>
  <c r="AO52" i="32" s="1"/>
  <c r="AN52" i="32"/>
  <c r="AP52" i="32" s="1"/>
  <c r="AG54" i="32"/>
  <c r="L54" i="32"/>
  <c r="P54" i="32" s="1"/>
  <c r="AV52" i="32"/>
  <c r="AU52" i="32"/>
  <c r="AR53" i="32"/>
  <c r="AK53" i="32"/>
  <c r="AJ53" i="32"/>
  <c r="AY51" i="32"/>
  <c r="BA51" i="32" s="1"/>
  <c r="AX51" i="32"/>
  <c r="AZ51" i="32" s="1"/>
  <c r="AQ51" i="32"/>
  <c r="BI49" i="32"/>
  <c r="BH49" i="32"/>
  <c r="BG49" i="32"/>
  <c r="AG44" i="23"/>
  <c r="AI44" i="23" s="1"/>
  <c r="AJ44" i="23" s="1"/>
  <c r="AK44" i="23" s="1"/>
  <c r="AL44" i="23" s="1"/>
  <c r="AM44" i="23" s="1"/>
  <c r="AN44" i="23" s="1"/>
  <c r="AO44" i="23" s="1"/>
  <c r="AP44" i="23" s="1"/>
  <c r="W65" i="23"/>
  <c r="AC64" i="23"/>
  <c r="V66" i="23"/>
  <c r="AB65" i="23"/>
  <c r="U59" i="23"/>
  <c r="AA58" i="23"/>
  <c r="AW58" i="32"/>
  <c r="AS59" i="32"/>
  <c r="AH59" i="32"/>
  <c r="AL58" i="32"/>
  <c r="BE57" i="32"/>
  <c r="BD57" i="32"/>
  <c r="BC57" i="32"/>
  <c r="W57" i="32"/>
  <c r="Y57" i="32"/>
  <c r="X57" i="32"/>
  <c r="G52" i="32"/>
  <c r="I52" i="32" s="1"/>
  <c r="H52" i="32"/>
  <c r="J52" i="32" s="1"/>
  <c r="E53" i="32"/>
  <c r="D53" i="32"/>
  <c r="F58" i="32"/>
  <c r="B59" i="32"/>
  <c r="AI57" i="28"/>
  <c r="AM57" i="28" s="1"/>
  <c r="AE58" i="28"/>
  <c r="AF58" i="28" s="1"/>
  <c r="AL58" i="28" s="1"/>
  <c r="C65" i="29"/>
  <c r="M65" i="29" s="1"/>
  <c r="C65" i="27"/>
  <c r="M65" i="27" s="1"/>
  <c r="C65" i="28"/>
  <c r="M65" i="28" s="1"/>
  <c r="C65" i="26"/>
  <c r="M65" i="26" s="1"/>
  <c r="C65" i="15"/>
  <c r="C65" i="22"/>
  <c r="C65" i="25"/>
  <c r="C65" i="24"/>
  <c r="J61" i="20"/>
  <c r="F62" i="21" s="1"/>
  <c r="E62" i="20"/>
  <c r="I61" i="20"/>
  <c r="E62" i="21" s="1"/>
  <c r="AA59" i="26"/>
  <c r="AG59" i="26" s="1"/>
  <c r="U59" i="27"/>
  <c r="X59" i="27" s="1"/>
  <c r="W59" i="27"/>
  <c r="AI58" i="26"/>
  <c r="AM58" i="26" s="1"/>
  <c r="AI58" i="27"/>
  <c r="AM58" i="27" s="1"/>
  <c r="W60" i="26"/>
  <c r="B62" i="15"/>
  <c r="U60" i="26"/>
  <c r="X60" i="26" s="1"/>
  <c r="W60" i="27"/>
  <c r="U60" i="27"/>
  <c r="X60" i="27" s="1"/>
  <c r="D61" i="20"/>
  <c r="B60" i="20"/>
  <c r="O62" i="27"/>
  <c r="L62" i="27"/>
  <c r="AH58" i="28"/>
  <c r="AI58" i="28" s="1"/>
  <c r="AD58" i="28"/>
  <c r="AK58" i="28" s="1"/>
  <c r="S60" i="29"/>
  <c r="Q60" i="29"/>
  <c r="A61" i="24"/>
  <c r="K61" i="24" s="1"/>
  <c r="A61" i="27"/>
  <c r="K61" i="27" s="1"/>
  <c r="A61" i="29"/>
  <c r="K61" i="29" s="1"/>
  <c r="V60" i="26"/>
  <c r="Y60" i="26"/>
  <c r="AB60" i="26" s="1"/>
  <c r="AC60" i="26" s="1"/>
  <c r="R60" i="29"/>
  <c r="T60" i="29"/>
  <c r="V60" i="28"/>
  <c r="Y60" i="28"/>
  <c r="AB60" i="28" s="1"/>
  <c r="AC60" i="28" s="1"/>
  <c r="C59" i="19"/>
  <c r="Q59" i="19" s="1"/>
  <c r="C59" i="21" s="1"/>
  <c r="B63" i="22" s="1"/>
  <c r="AH58" i="29"/>
  <c r="AD58" i="29"/>
  <c r="AK58" i="29" s="1"/>
  <c r="AG59" i="29"/>
  <c r="AE59" i="29"/>
  <c r="AF59" i="29" s="1"/>
  <c r="AL59" i="29" s="1"/>
  <c r="AH59" i="28"/>
  <c r="AD59" i="28"/>
  <c r="AK59" i="28" s="1"/>
  <c r="Q60" i="28"/>
  <c r="S60" i="28"/>
  <c r="AJ59" i="29"/>
  <c r="T60" i="28"/>
  <c r="R60" i="28"/>
  <c r="O61" i="29"/>
  <c r="L61" i="29"/>
  <c r="O61" i="28"/>
  <c r="L61" i="28"/>
  <c r="Z59" i="26"/>
  <c r="Z59" i="27"/>
  <c r="AJ59" i="28"/>
  <c r="AA60" i="27"/>
  <c r="AA59" i="27"/>
  <c r="AM57" i="29"/>
  <c r="Z60" i="27"/>
  <c r="A61" i="26"/>
  <c r="K61" i="26" s="1"/>
  <c r="A61" i="28"/>
  <c r="K61" i="28" s="1"/>
  <c r="B62" i="29"/>
  <c r="G62" i="29" s="1"/>
  <c r="I62" i="29" s="1"/>
  <c r="J62" i="29" s="1"/>
  <c r="B62" i="28"/>
  <c r="G62" i="28" s="1"/>
  <c r="I62" i="28" s="1"/>
  <c r="J62" i="28" s="1"/>
  <c r="AH59" i="29"/>
  <c r="AD59" i="29"/>
  <c r="AK59" i="29" s="1"/>
  <c r="O61" i="26"/>
  <c r="L61" i="26"/>
  <c r="O61" i="27"/>
  <c r="L61" i="27"/>
  <c r="AJ59" i="27"/>
  <c r="V60" i="29"/>
  <c r="Y60" i="29"/>
  <c r="AB60" i="29" s="1"/>
  <c r="AC60" i="29" s="1"/>
  <c r="AG58" i="29"/>
  <c r="AE58" i="29"/>
  <c r="AF58" i="29" s="1"/>
  <c r="AL58" i="29" s="1"/>
  <c r="Y60" i="27"/>
  <c r="AB60" i="27" s="1"/>
  <c r="AC60" i="27" s="1"/>
  <c r="V60" i="27"/>
  <c r="U59" i="26"/>
  <c r="X59" i="26" s="1"/>
  <c r="AM57" i="26"/>
  <c r="AG59" i="28"/>
  <c r="AE59" i="28"/>
  <c r="AF59" i="28" s="1"/>
  <c r="AL59" i="28" s="1"/>
  <c r="AJ59" i="26"/>
  <c r="W59" i="26"/>
  <c r="Z60" i="26"/>
  <c r="L62" i="26"/>
  <c r="O62" i="26"/>
  <c r="AA60" i="26"/>
  <c r="AI57" i="27"/>
  <c r="AM57" i="27" s="1"/>
  <c r="O45" i="23"/>
  <c r="R45" i="23" s="1"/>
  <c r="S45" i="23"/>
  <c r="T45" i="23"/>
  <c r="E67" i="29"/>
  <c r="D66" i="29"/>
  <c r="N65" i="29"/>
  <c r="P65" i="29"/>
  <c r="F66" i="29"/>
  <c r="E66" i="28"/>
  <c r="H65" i="28"/>
  <c r="P67" i="28"/>
  <c r="F68" i="28"/>
  <c r="N65" i="28"/>
  <c r="D66" i="28"/>
  <c r="N65" i="27"/>
  <c r="D66" i="27"/>
  <c r="P66" i="27"/>
  <c r="F67" i="27"/>
  <c r="E66" i="27"/>
  <c r="H65" i="27"/>
  <c r="P66" i="26"/>
  <c r="F67" i="26"/>
  <c r="D67" i="26"/>
  <c r="N66" i="26"/>
  <c r="H66" i="26"/>
  <c r="E67" i="26"/>
  <c r="A59" i="19"/>
  <c r="P59" i="19" s="1"/>
  <c r="D59" i="21" s="1"/>
  <c r="A61" i="15"/>
  <c r="K61" i="15" s="1"/>
  <c r="M62" i="17"/>
  <c r="K62" i="17"/>
  <c r="N63" i="17"/>
  <c r="AF56" i="22"/>
  <c r="AL56" i="22" s="1"/>
  <c r="C60" i="23"/>
  <c r="E60" i="19"/>
  <c r="C60" i="19" s="1"/>
  <c r="Q60" i="19" s="1"/>
  <c r="C60" i="21" s="1"/>
  <c r="AD56" i="22"/>
  <c r="AK56" i="22" s="1"/>
  <c r="M62" i="19"/>
  <c r="S61" i="19"/>
  <c r="T61" i="19"/>
  <c r="AK58" i="17"/>
  <c r="A58" i="21" s="1"/>
  <c r="A55" i="32" s="1"/>
  <c r="B62" i="25"/>
  <c r="B62" i="24"/>
  <c r="S59" i="17"/>
  <c r="AC59" i="17" s="1"/>
  <c r="G47" i="23"/>
  <c r="A61" i="25"/>
  <c r="K61" i="25" s="1"/>
  <c r="A61" i="22"/>
  <c r="K61" i="22" s="1"/>
  <c r="W58" i="17"/>
  <c r="AD58" i="17" s="1"/>
  <c r="AM58" i="17" s="1"/>
  <c r="G60" i="22"/>
  <c r="I60" i="22" s="1"/>
  <c r="J60" i="22" s="1"/>
  <c r="O60" i="22" s="1"/>
  <c r="R59" i="17"/>
  <c r="M46" i="23"/>
  <c r="N46" i="23"/>
  <c r="P46" i="23" s="1"/>
  <c r="H65" i="24"/>
  <c r="E66" i="24"/>
  <c r="AI55" i="25"/>
  <c r="AM55" i="25" s="1"/>
  <c r="W58" i="22"/>
  <c r="T58" i="22"/>
  <c r="U58" i="22" s="1"/>
  <c r="X58" i="22" s="1"/>
  <c r="AA57" i="22"/>
  <c r="AG57" i="22" s="1"/>
  <c r="AJ59" i="15"/>
  <c r="AJ58" i="17"/>
  <c r="B58" i="21" s="1"/>
  <c r="AD56" i="24"/>
  <c r="AK56" i="24" s="1"/>
  <c r="AE56" i="24"/>
  <c r="AF56" i="24" s="1"/>
  <c r="AL56" i="24" s="1"/>
  <c r="AI55" i="24"/>
  <c r="AM55" i="24" s="1"/>
  <c r="Z57" i="22"/>
  <c r="AH57" i="22" s="1"/>
  <c r="AJ59" i="25"/>
  <c r="W57" i="24"/>
  <c r="U57" i="24"/>
  <c r="X57" i="24" s="1"/>
  <c r="Z57" i="25"/>
  <c r="AH57" i="25" s="1"/>
  <c r="AA57" i="25"/>
  <c r="AG57" i="25" s="1"/>
  <c r="V60" i="15"/>
  <c r="Y60" i="15"/>
  <c r="AB60" i="15" s="1"/>
  <c r="AC60" i="15" s="1"/>
  <c r="AA57" i="24"/>
  <c r="Z57" i="24"/>
  <c r="U57" i="22"/>
  <c r="X57" i="22" s="1"/>
  <c r="AI56" i="24"/>
  <c r="M61" i="22"/>
  <c r="L59" i="22"/>
  <c r="O59" i="22"/>
  <c r="Y60" i="22"/>
  <c r="AB60" i="22" s="1"/>
  <c r="AC60" i="22" s="1"/>
  <c r="V60" i="22"/>
  <c r="W57" i="22"/>
  <c r="AI55" i="22"/>
  <c r="AM55" i="22" s="1"/>
  <c r="AJ59" i="24"/>
  <c r="R58" i="25"/>
  <c r="T58" i="25"/>
  <c r="AP54" i="25"/>
  <c r="H47" i="23"/>
  <c r="O59" i="25"/>
  <c r="L59" i="25"/>
  <c r="M60" i="24"/>
  <c r="G60" i="24"/>
  <c r="I60" i="24" s="1"/>
  <c r="J60" i="24" s="1"/>
  <c r="S58" i="25"/>
  <c r="Q58" i="25"/>
  <c r="W57" i="25"/>
  <c r="V60" i="25"/>
  <c r="Y60" i="25"/>
  <c r="AB60" i="25" s="1"/>
  <c r="AC60" i="25" s="1"/>
  <c r="AJ59" i="22"/>
  <c r="T58" i="24"/>
  <c r="R58" i="24"/>
  <c r="U57" i="25"/>
  <c r="X57" i="25" s="1"/>
  <c r="M60" i="25"/>
  <c r="G60" i="25"/>
  <c r="I60" i="25" s="1"/>
  <c r="J60" i="25" s="1"/>
  <c r="Y60" i="24"/>
  <c r="AB60" i="24" s="1"/>
  <c r="AC60" i="24" s="1"/>
  <c r="V60" i="24"/>
  <c r="Q58" i="24"/>
  <c r="S58" i="24"/>
  <c r="L59" i="24"/>
  <c r="O59" i="24"/>
  <c r="AG56" i="25"/>
  <c r="AE56" i="25"/>
  <c r="AF56" i="25" s="1"/>
  <c r="AL56" i="25" s="1"/>
  <c r="AH56" i="25"/>
  <c r="AD56" i="25"/>
  <c r="AK56" i="25" s="1"/>
  <c r="AP54" i="15"/>
  <c r="E47" i="23"/>
  <c r="Z58" i="22"/>
  <c r="E67" i="25"/>
  <c r="H66" i="25"/>
  <c r="P66" i="25"/>
  <c r="F67" i="25"/>
  <c r="N67" i="25"/>
  <c r="D68" i="25"/>
  <c r="N66" i="24"/>
  <c r="D67" i="24"/>
  <c r="P69" i="24"/>
  <c r="F70" i="24"/>
  <c r="N66" i="22"/>
  <c r="D67" i="22"/>
  <c r="P65" i="22"/>
  <c r="F66" i="22"/>
  <c r="E66" i="22"/>
  <c r="H65" i="22"/>
  <c r="Y59" i="17"/>
  <c r="AE59" i="17" s="1"/>
  <c r="D62" i="19"/>
  <c r="AM55" i="15"/>
  <c r="AM57" i="17"/>
  <c r="AF63" i="17"/>
  <c r="Z59" i="17"/>
  <c r="W57" i="15"/>
  <c r="X57" i="15"/>
  <c r="C60" i="17"/>
  <c r="V60" i="17" s="1"/>
  <c r="A60" i="17"/>
  <c r="U60" i="17" s="1"/>
  <c r="T58" i="15"/>
  <c r="AA58" i="15" s="1"/>
  <c r="AH56" i="15"/>
  <c r="AI56" i="15" s="1"/>
  <c r="O59" i="15"/>
  <c r="T59" i="15" s="1"/>
  <c r="AF56" i="15"/>
  <c r="AL56" i="15" s="1"/>
  <c r="G60" i="15"/>
  <c r="I60" i="15" s="1"/>
  <c r="J60" i="15" s="1"/>
  <c r="L60" i="15" s="1"/>
  <c r="F61" i="17"/>
  <c r="M61" i="15"/>
  <c r="W58" i="15"/>
  <c r="AE57" i="15"/>
  <c r="AF57" i="15" s="1"/>
  <c r="AG57" i="15"/>
  <c r="AD57" i="15"/>
  <c r="AH57" i="15"/>
  <c r="Q59" i="15"/>
  <c r="S59" i="15"/>
  <c r="Z58" i="15"/>
  <c r="G61" i="17"/>
  <c r="E61" i="17"/>
  <c r="D61" i="17"/>
  <c r="B60" i="17"/>
  <c r="E66" i="15"/>
  <c r="H65" i="15"/>
  <c r="D65" i="15"/>
  <c r="N64" i="15"/>
  <c r="F66" i="15"/>
  <c r="P65" i="15"/>
  <c r="BB51" i="32" l="1"/>
  <c r="BK49" i="32"/>
  <c r="BN49" i="32" s="1"/>
  <c r="I52" i="21" s="1"/>
  <c r="AH46" i="23"/>
  <c r="AQ46" i="23"/>
  <c r="AD58" i="23"/>
  <c r="AE58" i="23"/>
  <c r="K52" i="32"/>
  <c r="BK50" i="32"/>
  <c r="BN50" i="32" s="1"/>
  <c r="I53" i="21" s="1"/>
  <c r="BG51" i="32"/>
  <c r="BH51" i="32"/>
  <c r="BI51" i="32"/>
  <c r="AN53" i="32"/>
  <c r="AP53" i="32" s="1"/>
  <c r="AM53" i="32"/>
  <c r="AO53" i="32" s="1"/>
  <c r="AV53" i="32"/>
  <c r="AU53" i="32"/>
  <c r="AY52" i="32"/>
  <c r="BA52" i="32" s="1"/>
  <c r="AX52" i="32"/>
  <c r="AZ52" i="32" s="1"/>
  <c r="AR54" i="32"/>
  <c r="AK54" i="32"/>
  <c r="AJ54" i="32"/>
  <c r="AG55" i="32"/>
  <c r="L55" i="32"/>
  <c r="P55" i="32" s="1"/>
  <c r="AQ52" i="32"/>
  <c r="AG45" i="23"/>
  <c r="AI45" i="23" s="1"/>
  <c r="AJ45" i="23" s="1"/>
  <c r="AK45" i="23" s="1"/>
  <c r="AL45" i="23" s="1"/>
  <c r="AM45" i="23" s="1"/>
  <c r="AN45" i="23" s="1"/>
  <c r="AO45" i="23" s="1"/>
  <c r="AP45" i="23" s="1"/>
  <c r="W66" i="23"/>
  <c r="AC65" i="23"/>
  <c r="V67" i="23"/>
  <c r="AB66" i="23"/>
  <c r="AA59" i="23"/>
  <c r="U60" i="23"/>
  <c r="BE58" i="32"/>
  <c r="BC58" i="32"/>
  <c r="BD58" i="32"/>
  <c r="AH60" i="32"/>
  <c r="AL59" i="32"/>
  <c r="AS60" i="32"/>
  <c r="AW59" i="32"/>
  <c r="Y58" i="32"/>
  <c r="W58" i="32"/>
  <c r="X58" i="32"/>
  <c r="U60" i="28"/>
  <c r="X60" i="28" s="1"/>
  <c r="E54" i="32"/>
  <c r="D54" i="32"/>
  <c r="H53" i="32"/>
  <c r="J53" i="32" s="1"/>
  <c r="G53" i="32"/>
  <c r="I53" i="32" s="1"/>
  <c r="F59" i="32"/>
  <c r="B60" i="32"/>
  <c r="AI58" i="29"/>
  <c r="AM58" i="29" s="1"/>
  <c r="C66" i="24"/>
  <c r="C66" i="25"/>
  <c r="C66" i="22"/>
  <c r="C66" i="15"/>
  <c r="E63" i="20"/>
  <c r="J62" i="20"/>
  <c r="F63" i="21" s="1"/>
  <c r="I62" i="20"/>
  <c r="E63" i="21" s="1"/>
  <c r="C66" i="26"/>
  <c r="M66" i="26" s="1"/>
  <c r="C66" i="29"/>
  <c r="M66" i="29" s="1"/>
  <c r="C66" i="27"/>
  <c r="M66" i="27" s="1"/>
  <c r="C66" i="28"/>
  <c r="M66" i="28" s="1"/>
  <c r="AE59" i="26"/>
  <c r="AF59" i="26" s="1"/>
  <c r="AL59" i="26" s="1"/>
  <c r="AA60" i="29"/>
  <c r="AE60" i="29" s="1"/>
  <c r="AM58" i="28"/>
  <c r="AP58" i="28" s="1"/>
  <c r="A60" i="19"/>
  <c r="P60" i="19" s="1"/>
  <c r="D60" i="21" s="1"/>
  <c r="B64" i="27" s="1"/>
  <c r="G64" i="27" s="1"/>
  <c r="I64" i="27" s="1"/>
  <c r="J64" i="27" s="1"/>
  <c r="B63" i="15"/>
  <c r="AJ60" i="27"/>
  <c r="V59" i="19"/>
  <c r="D62" i="20"/>
  <c r="B61" i="20"/>
  <c r="AM56" i="22"/>
  <c r="AP56" i="22" s="1"/>
  <c r="W60" i="29"/>
  <c r="AP57" i="27"/>
  <c r="K50" i="23"/>
  <c r="AG59" i="27"/>
  <c r="AE59" i="27"/>
  <c r="AF59" i="27" s="1"/>
  <c r="AL59" i="27" s="1"/>
  <c r="T62" i="26"/>
  <c r="R62" i="26"/>
  <c r="AG60" i="27"/>
  <c r="AE60" i="27"/>
  <c r="AF60" i="27" s="1"/>
  <c r="AL60" i="27" s="1"/>
  <c r="Q62" i="26"/>
  <c r="S62" i="26"/>
  <c r="AJ60" i="29"/>
  <c r="AA60" i="28"/>
  <c r="AJ60" i="26"/>
  <c r="B64" i="29"/>
  <c r="G64" i="29" s="1"/>
  <c r="I64" i="29" s="1"/>
  <c r="J64" i="29" s="1"/>
  <c r="B64" i="28"/>
  <c r="G64" i="28" s="1"/>
  <c r="I64" i="28" s="1"/>
  <c r="J64" i="28" s="1"/>
  <c r="AH59" i="27"/>
  <c r="AD59" i="27"/>
  <c r="AK59" i="27" s="1"/>
  <c r="Z60" i="28"/>
  <c r="AH60" i="26"/>
  <c r="AD60" i="26"/>
  <c r="AK60" i="26" s="1"/>
  <c r="V61" i="29"/>
  <c r="Y61" i="29"/>
  <c r="AB61" i="29" s="1"/>
  <c r="AC61" i="29" s="1"/>
  <c r="L62" i="28"/>
  <c r="O62" i="28"/>
  <c r="AH59" i="26"/>
  <c r="AI59" i="26" s="1"/>
  <c r="AD59" i="26"/>
  <c r="AK59" i="26" s="1"/>
  <c r="V61" i="27"/>
  <c r="Y61" i="27"/>
  <c r="AB61" i="27" s="1"/>
  <c r="AC61" i="27" s="1"/>
  <c r="L62" i="29"/>
  <c r="O62" i="29"/>
  <c r="AP57" i="28"/>
  <c r="J50" i="23"/>
  <c r="V61" i="28"/>
  <c r="Y61" i="28"/>
  <c r="AB61" i="28" s="1"/>
  <c r="AC61" i="28" s="1"/>
  <c r="AP58" i="26"/>
  <c r="L51" i="23"/>
  <c r="AI59" i="29"/>
  <c r="AM59" i="29" s="1"/>
  <c r="S61" i="27"/>
  <c r="Q61" i="27"/>
  <c r="Y61" i="26"/>
  <c r="AB61" i="26" s="1"/>
  <c r="AC61" i="26" s="1"/>
  <c r="V61" i="26"/>
  <c r="S61" i="28"/>
  <c r="Q61" i="28"/>
  <c r="Z60" i="29"/>
  <c r="AI59" i="28"/>
  <c r="AM59" i="28" s="1"/>
  <c r="T61" i="27"/>
  <c r="R61" i="27"/>
  <c r="T61" i="28"/>
  <c r="R61" i="28"/>
  <c r="AP58" i="27"/>
  <c r="K51" i="23"/>
  <c r="AP57" i="26"/>
  <c r="L50" i="23"/>
  <c r="AD60" i="27"/>
  <c r="AK60" i="27" s="1"/>
  <c r="AH60" i="27"/>
  <c r="B63" i="25"/>
  <c r="B63" i="27"/>
  <c r="G63" i="27" s="1"/>
  <c r="I63" i="27" s="1"/>
  <c r="J63" i="27" s="1"/>
  <c r="B63" i="26"/>
  <c r="G63" i="26" s="1"/>
  <c r="I63" i="26" s="1"/>
  <c r="J63" i="26" s="1"/>
  <c r="S61" i="26"/>
  <c r="Q61" i="26"/>
  <c r="AP57" i="29"/>
  <c r="I50" i="23"/>
  <c r="B63" i="29"/>
  <c r="G63" i="29" s="1"/>
  <c r="I63" i="29" s="1"/>
  <c r="J63" i="29" s="1"/>
  <c r="B63" i="28"/>
  <c r="G63" i="28" s="1"/>
  <c r="I63" i="28" s="1"/>
  <c r="J63" i="28" s="1"/>
  <c r="A62" i="28"/>
  <c r="K62" i="28" s="1"/>
  <c r="A62" i="26"/>
  <c r="K62" i="26" s="1"/>
  <c r="A62" i="24"/>
  <c r="K62" i="24" s="1"/>
  <c r="A62" i="27"/>
  <c r="K62" i="27" s="1"/>
  <c r="A62" i="29"/>
  <c r="K62" i="29" s="1"/>
  <c r="T61" i="26"/>
  <c r="R61" i="26"/>
  <c r="Q61" i="29"/>
  <c r="S61" i="29"/>
  <c r="R61" i="29"/>
  <c r="T61" i="29"/>
  <c r="AJ60" i="28"/>
  <c r="Q62" i="27"/>
  <c r="S62" i="27"/>
  <c r="T62" i="27"/>
  <c r="R62" i="27"/>
  <c r="B60" i="19"/>
  <c r="AG60" i="26"/>
  <c r="AE60" i="26"/>
  <c r="AF60" i="26" s="1"/>
  <c r="AL60" i="26" s="1"/>
  <c r="W60" i="28"/>
  <c r="U60" i="29"/>
  <c r="X60" i="29" s="1"/>
  <c r="O46" i="23"/>
  <c r="R46" i="23" s="1"/>
  <c r="S46" i="23"/>
  <c r="T46" i="23"/>
  <c r="D67" i="29"/>
  <c r="N66" i="29"/>
  <c r="F67" i="29"/>
  <c r="H67" i="29" s="1"/>
  <c r="P66" i="29"/>
  <c r="E68" i="29"/>
  <c r="H66" i="29"/>
  <c r="P68" i="28"/>
  <c r="F69" i="28"/>
  <c r="N66" i="28"/>
  <c r="D67" i="28"/>
  <c r="H66" i="28"/>
  <c r="E67" i="28"/>
  <c r="N66" i="27"/>
  <c r="D67" i="27"/>
  <c r="H66" i="27"/>
  <c r="E67" i="27"/>
  <c r="P67" i="27"/>
  <c r="F68" i="27"/>
  <c r="E68" i="26"/>
  <c r="H67" i="26"/>
  <c r="P67" i="26"/>
  <c r="F68" i="26"/>
  <c r="N67" i="26"/>
  <c r="D68" i="26"/>
  <c r="M63" i="17"/>
  <c r="K63" i="17"/>
  <c r="N64" i="17"/>
  <c r="C61" i="23"/>
  <c r="E61" i="19"/>
  <c r="B61" i="19" s="1"/>
  <c r="M63" i="19"/>
  <c r="S62" i="19"/>
  <c r="T62" i="19"/>
  <c r="AI57" i="25"/>
  <c r="A62" i="15"/>
  <c r="K62" i="15" s="1"/>
  <c r="B63" i="24"/>
  <c r="AK59" i="17"/>
  <c r="A59" i="21" s="1"/>
  <c r="A56" i="32" s="1"/>
  <c r="S60" i="17"/>
  <c r="AC60" i="17" s="1"/>
  <c r="R60" i="17"/>
  <c r="L60" i="22"/>
  <c r="S60" i="22" s="1"/>
  <c r="A62" i="25"/>
  <c r="K62" i="25" s="1"/>
  <c r="A62" i="22"/>
  <c r="K62" i="22" s="1"/>
  <c r="W59" i="17"/>
  <c r="AD59" i="17" s="1"/>
  <c r="AA58" i="22"/>
  <c r="AE58" i="22" s="1"/>
  <c r="AF58" i="22" s="1"/>
  <c r="AL58" i="22" s="1"/>
  <c r="M47" i="23"/>
  <c r="N47" i="23"/>
  <c r="P47" i="23" s="1"/>
  <c r="AE57" i="22"/>
  <c r="AF57" i="22" s="1"/>
  <c r="AL57" i="22" s="1"/>
  <c r="H66" i="24"/>
  <c r="E67" i="24"/>
  <c r="AJ60" i="15"/>
  <c r="AD57" i="22"/>
  <c r="AK57" i="22" s="1"/>
  <c r="AA58" i="25"/>
  <c r="AG58" i="25" s="1"/>
  <c r="AE57" i="25"/>
  <c r="AF57" i="25" s="1"/>
  <c r="AL57" i="25" s="1"/>
  <c r="AD57" i="25"/>
  <c r="AK57" i="25" s="1"/>
  <c r="AJ59" i="17"/>
  <c r="B59" i="21" s="1"/>
  <c r="AJ60" i="22"/>
  <c r="AM56" i="24"/>
  <c r="AP56" i="24" s="1"/>
  <c r="AA58" i="24"/>
  <c r="AG58" i="24" s="1"/>
  <c r="AI57" i="22"/>
  <c r="V61" i="15"/>
  <c r="Y61" i="15"/>
  <c r="AB61" i="15" s="1"/>
  <c r="AC61" i="15" s="1"/>
  <c r="AH57" i="24"/>
  <c r="AD57" i="24"/>
  <c r="AK57" i="24" s="1"/>
  <c r="AG57" i="24"/>
  <c r="AE57" i="24"/>
  <c r="AF57" i="24" s="1"/>
  <c r="AL57" i="24" s="1"/>
  <c r="V61" i="22"/>
  <c r="Y61" i="22"/>
  <c r="AB61" i="22" s="1"/>
  <c r="AC61" i="22" s="1"/>
  <c r="R60" i="22"/>
  <c r="T60" i="22"/>
  <c r="S59" i="22"/>
  <c r="Q59" i="22"/>
  <c r="V61" i="25"/>
  <c r="Y61" i="25"/>
  <c r="AB61" i="25" s="1"/>
  <c r="AC61" i="25" s="1"/>
  <c r="R59" i="22"/>
  <c r="T59" i="22"/>
  <c r="V61" i="24"/>
  <c r="Y61" i="24"/>
  <c r="AB61" i="24" s="1"/>
  <c r="AC61" i="24" s="1"/>
  <c r="S59" i="25"/>
  <c r="Q59" i="25"/>
  <c r="M61" i="25"/>
  <c r="G61" i="25"/>
  <c r="I61" i="25" s="1"/>
  <c r="J61" i="25" s="1"/>
  <c r="L60" i="24"/>
  <c r="O60" i="24"/>
  <c r="R59" i="25"/>
  <c r="T59" i="25"/>
  <c r="M61" i="24"/>
  <c r="G61" i="24"/>
  <c r="I61" i="24" s="1"/>
  <c r="J61" i="24" s="1"/>
  <c r="AP55" i="22"/>
  <c r="F48" i="23"/>
  <c r="W58" i="24"/>
  <c r="AP55" i="25"/>
  <c r="H48" i="23"/>
  <c r="L60" i="25"/>
  <c r="O60" i="25"/>
  <c r="AP55" i="24"/>
  <c r="G48" i="23"/>
  <c r="U58" i="24"/>
  <c r="X58" i="24" s="1"/>
  <c r="U58" i="25"/>
  <c r="X58" i="25" s="1"/>
  <c r="G61" i="22"/>
  <c r="I61" i="22" s="1"/>
  <c r="J61" i="22" s="1"/>
  <c r="AI56" i="25"/>
  <c r="AM56" i="25" s="1"/>
  <c r="W58" i="25"/>
  <c r="Z58" i="25"/>
  <c r="AP55" i="15"/>
  <c r="E48" i="23"/>
  <c r="AH58" i="22"/>
  <c r="AD58" i="22"/>
  <c r="AK58" i="22" s="1"/>
  <c r="T59" i="24"/>
  <c r="R59" i="24"/>
  <c r="Z58" i="24"/>
  <c r="AJ60" i="24"/>
  <c r="Q59" i="24"/>
  <c r="S59" i="24"/>
  <c r="AJ60" i="25"/>
  <c r="P67" i="25"/>
  <c r="F68" i="25"/>
  <c r="N68" i="25"/>
  <c r="D69" i="25"/>
  <c r="E68" i="25"/>
  <c r="H67" i="25"/>
  <c r="P70" i="24"/>
  <c r="F71" i="24"/>
  <c r="N67" i="24"/>
  <c r="D68" i="24"/>
  <c r="P66" i="22"/>
  <c r="F67" i="22"/>
  <c r="H66" i="22"/>
  <c r="E67" i="22"/>
  <c r="N67" i="22"/>
  <c r="D68" i="22"/>
  <c r="Y60" i="17"/>
  <c r="AE60" i="17" s="1"/>
  <c r="D63" i="19"/>
  <c r="AK57" i="15"/>
  <c r="AL57" i="15"/>
  <c r="AF64" i="17"/>
  <c r="Z60" i="17"/>
  <c r="C61" i="17"/>
  <c r="V61" i="17" s="1"/>
  <c r="A61" i="17"/>
  <c r="U61" i="17" s="1"/>
  <c r="AM56" i="15"/>
  <c r="R59" i="15"/>
  <c r="Z59" i="15" s="1"/>
  <c r="AH59" i="15" s="1"/>
  <c r="U58" i="15"/>
  <c r="X58" i="15" s="1"/>
  <c r="O60" i="15"/>
  <c r="R60" i="15" s="1"/>
  <c r="G61" i="15"/>
  <c r="I61" i="15" s="1"/>
  <c r="J61" i="15" s="1"/>
  <c r="O61" i="15" s="1"/>
  <c r="F62" i="17"/>
  <c r="M62" i="15"/>
  <c r="AA59" i="15"/>
  <c r="AE59" i="15" s="1"/>
  <c r="AE58" i="15"/>
  <c r="AF58" i="15" s="1"/>
  <c r="AG58" i="15"/>
  <c r="Q60" i="15"/>
  <c r="S60" i="15"/>
  <c r="AI57" i="15"/>
  <c r="U59" i="15"/>
  <c r="G62" i="17"/>
  <c r="AD58" i="15"/>
  <c r="AK58" i="15" s="1"/>
  <c r="AH58" i="15"/>
  <c r="E62" i="17"/>
  <c r="D62" i="17"/>
  <c r="B61" i="17"/>
  <c r="F67" i="15"/>
  <c r="P66" i="15"/>
  <c r="D66" i="15"/>
  <c r="N65" i="15"/>
  <c r="E67" i="15"/>
  <c r="H66" i="15"/>
  <c r="K53" i="32" l="1"/>
  <c r="AQ53" i="32"/>
  <c r="AH47" i="23"/>
  <c r="AQ47" i="23"/>
  <c r="AD59" i="23"/>
  <c r="AE59" i="23"/>
  <c r="U62" i="27"/>
  <c r="X62" i="27" s="1"/>
  <c r="F49" i="23"/>
  <c r="BB52" i="32"/>
  <c r="BI52" i="32" s="1"/>
  <c r="AK55" i="32"/>
  <c r="AR55" i="32"/>
  <c r="AJ55" i="32"/>
  <c r="AM54" i="32"/>
  <c r="AO54" i="32" s="1"/>
  <c r="AN54" i="32"/>
  <c r="AP54" i="32" s="1"/>
  <c r="AV54" i="32"/>
  <c r="AU54" i="32"/>
  <c r="AX53" i="32"/>
  <c r="AZ53" i="32" s="1"/>
  <c r="AY53" i="32"/>
  <c r="BA53" i="32" s="1"/>
  <c r="AG56" i="32"/>
  <c r="L56" i="32"/>
  <c r="P56" i="32" s="1"/>
  <c r="BK51" i="32"/>
  <c r="BN51" i="32" s="1"/>
  <c r="I54" i="21" s="1"/>
  <c r="AG46" i="23"/>
  <c r="AI46" i="23" s="1"/>
  <c r="AJ46" i="23" s="1"/>
  <c r="AK46" i="23" s="1"/>
  <c r="AL46" i="23" s="1"/>
  <c r="AM46" i="23" s="1"/>
  <c r="AN46" i="23" s="1"/>
  <c r="AO46" i="23" s="1"/>
  <c r="AP46" i="23" s="1"/>
  <c r="W67" i="23"/>
  <c r="AC66" i="23"/>
  <c r="V68" i="23"/>
  <c r="AB67" i="23"/>
  <c r="AA60" i="23"/>
  <c r="U61" i="23"/>
  <c r="BE59" i="32"/>
  <c r="BD59" i="32"/>
  <c r="BC59" i="32"/>
  <c r="AH61" i="32"/>
  <c r="AL60" i="32"/>
  <c r="AS61" i="32"/>
  <c r="AW60" i="32"/>
  <c r="W59" i="32"/>
  <c r="Y59" i="32"/>
  <c r="X59" i="32"/>
  <c r="E55" i="32"/>
  <c r="D55" i="32"/>
  <c r="G54" i="32"/>
  <c r="I54" i="32" s="1"/>
  <c r="H54" i="32"/>
  <c r="J54" i="32" s="1"/>
  <c r="F60" i="32"/>
  <c r="B61" i="32"/>
  <c r="AF60" i="29"/>
  <c r="AL60" i="29" s="1"/>
  <c r="W61" i="28"/>
  <c r="U61" i="28"/>
  <c r="X61" i="28" s="1"/>
  <c r="W61" i="29"/>
  <c r="AP58" i="29"/>
  <c r="I51" i="23"/>
  <c r="J51" i="23"/>
  <c r="AG60" i="29"/>
  <c r="C67" i="24"/>
  <c r="C67" i="25"/>
  <c r="C67" i="22"/>
  <c r="C67" i="15"/>
  <c r="C67" i="28"/>
  <c r="M67" i="28" s="1"/>
  <c r="C67" i="26"/>
  <c r="M67" i="26" s="1"/>
  <c r="C67" i="27"/>
  <c r="M67" i="27" s="1"/>
  <c r="C67" i="29"/>
  <c r="M67" i="29" s="1"/>
  <c r="AA61" i="26"/>
  <c r="AG61" i="26" s="1"/>
  <c r="E64" i="20"/>
  <c r="I63" i="20"/>
  <c r="E64" i="21" s="1"/>
  <c r="J63" i="20"/>
  <c r="F64" i="21" s="1"/>
  <c r="B64" i="24"/>
  <c r="B64" i="25"/>
  <c r="Z62" i="26"/>
  <c r="AD62" i="26" s="1"/>
  <c r="V60" i="19"/>
  <c r="B64" i="26"/>
  <c r="G64" i="26" s="1"/>
  <c r="I64" i="26" s="1"/>
  <c r="J64" i="26" s="1"/>
  <c r="O64" i="26" s="1"/>
  <c r="AA61" i="29"/>
  <c r="AG61" i="29" s="1"/>
  <c r="AI60" i="26"/>
  <c r="AM60" i="26" s="1"/>
  <c r="U61" i="29"/>
  <c r="X61" i="29" s="1"/>
  <c r="AM59" i="26"/>
  <c r="L52" i="23" s="1"/>
  <c r="AA62" i="26"/>
  <c r="AE62" i="26" s="1"/>
  <c r="B62" i="20"/>
  <c r="D63" i="20"/>
  <c r="AA61" i="27"/>
  <c r="AG61" i="27" s="1"/>
  <c r="AI60" i="27"/>
  <c r="AM60" i="27" s="1"/>
  <c r="AP59" i="28"/>
  <c r="J52" i="23"/>
  <c r="O63" i="28"/>
  <c r="L63" i="28"/>
  <c r="L63" i="29"/>
  <c r="O63" i="29"/>
  <c r="Z61" i="27"/>
  <c r="AA62" i="27"/>
  <c r="Z62" i="27"/>
  <c r="AJ61" i="27"/>
  <c r="Z61" i="26"/>
  <c r="AP59" i="29"/>
  <c r="I52" i="23"/>
  <c r="W62" i="26"/>
  <c r="U62" i="26"/>
  <c r="X62" i="26" s="1"/>
  <c r="O63" i="26"/>
  <c r="L63" i="26"/>
  <c r="T62" i="28"/>
  <c r="R62" i="28"/>
  <c r="AD60" i="28"/>
  <c r="AK60" i="28" s="1"/>
  <c r="AH60" i="28"/>
  <c r="Z61" i="29"/>
  <c r="O63" i="27"/>
  <c r="L63" i="27"/>
  <c r="W61" i="27"/>
  <c r="S62" i="28"/>
  <c r="Q62" i="28"/>
  <c r="W61" i="26"/>
  <c r="U61" i="27"/>
  <c r="X61" i="27" s="1"/>
  <c r="AJ61" i="28"/>
  <c r="L64" i="27"/>
  <c r="O64" i="27"/>
  <c r="U61" i="26"/>
  <c r="X61" i="26" s="1"/>
  <c r="A63" i="24"/>
  <c r="K63" i="24" s="1"/>
  <c r="A63" i="29"/>
  <c r="K63" i="29" s="1"/>
  <c r="A63" i="27"/>
  <c r="K63" i="27" s="1"/>
  <c r="Y62" i="29"/>
  <c r="AB62" i="29" s="1"/>
  <c r="AC62" i="29" s="1"/>
  <c r="V62" i="29"/>
  <c r="O64" i="28"/>
  <c r="L64" i="28"/>
  <c r="AI59" i="27"/>
  <c r="AM59" i="27" s="1"/>
  <c r="V62" i="27"/>
  <c r="Y62" i="27"/>
  <c r="AB62" i="27" s="1"/>
  <c r="AC62" i="27" s="1"/>
  <c r="AH60" i="29"/>
  <c r="AD60" i="29"/>
  <c r="AK60" i="29" s="1"/>
  <c r="L64" i="29"/>
  <c r="O64" i="29"/>
  <c r="A63" i="28"/>
  <c r="K63" i="28" s="1"/>
  <c r="A63" i="26"/>
  <c r="K63" i="26" s="1"/>
  <c r="Z61" i="28"/>
  <c r="T62" i="29"/>
  <c r="R62" i="29"/>
  <c r="V62" i="26"/>
  <c r="Y62" i="26"/>
  <c r="AB62" i="26" s="1"/>
  <c r="AC62" i="26" s="1"/>
  <c r="AA61" i="28"/>
  <c r="S62" i="29"/>
  <c r="Q62" i="29"/>
  <c r="AJ61" i="29"/>
  <c r="AG60" i="28"/>
  <c r="AE60" i="28"/>
  <c r="AF60" i="28" s="1"/>
  <c r="AL60" i="28" s="1"/>
  <c r="W62" i="27"/>
  <c r="V62" i="28"/>
  <c r="Y62" i="28"/>
  <c r="AB62" i="28" s="1"/>
  <c r="AC62" i="28" s="1"/>
  <c r="AJ61" i="26"/>
  <c r="O47" i="23"/>
  <c r="R47" i="23" s="1"/>
  <c r="S47" i="23"/>
  <c r="T47" i="23"/>
  <c r="E69" i="29"/>
  <c r="P67" i="29"/>
  <c r="F68" i="29"/>
  <c r="D68" i="29"/>
  <c r="N67" i="29"/>
  <c r="N67" i="28"/>
  <c r="D68" i="28"/>
  <c r="P69" i="28"/>
  <c r="F70" i="28"/>
  <c r="E68" i="28"/>
  <c r="H67" i="28"/>
  <c r="N67" i="27"/>
  <c r="D68" i="27"/>
  <c r="P68" i="27"/>
  <c r="F69" i="27"/>
  <c r="E68" i="27"/>
  <c r="H67" i="27"/>
  <c r="H68" i="26"/>
  <c r="E69" i="26"/>
  <c r="D69" i="26"/>
  <c r="N68" i="26"/>
  <c r="F69" i="26"/>
  <c r="P68" i="26"/>
  <c r="C61" i="19"/>
  <c r="Q61" i="19" s="1"/>
  <c r="C61" i="21" s="1"/>
  <c r="A61" i="19"/>
  <c r="P61" i="19" s="1"/>
  <c r="D61" i="21" s="1"/>
  <c r="B65" i="24" s="1"/>
  <c r="A63" i="15"/>
  <c r="K63" i="15" s="1"/>
  <c r="M64" i="17"/>
  <c r="K64" i="17"/>
  <c r="N65" i="17"/>
  <c r="C62" i="23"/>
  <c r="E62" i="19"/>
  <c r="B62" i="19" s="1"/>
  <c r="AK60" i="17"/>
  <c r="A60" i="21" s="1"/>
  <c r="A57" i="32" s="1"/>
  <c r="M64" i="19"/>
  <c r="S63" i="19"/>
  <c r="T63" i="19"/>
  <c r="Q60" i="22"/>
  <c r="Z60" i="22" s="1"/>
  <c r="B64" i="15"/>
  <c r="B64" i="22"/>
  <c r="S61" i="17"/>
  <c r="AC61" i="17" s="1"/>
  <c r="R61" i="17"/>
  <c r="AG58" i="22"/>
  <c r="AI58" i="22" s="1"/>
  <c r="AM58" i="22" s="1"/>
  <c r="W60" i="17"/>
  <c r="AD60" i="17" s="1"/>
  <c r="A63" i="25"/>
  <c r="K63" i="25" s="1"/>
  <c r="A63" i="22"/>
  <c r="K63" i="22" s="1"/>
  <c r="AJ61" i="15"/>
  <c r="M48" i="23"/>
  <c r="N48" i="23"/>
  <c r="P48" i="23" s="1"/>
  <c r="AM57" i="25"/>
  <c r="AP57" i="25" s="1"/>
  <c r="H67" i="24"/>
  <c r="E68" i="24"/>
  <c r="AE58" i="25"/>
  <c r="AF58" i="25" s="1"/>
  <c r="AL58" i="25" s="1"/>
  <c r="AM57" i="22"/>
  <c r="AP57" i="22" s="1"/>
  <c r="U59" i="25"/>
  <c r="X59" i="25" s="1"/>
  <c r="U59" i="22"/>
  <c r="X59" i="22" s="1"/>
  <c r="AI57" i="24"/>
  <c r="AM57" i="24" s="1"/>
  <c r="AJ60" i="17"/>
  <c r="B60" i="21" s="1"/>
  <c r="W59" i="25"/>
  <c r="W59" i="22"/>
  <c r="G49" i="23"/>
  <c r="AA60" i="22"/>
  <c r="AE60" i="22" s="1"/>
  <c r="AE58" i="24"/>
  <c r="AF58" i="24" s="1"/>
  <c r="AL58" i="24" s="1"/>
  <c r="AA59" i="24"/>
  <c r="AG59" i="24" s="1"/>
  <c r="V62" i="15"/>
  <c r="Y62" i="15"/>
  <c r="AB62" i="15" s="1"/>
  <c r="AC62" i="15" s="1"/>
  <c r="O61" i="22"/>
  <c r="L61" i="22"/>
  <c r="V62" i="24"/>
  <c r="Y62" i="24"/>
  <c r="AB62" i="24" s="1"/>
  <c r="AC62" i="24" s="1"/>
  <c r="M62" i="22"/>
  <c r="G62" i="22"/>
  <c r="I62" i="22" s="1"/>
  <c r="J62" i="22" s="1"/>
  <c r="G62" i="25"/>
  <c r="I62" i="25" s="1"/>
  <c r="J62" i="25" s="1"/>
  <c r="M62" i="25"/>
  <c r="L61" i="24"/>
  <c r="O61" i="24"/>
  <c r="AP56" i="25"/>
  <c r="H49" i="23"/>
  <c r="M62" i="24"/>
  <c r="G62" i="24"/>
  <c r="I62" i="24" s="1"/>
  <c r="J62" i="24" s="1"/>
  <c r="AJ61" i="22"/>
  <c r="R60" i="24"/>
  <c r="T60" i="24"/>
  <c r="AD58" i="25"/>
  <c r="AK58" i="25" s="1"/>
  <c r="AH58" i="25"/>
  <c r="AI58" i="25" s="1"/>
  <c r="T60" i="25"/>
  <c r="R60" i="25"/>
  <c r="S60" i="24"/>
  <c r="Q60" i="24"/>
  <c r="S60" i="25"/>
  <c r="Q60" i="25"/>
  <c r="O61" i="25"/>
  <c r="L61" i="25"/>
  <c r="Z59" i="24"/>
  <c r="Z59" i="25"/>
  <c r="AJ61" i="24"/>
  <c r="AA59" i="25"/>
  <c r="AJ61" i="25"/>
  <c r="AP56" i="15"/>
  <c r="E49" i="23"/>
  <c r="AH58" i="24"/>
  <c r="AI58" i="24" s="1"/>
  <c r="AD58" i="24"/>
  <c r="AK58" i="24" s="1"/>
  <c r="V62" i="22"/>
  <c r="Y62" i="22"/>
  <c r="AB62" i="22" s="1"/>
  <c r="AC62" i="22" s="1"/>
  <c r="Z59" i="22"/>
  <c r="V62" i="25"/>
  <c r="Y62" i="25"/>
  <c r="AB62" i="25" s="1"/>
  <c r="AC62" i="25" s="1"/>
  <c r="AA59" i="22"/>
  <c r="W59" i="24"/>
  <c r="U60" i="22"/>
  <c r="U59" i="24"/>
  <c r="X59" i="24" s="1"/>
  <c r="E69" i="25"/>
  <c r="H68" i="25"/>
  <c r="F69" i="25"/>
  <c r="P68" i="25"/>
  <c r="D70" i="25"/>
  <c r="N69" i="25"/>
  <c r="P71" i="24"/>
  <c r="F72" i="24"/>
  <c r="N68" i="24"/>
  <c r="D69" i="24"/>
  <c r="E68" i="22"/>
  <c r="H67" i="22"/>
  <c r="N68" i="22"/>
  <c r="D69" i="22"/>
  <c r="P67" i="22"/>
  <c r="F68" i="22"/>
  <c r="Y61" i="17"/>
  <c r="AE61" i="17" s="1"/>
  <c r="D64" i="19"/>
  <c r="AM57" i="15"/>
  <c r="AM59" i="17"/>
  <c r="AF65" i="17"/>
  <c r="Z61" i="17"/>
  <c r="W59" i="15"/>
  <c r="C62" i="17"/>
  <c r="V62" i="17" s="1"/>
  <c r="AL58" i="15"/>
  <c r="A62" i="17"/>
  <c r="U62" i="17" s="1"/>
  <c r="X59" i="15"/>
  <c r="T60" i="15"/>
  <c r="AA60" i="15" s="1"/>
  <c r="L61" i="15"/>
  <c r="Q61" i="15" s="1"/>
  <c r="G62" i="15"/>
  <c r="I62" i="15" s="1"/>
  <c r="J62" i="15" s="1"/>
  <c r="O62" i="15" s="1"/>
  <c r="F63" i="17"/>
  <c r="AG59" i="15"/>
  <c r="AI59" i="15" s="1"/>
  <c r="M63" i="15"/>
  <c r="AF59" i="15"/>
  <c r="AD59" i="15"/>
  <c r="W60" i="15"/>
  <c r="R61" i="15"/>
  <c r="T61" i="15"/>
  <c r="G63" i="17"/>
  <c r="Z60" i="15"/>
  <c r="AI58" i="15"/>
  <c r="E63" i="17"/>
  <c r="D63" i="17"/>
  <c r="B62" i="17"/>
  <c r="E68" i="15"/>
  <c r="H67" i="15"/>
  <c r="D67" i="15"/>
  <c r="N66" i="15"/>
  <c r="F68" i="15"/>
  <c r="P67" i="15"/>
  <c r="BG52" i="32" l="1"/>
  <c r="BH52" i="32"/>
  <c r="BB53" i="32"/>
  <c r="AH48" i="23"/>
  <c r="AQ48" i="23"/>
  <c r="AQ54" i="32"/>
  <c r="AD60" i="23"/>
  <c r="AE60" i="23"/>
  <c r="AJ62" i="29"/>
  <c r="K54" i="32"/>
  <c r="AR56" i="32"/>
  <c r="AK56" i="32"/>
  <c r="AJ56" i="32"/>
  <c r="AG57" i="32"/>
  <c r="L57" i="32"/>
  <c r="P57" i="32" s="1"/>
  <c r="AX54" i="32"/>
  <c r="AZ54" i="32" s="1"/>
  <c r="AY54" i="32"/>
  <c r="BA54" i="32" s="1"/>
  <c r="AF62" i="26"/>
  <c r="AL62" i="26" s="1"/>
  <c r="AM55" i="32"/>
  <c r="AO55" i="32" s="1"/>
  <c r="AN55" i="32"/>
  <c r="AP55" i="32" s="1"/>
  <c r="AV55" i="32"/>
  <c r="AU55" i="32"/>
  <c r="AH62" i="26"/>
  <c r="BK52" i="32"/>
  <c r="BN52" i="32" s="1"/>
  <c r="I55" i="21" s="1"/>
  <c r="AG47" i="23"/>
  <c r="AI47" i="23" s="1"/>
  <c r="AJ47" i="23" s="1"/>
  <c r="AK47" i="23" s="1"/>
  <c r="AL47" i="23" s="1"/>
  <c r="AM47" i="23" s="1"/>
  <c r="AN47" i="23" s="1"/>
  <c r="AO47" i="23" s="1"/>
  <c r="AP47" i="23" s="1"/>
  <c r="W68" i="23"/>
  <c r="AC67" i="23"/>
  <c r="V69" i="23"/>
  <c r="AB68" i="23"/>
  <c r="AA61" i="23"/>
  <c r="U62" i="23"/>
  <c r="AS62" i="32"/>
  <c r="AW61" i="32"/>
  <c r="BE60" i="32"/>
  <c r="BD60" i="32"/>
  <c r="BC60" i="32"/>
  <c r="AL61" i="32"/>
  <c r="AH62" i="32"/>
  <c r="W60" i="32"/>
  <c r="Y60" i="32"/>
  <c r="X60" i="32"/>
  <c r="E56" i="32"/>
  <c r="D56" i="32"/>
  <c r="G55" i="32"/>
  <c r="I55" i="32" s="1"/>
  <c r="H55" i="32"/>
  <c r="J55" i="32" s="1"/>
  <c r="F61" i="32"/>
  <c r="B62" i="32"/>
  <c r="AI60" i="29"/>
  <c r="AM60" i="29" s="1"/>
  <c r="AP60" i="29" s="1"/>
  <c r="AE61" i="29"/>
  <c r="AF61" i="29" s="1"/>
  <c r="AL61" i="29" s="1"/>
  <c r="AP59" i="26"/>
  <c r="L64" i="26"/>
  <c r="Q64" i="26" s="1"/>
  <c r="AG62" i="26"/>
  <c r="AE61" i="26"/>
  <c r="AF61" i="26" s="1"/>
  <c r="AL61" i="26" s="1"/>
  <c r="AA62" i="28"/>
  <c r="AE62" i="28" s="1"/>
  <c r="C68" i="27"/>
  <c r="M68" i="27" s="1"/>
  <c r="C68" i="28"/>
  <c r="M68" i="28" s="1"/>
  <c r="C68" i="29"/>
  <c r="M68" i="29" s="1"/>
  <c r="C68" i="26"/>
  <c r="M68" i="26" s="1"/>
  <c r="C68" i="24"/>
  <c r="C68" i="25"/>
  <c r="C68" i="22"/>
  <c r="C68" i="15"/>
  <c r="J64" i="20"/>
  <c r="F65" i="21" s="1"/>
  <c r="I64" i="20"/>
  <c r="E65" i="21" s="1"/>
  <c r="E65" i="20"/>
  <c r="AE61" i="27"/>
  <c r="AF61" i="27" s="1"/>
  <c r="AL61" i="27" s="1"/>
  <c r="W62" i="29"/>
  <c r="AJ62" i="26"/>
  <c r="U62" i="29"/>
  <c r="X62" i="29" s="1"/>
  <c r="D64" i="20"/>
  <c r="B63" i="20"/>
  <c r="AK62" i="26"/>
  <c r="AI60" i="28"/>
  <c r="AM60" i="28" s="1"/>
  <c r="AP59" i="27"/>
  <c r="K52" i="23"/>
  <c r="R64" i="28"/>
  <c r="T64" i="28"/>
  <c r="AP60" i="26"/>
  <c r="L53" i="23"/>
  <c r="T64" i="26"/>
  <c r="R64" i="26"/>
  <c r="Z62" i="28"/>
  <c r="AD61" i="27"/>
  <c r="AK61" i="27" s="1"/>
  <c r="AH61" i="27"/>
  <c r="AI61" i="27" s="1"/>
  <c r="B65" i="25"/>
  <c r="AD61" i="28"/>
  <c r="AK61" i="28" s="1"/>
  <c r="AH61" i="28"/>
  <c r="R63" i="29"/>
  <c r="T63" i="29"/>
  <c r="AP60" i="27"/>
  <c r="K53" i="23"/>
  <c r="V63" i="27"/>
  <c r="Y63" i="27"/>
  <c r="AB63" i="27" s="1"/>
  <c r="AC63" i="27" s="1"/>
  <c r="S63" i="27"/>
  <c r="Q63" i="27"/>
  <c r="S63" i="29"/>
  <c r="Q63" i="29"/>
  <c r="B65" i="28"/>
  <c r="G65" i="28" s="1"/>
  <c r="I65" i="28" s="1"/>
  <c r="J65" i="28" s="1"/>
  <c r="B65" i="29"/>
  <c r="G65" i="29" s="1"/>
  <c r="I65" i="29" s="1"/>
  <c r="J65" i="29" s="1"/>
  <c r="B65" i="15"/>
  <c r="V63" i="26"/>
  <c r="Y63" i="26"/>
  <c r="AB63" i="26" s="1"/>
  <c r="AC63" i="26" s="1"/>
  <c r="V63" i="29"/>
  <c r="Y63" i="29"/>
  <c r="AB63" i="29" s="1"/>
  <c r="AC63" i="29" s="1"/>
  <c r="T63" i="27"/>
  <c r="R63" i="27"/>
  <c r="B65" i="27"/>
  <c r="G65" i="27" s="1"/>
  <c r="I65" i="27" s="1"/>
  <c r="J65" i="27" s="1"/>
  <c r="B65" i="26"/>
  <c r="G65" i="26" s="1"/>
  <c r="I65" i="26" s="1"/>
  <c r="J65" i="26" s="1"/>
  <c r="AJ62" i="28"/>
  <c r="V63" i="28"/>
  <c r="Y63" i="28"/>
  <c r="AB63" i="28" s="1"/>
  <c r="AC63" i="28" s="1"/>
  <c r="AH61" i="29"/>
  <c r="AI61" i="29" s="1"/>
  <c r="AD61" i="29"/>
  <c r="AK61" i="29" s="1"/>
  <c r="V61" i="19"/>
  <c r="R64" i="29"/>
  <c r="T64" i="29"/>
  <c r="AD61" i="26"/>
  <c r="AK61" i="26" s="1"/>
  <c r="AH61" i="26"/>
  <c r="AI61" i="26" s="1"/>
  <c r="S64" i="29"/>
  <c r="Q64" i="29"/>
  <c r="T64" i="27"/>
  <c r="R64" i="27"/>
  <c r="B65" i="22"/>
  <c r="S64" i="27"/>
  <c r="Q64" i="27"/>
  <c r="A64" i="28"/>
  <c r="K64" i="28" s="1"/>
  <c r="A64" i="26"/>
  <c r="K64" i="26" s="1"/>
  <c r="AG62" i="27"/>
  <c r="AE62" i="27"/>
  <c r="AF62" i="27" s="1"/>
  <c r="AL62" i="27" s="1"/>
  <c r="S63" i="28"/>
  <c r="Q63" i="28"/>
  <c r="Z62" i="29"/>
  <c r="W62" i="28"/>
  <c r="R63" i="28"/>
  <c r="T63" i="28"/>
  <c r="AA62" i="29"/>
  <c r="AJ62" i="27"/>
  <c r="U62" i="28"/>
  <c r="X62" i="28" s="1"/>
  <c r="AG61" i="28"/>
  <c r="AE61" i="28"/>
  <c r="AF61" i="28" s="1"/>
  <c r="AL61" i="28" s="1"/>
  <c r="Q63" i="26"/>
  <c r="S63" i="26"/>
  <c r="AH62" i="27"/>
  <c r="AD62" i="27"/>
  <c r="AK62" i="27" s="1"/>
  <c r="A64" i="15"/>
  <c r="K64" i="15" s="1"/>
  <c r="A64" i="29"/>
  <c r="K64" i="29" s="1"/>
  <c r="A64" i="27"/>
  <c r="K64" i="27" s="1"/>
  <c r="S64" i="28"/>
  <c r="Q64" i="28"/>
  <c r="T63" i="26"/>
  <c r="R63" i="26"/>
  <c r="O48" i="23"/>
  <c r="R48" i="23" s="1"/>
  <c r="S48" i="23"/>
  <c r="T48" i="23"/>
  <c r="P68" i="29"/>
  <c r="F69" i="29"/>
  <c r="D69" i="29"/>
  <c r="N68" i="29"/>
  <c r="E70" i="29"/>
  <c r="H68" i="29"/>
  <c r="N68" i="28"/>
  <c r="D69" i="28"/>
  <c r="P70" i="28"/>
  <c r="F71" i="28"/>
  <c r="H68" i="28"/>
  <c r="E69" i="28"/>
  <c r="N68" i="27"/>
  <c r="D69" i="27"/>
  <c r="H68" i="27"/>
  <c r="E69" i="27"/>
  <c r="P69" i="27"/>
  <c r="F70" i="27"/>
  <c r="P69" i="26"/>
  <c r="F70" i="26"/>
  <c r="N69" i="26"/>
  <c r="D70" i="26"/>
  <c r="E70" i="26"/>
  <c r="H69" i="26"/>
  <c r="AJ62" i="15"/>
  <c r="C62" i="19"/>
  <c r="Q62" i="19" s="1"/>
  <c r="C62" i="21" s="1"/>
  <c r="B66" i="22" s="1"/>
  <c r="A62" i="19"/>
  <c r="P62" i="19" s="1"/>
  <c r="D62" i="21" s="1"/>
  <c r="B66" i="25" s="1"/>
  <c r="A64" i="24"/>
  <c r="K64" i="24" s="1"/>
  <c r="M65" i="17"/>
  <c r="K65" i="17"/>
  <c r="N66" i="17"/>
  <c r="W60" i="22"/>
  <c r="C63" i="23"/>
  <c r="E63" i="19"/>
  <c r="A63" i="19" s="1"/>
  <c r="P63" i="19" s="1"/>
  <c r="D63" i="21" s="1"/>
  <c r="H50" i="23"/>
  <c r="AK61" i="17"/>
  <c r="A61" i="21" s="1"/>
  <c r="A58" i="32" s="1"/>
  <c r="X60" i="22"/>
  <c r="M65" i="19"/>
  <c r="S64" i="19"/>
  <c r="T64" i="19"/>
  <c r="Z60" i="25"/>
  <c r="AH60" i="25" s="1"/>
  <c r="AA60" i="25"/>
  <c r="AG60" i="25" s="1"/>
  <c r="A64" i="22"/>
  <c r="K64" i="22" s="1"/>
  <c r="A64" i="25"/>
  <c r="K64" i="25" s="1"/>
  <c r="R62" i="17"/>
  <c r="S62" i="17"/>
  <c r="AC62" i="17" s="1"/>
  <c r="W62" i="17"/>
  <c r="AD62" i="17" s="1"/>
  <c r="W61" i="17"/>
  <c r="AD61" i="17" s="1"/>
  <c r="M49" i="23"/>
  <c r="N49" i="23"/>
  <c r="P49" i="23" s="1"/>
  <c r="AE59" i="24"/>
  <c r="AF59" i="24" s="1"/>
  <c r="AL59" i="24" s="1"/>
  <c r="H68" i="24"/>
  <c r="E69" i="24"/>
  <c r="F50" i="23"/>
  <c r="AF60" i="22"/>
  <c r="AJ61" i="17"/>
  <c r="B61" i="21" s="1"/>
  <c r="AG60" i="22"/>
  <c r="AA60" i="24"/>
  <c r="AE60" i="24" s="1"/>
  <c r="AM58" i="25"/>
  <c r="AP58" i="25" s="1"/>
  <c r="AM58" i="24"/>
  <c r="AP58" i="24" s="1"/>
  <c r="Y63" i="15"/>
  <c r="AB63" i="15" s="1"/>
  <c r="AC63" i="15" s="1"/>
  <c r="V63" i="15"/>
  <c r="AD59" i="22"/>
  <c r="AK59" i="22" s="1"/>
  <c r="AH59" i="22"/>
  <c r="AP57" i="24"/>
  <c r="G50" i="23"/>
  <c r="Y63" i="22"/>
  <c r="AB63" i="22" s="1"/>
  <c r="AC63" i="22" s="1"/>
  <c r="V63" i="22"/>
  <c r="T61" i="24"/>
  <c r="R61" i="24"/>
  <c r="S61" i="24"/>
  <c r="Q61" i="24"/>
  <c r="O62" i="24"/>
  <c r="L62" i="24"/>
  <c r="AD59" i="24"/>
  <c r="AK59" i="24" s="1"/>
  <c r="AH59" i="24"/>
  <c r="AI59" i="24" s="1"/>
  <c r="Z60" i="24"/>
  <c r="O62" i="25"/>
  <c r="L62" i="25"/>
  <c r="AH59" i="25"/>
  <c r="AD59" i="25"/>
  <c r="AK59" i="25" s="1"/>
  <c r="W60" i="25"/>
  <c r="O62" i="22"/>
  <c r="L62" i="22"/>
  <c r="M63" i="22"/>
  <c r="G63" i="22"/>
  <c r="I63" i="22" s="1"/>
  <c r="J63" i="22" s="1"/>
  <c r="U60" i="25"/>
  <c r="X60" i="25" s="1"/>
  <c r="M63" i="25"/>
  <c r="G63" i="25"/>
  <c r="I63" i="25" s="1"/>
  <c r="J63" i="25" s="1"/>
  <c r="AJ62" i="25"/>
  <c r="M63" i="24"/>
  <c r="G63" i="24"/>
  <c r="I63" i="24" s="1"/>
  <c r="J63" i="24" s="1"/>
  <c r="AJ62" i="24"/>
  <c r="AP58" i="22"/>
  <c r="F51" i="23"/>
  <c r="Q61" i="22"/>
  <c r="S61" i="22"/>
  <c r="AP57" i="15"/>
  <c r="E50" i="23"/>
  <c r="AE59" i="25"/>
  <c r="AF59" i="25" s="1"/>
  <c r="AL59" i="25" s="1"/>
  <c r="AG59" i="25"/>
  <c r="AH60" i="22"/>
  <c r="AD60" i="22"/>
  <c r="U60" i="24"/>
  <c r="X60" i="24" s="1"/>
  <c r="R61" i="22"/>
  <c r="T61" i="22"/>
  <c r="AJ62" i="22"/>
  <c r="AG59" i="22"/>
  <c r="AE59" i="22"/>
  <c r="AF59" i="22" s="1"/>
  <c r="AL59" i="22" s="1"/>
  <c r="V63" i="24"/>
  <c r="Y63" i="24"/>
  <c r="AB63" i="24" s="1"/>
  <c r="AC63" i="24" s="1"/>
  <c r="Q61" i="25"/>
  <c r="S61" i="25"/>
  <c r="W60" i="24"/>
  <c r="V63" i="25"/>
  <c r="Y63" i="25"/>
  <c r="AB63" i="25" s="1"/>
  <c r="AC63" i="25" s="1"/>
  <c r="R61" i="25"/>
  <c r="T61" i="25"/>
  <c r="P69" i="25"/>
  <c r="F70" i="25"/>
  <c r="N70" i="25"/>
  <c r="D71" i="25"/>
  <c r="E70" i="25"/>
  <c r="H69" i="25"/>
  <c r="N69" i="24"/>
  <c r="D70" i="24"/>
  <c r="P72" i="24"/>
  <c r="F73" i="24"/>
  <c r="H68" i="22"/>
  <c r="E69" i="22"/>
  <c r="N69" i="22"/>
  <c r="D70" i="22"/>
  <c r="P68" i="22"/>
  <c r="F69" i="22"/>
  <c r="Y62" i="17"/>
  <c r="AE62" i="17" s="1"/>
  <c r="D65" i="19"/>
  <c r="AM60" i="17"/>
  <c r="AF66" i="17"/>
  <c r="AK59" i="15"/>
  <c r="Z62" i="17"/>
  <c r="AM58" i="15"/>
  <c r="U60" i="15"/>
  <c r="X60" i="15" s="1"/>
  <c r="C63" i="17"/>
  <c r="V63" i="17" s="1"/>
  <c r="AL59" i="15"/>
  <c r="A63" i="17"/>
  <c r="U63" i="17" s="1"/>
  <c r="S61" i="15"/>
  <c r="AA61" i="15" s="1"/>
  <c r="AE61" i="15" s="1"/>
  <c r="G63" i="15"/>
  <c r="I63" i="15" s="1"/>
  <c r="J63" i="15" s="1"/>
  <c r="O63" i="15" s="1"/>
  <c r="L62" i="15"/>
  <c r="S62" i="15" s="1"/>
  <c r="F64" i="17"/>
  <c r="M64" i="15"/>
  <c r="Z61" i="15"/>
  <c r="AH61" i="15" s="1"/>
  <c r="T62" i="15"/>
  <c r="R62" i="15"/>
  <c r="G64" i="17"/>
  <c r="AG60" i="15"/>
  <c r="AE60" i="15"/>
  <c r="AF60" i="15" s="1"/>
  <c r="W61" i="15"/>
  <c r="AD60" i="15"/>
  <c r="AK60" i="15" s="1"/>
  <c r="AH60" i="15"/>
  <c r="E64" i="17"/>
  <c r="D64" i="17"/>
  <c r="B63" i="17"/>
  <c r="E69" i="15"/>
  <c r="H68" i="15"/>
  <c r="F69" i="15"/>
  <c r="P68" i="15"/>
  <c r="D68" i="15"/>
  <c r="N67" i="15"/>
  <c r="BB54" i="32" l="1"/>
  <c r="BH54" i="32" s="1"/>
  <c r="AH49" i="23"/>
  <c r="AQ49" i="23"/>
  <c r="BG53" i="32"/>
  <c r="BI53" i="32"/>
  <c r="BH53" i="32"/>
  <c r="AD61" i="23"/>
  <c r="AE61" i="23"/>
  <c r="AI62" i="26"/>
  <c r="AM62" i="26" s="1"/>
  <c r="AP62" i="26" s="1"/>
  <c r="AQ55" i="32"/>
  <c r="K55" i="32"/>
  <c r="AG58" i="32"/>
  <c r="L58" i="32"/>
  <c r="P58" i="32" s="1"/>
  <c r="S64" i="26"/>
  <c r="AA64" i="26" s="1"/>
  <c r="AK57" i="32"/>
  <c r="AR57" i="32"/>
  <c r="AJ57" i="32"/>
  <c r="AN56" i="32"/>
  <c r="AP56" i="32" s="1"/>
  <c r="AM56" i="32"/>
  <c r="AO56" i="32" s="1"/>
  <c r="AX55" i="32"/>
  <c r="AZ55" i="32" s="1"/>
  <c r="AY55" i="32"/>
  <c r="BA55" i="32" s="1"/>
  <c r="AV56" i="32"/>
  <c r="AU56" i="32"/>
  <c r="AG48" i="23"/>
  <c r="AI48" i="23" s="1"/>
  <c r="AJ48" i="23" s="1"/>
  <c r="AK48" i="23" s="1"/>
  <c r="AL48" i="23" s="1"/>
  <c r="AM48" i="23" s="1"/>
  <c r="AN48" i="23" s="1"/>
  <c r="AO48" i="23" s="1"/>
  <c r="AP48" i="23" s="1"/>
  <c r="W69" i="23"/>
  <c r="AC68" i="23"/>
  <c r="V70" i="23"/>
  <c r="AB69" i="23"/>
  <c r="U63" i="23"/>
  <c r="AA62" i="23"/>
  <c r="AL62" i="32"/>
  <c r="AH63" i="32"/>
  <c r="BE61" i="32"/>
  <c r="BD61" i="32"/>
  <c r="BC61" i="32"/>
  <c r="AS63" i="32"/>
  <c r="AW62" i="32"/>
  <c r="W61" i="32"/>
  <c r="Y61" i="32"/>
  <c r="X61" i="32"/>
  <c r="G56" i="32"/>
  <c r="I56" i="32" s="1"/>
  <c r="H56" i="32"/>
  <c r="J56" i="32" s="1"/>
  <c r="I53" i="23"/>
  <c r="AG62" i="28"/>
  <c r="E57" i="32"/>
  <c r="D57" i="32"/>
  <c r="F62" i="32"/>
  <c r="B63" i="32"/>
  <c r="AI61" i="28"/>
  <c r="AM61" i="28" s="1"/>
  <c r="AP61" i="28" s="1"/>
  <c r="E66" i="20"/>
  <c r="I65" i="20"/>
  <c r="E66" i="21" s="1"/>
  <c r="J65" i="20"/>
  <c r="F66" i="21" s="1"/>
  <c r="C69" i="24"/>
  <c r="C69" i="25"/>
  <c r="C69" i="22"/>
  <c r="C69" i="15"/>
  <c r="C69" i="26"/>
  <c r="M69" i="26" s="1"/>
  <c r="C69" i="29"/>
  <c r="M69" i="29" s="1"/>
  <c r="C69" i="27"/>
  <c r="M69" i="27" s="1"/>
  <c r="C69" i="28"/>
  <c r="M69" i="28" s="1"/>
  <c r="V63" i="19"/>
  <c r="W64" i="26"/>
  <c r="AM61" i="26"/>
  <c r="L54" i="23" s="1"/>
  <c r="AA64" i="28"/>
  <c r="AE64" i="28" s="1"/>
  <c r="AA63" i="28"/>
  <c r="AE63" i="28" s="1"/>
  <c r="AA63" i="26"/>
  <c r="AG63" i="26" s="1"/>
  <c r="AM61" i="29"/>
  <c r="AP61" i="29" s="1"/>
  <c r="AP60" i="28"/>
  <c r="J53" i="23"/>
  <c r="W64" i="27"/>
  <c r="Z63" i="29"/>
  <c r="AD63" i="29" s="1"/>
  <c r="D65" i="20"/>
  <c r="B64" i="20"/>
  <c r="U64" i="27"/>
  <c r="X64" i="27" s="1"/>
  <c r="AA63" i="29"/>
  <c r="AG63" i="29" s="1"/>
  <c r="AA64" i="29"/>
  <c r="AG64" i="29" s="1"/>
  <c r="AA63" i="27"/>
  <c r="AE63" i="27" s="1"/>
  <c r="AM61" i="27"/>
  <c r="Z64" i="28"/>
  <c r="O65" i="29"/>
  <c r="L65" i="29"/>
  <c r="AH62" i="29"/>
  <c r="AD62" i="29"/>
  <c r="AK62" i="29" s="1"/>
  <c r="AJ63" i="28"/>
  <c r="O65" i="28"/>
  <c r="L65" i="28"/>
  <c r="V64" i="27"/>
  <c r="Y64" i="27"/>
  <c r="AB64" i="27" s="1"/>
  <c r="AC64" i="27" s="1"/>
  <c r="Z64" i="29"/>
  <c r="A65" i="28"/>
  <c r="K65" i="28" s="1"/>
  <c r="A65" i="26"/>
  <c r="K65" i="26" s="1"/>
  <c r="V64" i="29"/>
  <c r="Y64" i="29"/>
  <c r="AB64" i="29" s="1"/>
  <c r="AC64" i="29" s="1"/>
  <c r="Z63" i="28"/>
  <c r="O65" i="26"/>
  <c r="L65" i="26"/>
  <c r="B66" i="27"/>
  <c r="G66" i="27" s="1"/>
  <c r="I66" i="27" s="1"/>
  <c r="J66" i="27" s="1"/>
  <c r="B66" i="26"/>
  <c r="G66" i="26" s="1"/>
  <c r="I66" i="26" s="1"/>
  <c r="J66" i="26" s="1"/>
  <c r="O65" i="27"/>
  <c r="L65" i="27"/>
  <c r="Z63" i="27"/>
  <c r="AI62" i="27"/>
  <c r="AM62" i="27" s="1"/>
  <c r="Z64" i="26"/>
  <c r="B66" i="29"/>
  <c r="G66" i="29" s="1"/>
  <c r="I66" i="29" s="1"/>
  <c r="J66" i="29" s="1"/>
  <c r="B66" i="28"/>
  <c r="G66" i="28" s="1"/>
  <c r="I66" i="28" s="1"/>
  <c r="J66" i="28" s="1"/>
  <c r="AJ63" i="27"/>
  <c r="U64" i="28"/>
  <c r="X64" i="28" s="1"/>
  <c r="Z63" i="26"/>
  <c r="U64" i="29"/>
  <c r="X64" i="29" s="1"/>
  <c r="W64" i="28"/>
  <c r="Y64" i="26"/>
  <c r="AB64" i="26" s="1"/>
  <c r="AC64" i="26" s="1"/>
  <c r="V64" i="26"/>
  <c r="W64" i="29"/>
  <c r="W63" i="27"/>
  <c r="A65" i="15"/>
  <c r="K65" i="15" s="1"/>
  <c r="A65" i="29"/>
  <c r="K65" i="29" s="1"/>
  <c r="A65" i="27"/>
  <c r="K65" i="27" s="1"/>
  <c r="V64" i="28"/>
  <c r="Y64" i="28"/>
  <c r="AB64" i="28" s="1"/>
  <c r="AC64" i="28" s="1"/>
  <c r="U63" i="27"/>
  <c r="X63" i="27" s="1"/>
  <c r="U63" i="29"/>
  <c r="X63" i="29" s="1"/>
  <c r="W63" i="29"/>
  <c r="B67" i="27"/>
  <c r="G67" i="27" s="1"/>
  <c r="I67" i="27" s="1"/>
  <c r="J67" i="27" s="1"/>
  <c r="B67" i="26"/>
  <c r="G67" i="26" s="1"/>
  <c r="I67" i="26" s="1"/>
  <c r="J67" i="26" s="1"/>
  <c r="Z64" i="27"/>
  <c r="AJ63" i="29"/>
  <c r="AG62" i="29"/>
  <c r="AE62" i="29"/>
  <c r="AF62" i="29" s="1"/>
  <c r="AL62" i="29" s="1"/>
  <c r="AA64" i="27"/>
  <c r="W63" i="26"/>
  <c r="U63" i="28"/>
  <c r="X63" i="28" s="1"/>
  <c r="AJ63" i="26"/>
  <c r="AF62" i="28"/>
  <c r="AL62" i="28" s="1"/>
  <c r="AD62" i="28"/>
  <c r="AK62" i="28" s="1"/>
  <c r="AH62" i="28"/>
  <c r="U63" i="26"/>
  <c r="X63" i="26" s="1"/>
  <c r="W63" i="28"/>
  <c r="O49" i="23"/>
  <c r="R49" i="23" s="1"/>
  <c r="S49" i="23"/>
  <c r="T49" i="23"/>
  <c r="D70" i="29"/>
  <c r="N69" i="29"/>
  <c r="P69" i="29"/>
  <c r="F70" i="29"/>
  <c r="E71" i="29"/>
  <c r="H69" i="29"/>
  <c r="E70" i="28"/>
  <c r="H69" i="28"/>
  <c r="P71" i="28"/>
  <c r="F72" i="28"/>
  <c r="N69" i="28"/>
  <c r="D70" i="28"/>
  <c r="P70" i="27"/>
  <c r="F71" i="27"/>
  <c r="E70" i="27"/>
  <c r="H69" i="27"/>
  <c r="N69" i="27"/>
  <c r="D70" i="27"/>
  <c r="N70" i="26"/>
  <c r="D71" i="26"/>
  <c r="P70" i="26"/>
  <c r="F71" i="26"/>
  <c r="H70" i="26"/>
  <c r="E71" i="26"/>
  <c r="C63" i="19"/>
  <c r="Q63" i="19" s="1"/>
  <c r="C63" i="21" s="1"/>
  <c r="B67" i="22" s="1"/>
  <c r="AK60" i="22"/>
  <c r="B63" i="19"/>
  <c r="A65" i="24"/>
  <c r="K65" i="24" s="1"/>
  <c r="V62" i="19"/>
  <c r="AL60" i="22"/>
  <c r="K66" i="17"/>
  <c r="M66" i="17"/>
  <c r="N67" i="17"/>
  <c r="C64" i="23"/>
  <c r="E64" i="19"/>
  <c r="A64" i="19" s="1"/>
  <c r="P64" i="19" s="1"/>
  <c r="D64" i="21" s="1"/>
  <c r="M66" i="19"/>
  <c r="T65" i="19"/>
  <c r="S65" i="19"/>
  <c r="B66" i="24"/>
  <c r="AD60" i="25"/>
  <c r="AK60" i="25" s="1"/>
  <c r="AE60" i="25"/>
  <c r="AF60" i="25" s="1"/>
  <c r="AL60" i="25" s="1"/>
  <c r="B66" i="15"/>
  <c r="AK62" i="17"/>
  <c r="A62" i="21" s="1"/>
  <c r="A59" i="32" s="1"/>
  <c r="AF60" i="24"/>
  <c r="AL60" i="24" s="1"/>
  <c r="A65" i="22"/>
  <c r="K65" i="22" s="1"/>
  <c r="A65" i="25"/>
  <c r="K65" i="25" s="1"/>
  <c r="R63" i="17"/>
  <c r="S63" i="17"/>
  <c r="AC63" i="17" s="1"/>
  <c r="M50" i="23"/>
  <c r="N50" i="23"/>
  <c r="P50" i="23" s="1"/>
  <c r="AA61" i="24"/>
  <c r="AE61" i="24" s="1"/>
  <c r="G51" i="23"/>
  <c r="H51" i="23"/>
  <c r="AA61" i="25"/>
  <c r="AG61" i="25" s="1"/>
  <c r="H69" i="24"/>
  <c r="E70" i="24"/>
  <c r="Z61" i="24"/>
  <c r="AH61" i="24" s="1"/>
  <c r="AG60" i="24"/>
  <c r="AI60" i="22"/>
  <c r="AJ62" i="17"/>
  <c r="B62" i="21" s="1"/>
  <c r="AI60" i="25"/>
  <c r="AJ63" i="15"/>
  <c r="AI59" i="25"/>
  <c r="AM59" i="25" s="1"/>
  <c r="AP59" i="25" s="1"/>
  <c r="AA61" i="22"/>
  <c r="AE61" i="22" s="1"/>
  <c r="Z61" i="22"/>
  <c r="AH61" i="22" s="1"/>
  <c r="AJ63" i="22"/>
  <c r="AI59" i="22"/>
  <c r="AM59" i="22" s="1"/>
  <c r="Y64" i="15"/>
  <c r="AB64" i="15" s="1"/>
  <c r="AC64" i="15" s="1"/>
  <c r="V64" i="15"/>
  <c r="Y64" i="24"/>
  <c r="AB64" i="24" s="1"/>
  <c r="AC64" i="24" s="1"/>
  <c r="V64" i="24"/>
  <c r="AH60" i="24"/>
  <c r="AD60" i="24"/>
  <c r="AK60" i="24" s="1"/>
  <c r="L63" i="22"/>
  <c r="O63" i="22"/>
  <c r="AM59" i="24"/>
  <c r="U61" i="25"/>
  <c r="X61" i="25" s="1"/>
  <c r="S62" i="24"/>
  <c r="Q62" i="24"/>
  <c r="U61" i="22"/>
  <c r="X61" i="22" s="1"/>
  <c r="S62" i="22"/>
  <c r="Q62" i="22"/>
  <c r="T62" i="24"/>
  <c r="R62" i="24"/>
  <c r="Z61" i="25"/>
  <c r="AJ63" i="24"/>
  <c r="W61" i="22"/>
  <c r="O63" i="24"/>
  <c r="L63" i="24"/>
  <c r="T62" i="22"/>
  <c r="R62" i="22"/>
  <c r="M65" i="22"/>
  <c r="W61" i="25"/>
  <c r="M64" i="22"/>
  <c r="G64" i="22"/>
  <c r="I64" i="22" s="1"/>
  <c r="J64" i="22" s="1"/>
  <c r="AP58" i="15"/>
  <c r="E51" i="23"/>
  <c r="G64" i="25"/>
  <c r="I64" i="25" s="1"/>
  <c r="J64" i="25" s="1"/>
  <c r="M64" i="25"/>
  <c r="V64" i="22"/>
  <c r="Y64" i="22"/>
  <c r="AB64" i="22" s="1"/>
  <c r="AC64" i="22" s="1"/>
  <c r="M64" i="24"/>
  <c r="G64" i="24"/>
  <c r="I64" i="24" s="1"/>
  <c r="J64" i="24" s="1"/>
  <c r="O63" i="25"/>
  <c r="L63" i="25"/>
  <c r="V64" i="25"/>
  <c r="Y64" i="25"/>
  <c r="AB64" i="25" s="1"/>
  <c r="AC64" i="25" s="1"/>
  <c r="S62" i="25"/>
  <c r="Q62" i="25"/>
  <c r="W61" i="24"/>
  <c r="AJ63" i="25"/>
  <c r="R62" i="25"/>
  <c r="T62" i="25"/>
  <c r="U61" i="24"/>
  <c r="X61" i="24" s="1"/>
  <c r="P70" i="25"/>
  <c r="F71" i="25"/>
  <c r="N71" i="25"/>
  <c r="D72" i="25"/>
  <c r="E71" i="25"/>
  <c r="H70" i="25"/>
  <c r="N70" i="24"/>
  <c r="D71" i="24"/>
  <c r="P73" i="24"/>
  <c r="F74" i="24"/>
  <c r="P69" i="22"/>
  <c r="F70" i="22"/>
  <c r="N70" i="22"/>
  <c r="D71" i="22"/>
  <c r="E70" i="22"/>
  <c r="H69" i="22"/>
  <c r="Y63" i="17"/>
  <c r="AE63" i="17" s="1"/>
  <c r="D66" i="19"/>
  <c r="AM59" i="15"/>
  <c r="AM61" i="17"/>
  <c r="AF67" i="17"/>
  <c r="Z63" i="17"/>
  <c r="AL60" i="15"/>
  <c r="C64" i="17"/>
  <c r="V64" i="17" s="1"/>
  <c r="A64" i="17"/>
  <c r="U64" i="17" s="1"/>
  <c r="U61" i="15"/>
  <c r="X61" i="15" s="1"/>
  <c r="L63" i="15"/>
  <c r="S63" i="15" s="1"/>
  <c r="Q62" i="15"/>
  <c r="W62" i="15" s="1"/>
  <c r="G64" i="15"/>
  <c r="I64" i="15" s="1"/>
  <c r="J64" i="15" s="1"/>
  <c r="L64" i="15" s="1"/>
  <c r="AD61" i="15"/>
  <c r="AK61" i="15" s="1"/>
  <c r="F65" i="17"/>
  <c r="M65" i="15"/>
  <c r="AF61" i="15"/>
  <c r="AG61" i="15"/>
  <c r="AI61" i="15" s="1"/>
  <c r="AA62" i="15"/>
  <c r="AG62" i="15" s="1"/>
  <c r="U62" i="15"/>
  <c r="T63" i="15"/>
  <c r="R63" i="15"/>
  <c r="G65" i="17"/>
  <c r="AI60" i="15"/>
  <c r="D65" i="17"/>
  <c r="B64" i="17"/>
  <c r="E65" i="17"/>
  <c r="F70" i="15"/>
  <c r="P69" i="15"/>
  <c r="D69" i="15"/>
  <c r="N68" i="15"/>
  <c r="E70" i="15"/>
  <c r="H69" i="15"/>
  <c r="BG54" i="32" l="1"/>
  <c r="BI54" i="32"/>
  <c r="AQ56" i="32"/>
  <c r="BB55" i="32"/>
  <c r="BH55" i="32" s="1"/>
  <c r="AI62" i="28"/>
  <c r="BK53" i="32"/>
  <c r="BN53" i="32" s="1"/>
  <c r="I56" i="21" s="1"/>
  <c r="AH50" i="23"/>
  <c r="AQ50" i="23"/>
  <c r="AD62" i="23"/>
  <c r="AE62" i="23"/>
  <c r="U64" i="26"/>
  <c r="X64" i="26" s="1"/>
  <c r="AG59" i="32"/>
  <c r="L59" i="32"/>
  <c r="P59" i="32" s="1"/>
  <c r="AN57" i="32"/>
  <c r="AP57" i="32" s="1"/>
  <c r="AM57" i="32"/>
  <c r="AO57" i="32" s="1"/>
  <c r="AV57" i="32"/>
  <c r="AU57" i="32"/>
  <c r="K56" i="32"/>
  <c r="AR58" i="32"/>
  <c r="AK58" i="32"/>
  <c r="AJ58" i="32"/>
  <c r="BI55" i="32"/>
  <c r="AY56" i="32"/>
  <c r="BA56" i="32" s="1"/>
  <c r="AX56" i="32"/>
  <c r="AZ56" i="32" s="1"/>
  <c r="BG55" i="32"/>
  <c r="AG49" i="23"/>
  <c r="AI49" i="23" s="1"/>
  <c r="AJ49" i="23" s="1"/>
  <c r="AK49" i="23" s="1"/>
  <c r="AL49" i="23" s="1"/>
  <c r="AM49" i="23" s="1"/>
  <c r="AN49" i="23" s="1"/>
  <c r="AO49" i="23" s="1"/>
  <c r="AP49" i="23" s="1"/>
  <c r="W70" i="23"/>
  <c r="AC69" i="23"/>
  <c r="V71" i="23"/>
  <c r="AB70" i="23"/>
  <c r="U64" i="23"/>
  <c r="AA63" i="23"/>
  <c r="AW63" i="32"/>
  <c r="AS64" i="32"/>
  <c r="AH64" i="32"/>
  <c r="AL63" i="32"/>
  <c r="BE62" i="32"/>
  <c r="BC62" i="32"/>
  <c r="BD62" i="32"/>
  <c r="X62" i="32"/>
  <c r="W62" i="32"/>
  <c r="Y62" i="32"/>
  <c r="H57" i="32"/>
  <c r="J57" i="32" s="1"/>
  <c r="G57" i="32"/>
  <c r="I57" i="32" s="1"/>
  <c r="E58" i="32"/>
  <c r="D58" i="32"/>
  <c r="F63" i="32"/>
  <c r="B64" i="32"/>
  <c r="AP61" i="26"/>
  <c r="L55" i="23"/>
  <c r="AG63" i="28"/>
  <c r="AE63" i="26"/>
  <c r="AF63" i="26" s="1"/>
  <c r="AL63" i="26" s="1"/>
  <c r="AG64" i="28"/>
  <c r="C70" i="28"/>
  <c r="M70" i="28" s="1"/>
  <c r="C70" i="26"/>
  <c r="M70" i="26" s="1"/>
  <c r="C70" i="29"/>
  <c r="M70" i="29" s="1"/>
  <c r="C70" i="27"/>
  <c r="M70" i="27" s="1"/>
  <c r="C70" i="25"/>
  <c r="C70" i="22"/>
  <c r="C70" i="15"/>
  <c r="C70" i="24"/>
  <c r="E67" i="20"/>
  <c r="J66" i="20"/>
  <c r="F67" i="21" s="1"/>
  <c r="I66" i="20"/>
  <c r="E67" i="21" s="1"/>
  <c r="AE63" i="29"/>
  <c r="AF63" i="29" s="1"/>
  <c r="AL63" i="29" s="1"/>
  <c r="I54" i="23"/>
  <c r="AG63" i="27"/>
  <c r="AE64" i="29"/>
  <c r="AF64" i="29" s="1"/>
  <c r="AL64" i="29" s="1"/>
  <c r="J54" i="23"/>
  <c r="AM62" i="28"/>
  <c r="AP62" i="28" s="1"/>
  <c r="D66" i="20"/>
  <c r="B65" i="20"/>
  <c r="B67" i="15"/>
  <c r="AH63" i="29"/>
  <c r="AI63" i="29" s="1"/>
  <c r="AF63" i="28"/>
  <c r="AL63" i="28" s="1"/>
  <c r="AD63" i="27"/>
  <c r="AK63" i="27" s="1"/>
  <c r="AH63" i="27"/>
  <c r="AJ64" i="29"/>
  <c r="S65" i="27"/>
  <c r="Q65" i="27"/>
  <c r="V65" i="26"/>
  <c r="Y65" i="26"/>
  <c r="AB65" i="26" s="1"/>
  <c r="AC65" i="26" s="1"/>
  <c r="AI62" i="29"/>
  <c r="AM62" i="29" s="1"/>
  <c r="AD64" i="27"/>
  <c r="AK64" i="27" s="1"/>
  <c r="AH64" i="27"/>
  <c r="AJ64" i="26"/>
  <c r="R65" i="27"/>
  <c r="T65" i="27"/>
  <c r="V65" i="28"/>
  <c r="Y65" i="28"/>
  <c r="AB65" i="28" s="1"/>
  <c r="AC65" i="28" s="1"/>
  <c r="Q65" i="29"/>
  <c r="S65" i="29"/>
  <c r="L67" i="26"/>
  <c r="O67" i="26"/>
  <c r="R65" i="29"/>
  <c r="T65" i="29"/>
  <c r="L67" i="27"/>
  <c r="O67" i="27"/>
  <c r="L66" i="28"/>
  <c r="O66" i="28"/>
  <c r="AD64" i="28"/>
  <c r="AK64" i="28" s="1"/>
  <c r="AH64" i="28"/>
  <c r="B68" i="27"/>
  <c r="G68" i="27" s="1"/>
  <c r="I68" i="27" s="1"/>
  <c r="J68" i="27" s="1"/>
  <c r="B68" i="26"/>
  <c r="G68" i="26" s="1"/>
  <c r="I68" i="26" s="1"/>
  <c r="J68" i="26" s="1"/>
  <c r="L66" i="29"/>
  <c r="O66" i="29"/>
  <c r="O66" i="26"/>
  <c r="L66" i="26"/>
  <c r="AK63" i="29"/>
  <c r="AH64" i="26"/>
  <c r="AD64" i="26"/>
  <c r="AK64" i="26" s="1"/>
  <c r="O66" i="27"/>
  <c r="L66" i="27"/>
  <c r="AP62" i="27"/>
  <c r="K55" i="23"/>
  <c r="AF64" i="28"/>
  <c r="AL64" i="28" s="1"/>
  <c r="A66" i="26"/>
  <c r="K66" i="26" s="1"/>
  <c r="A66" i="28"/>
  <c r="K66" i="28" s="1"/>
  <c r="AE64" i="26"/>
  <c r="AF64" i="26" s="1"/>
  <c r="AG64" i="26"/>
  <c r="AH64" i="29"/>
  <c r="AI64" i="29" s="1"/>
  <c r="AD64" i="29"/>
  <c r="AK64" i="29" s="1"/>
  <c r="AP61" i="27"/>
  <c r="K54" i="23"/>
  <c r="AJ64" i="28"/>
  <c r="S65" i="26"/>
  <c r="Q65" i="26"/>
  <c r="AD63" i="26"/>
  <c r="AK63" i="26" s="1"/>
  <c r="AH63" i="26"/>
  <c r="AI63" i="26" s="1"/>
  <c r="AF63" i="27"/>
  <c r="AL63" i="27" s="1"/>
  <c r="T65" i="26"/>
  <c r="R65" i="26"/>
  <c r="AJ64" i="27"/>
  <c r="A66" i="15"/>
  <c r="K66" i="15" s="1"/>
  <c r="A66" i="29"/>
  <c r="K66" i="29" s="1"/>
  <c r="A66" i="27"/>
  <c r="K66" i="27" s="1"/>
  <c r="V65" i="27"/>
  <c r="Y65" i="27"/>
  <c r="AB65" i="27" s="1"/>
  <c r="AC65" i="27" s="1"/>
  <c r="V65" i="29"/>
  <c r="Y65" i="29"/>
  <c r="AB65" i="29" s="1"/>
  <c r="AC65" i="29" s="1"/>
  <c r="S65" i="28"/>
  <c r="Q65" i="28"/>
  <c r="AE64" i="27"/>
  <c r="AF64" i="27" s="1"/>
  <c r="AL64" i="27" s="1"/>
  <c r="AG64" i="27"/>
  <c r="AD63" i="28"/>
  <c r="AK63" i="28" s="1"/>
  <c r="AH63" i="28"/>
  <c r="R65" i="28"/>
  <c r="T65" i="28"/>
  <c r="B67" i="29"/>
  <c r="G67" i="29" s="1"/>
  <c r="I67" i="29" s="1"/>
  <c r="J67" i="29" s="1"/>
  <c r="B67" i="28"/>
  <c r="G67" i="28" s="1"/>
  <c r="I67" i="28" s="1"/>
  <c r="J67" i="28" s="1"/>
  <c r="O50" i="23"/>
  <c r="R50" i="23" s="1"/>
  <c r="T50" i="23"/>
  <c r="S50" i="23"/>
  <c r="F71" i="29"/>
  <c r="H71" i="29" s="1"/>
  <c r="P70" i="29"/>
  <c r="D71" i="29"/>
  <c r="N70" i="29"/>
  <c r="E72" i="29"/>
  <c r="H70" i="29"/>
  <c r="H70" i="28"/>
  <c r="E71" i="28"/>
  <c r="P72" i="28"/>
  <c r="F73" i="28"/>
  <c r="N70" i="28"/>
  <c r="D71" i="28"/>
  <c r="N70" i="27"/>
  <c r="D71" i="27"/>
  <c r="H70" i="27"/>
  <c r="E71" i="27"/>
  <c r="P71" i="27"/>
  <c r="F72" i="27"/>
  <c r="E72" i="26"/>
  <c r="H71" i="26"/>
  <c r="P71" i="26"/>
  <c r="F72" i="26"/>
  <c r="N71" i="26"/>
  <c r="D72" i="26"/>
  <c r="AM60" i="22"/>
  <c r="AP60" i="22" s="1"/>
  <c r="B64" i="19"/>
  <c r="V64" i="19"/>
  <c r="C64" i="19"/>
  <c r="Q64" i="19" s="1"/>
  <c r="C64" i="21" s="1"/>
  <c r="B68" i="22" s="1"/>
  <c r="K67" i="17"/>
  <c r="M67" i="17"/>
  <c r="N68" i="17"/>
  <c r="C65" i="23"/>
  <c r="E65" i="19"/>
  <c r="C65" i="19" s="1"/>
  <c r="Q65" i="19" s="1"/>
  <c r="C65" i="21" s="1"/>
  <c r="AI60" i="24"/>
  <c r="AM60" i="24" s="1"/>
  <c r="M67" i="19"/>
  <c r="T66" i="19"/>
  <c r="S66" i="19"/>
  <c r="A66" i="24"/>
  <c r="K66" i="24" s="1"/>
  <c r="AG61" i="24"/>
  <c r="AI61" i="24" s="1"/>
  <c r="W63" i="17"/>
  <c r="AD63" i="17" s="1"/>
  <c r="B67" i="24"/>
  <c r="B67" i="25"/>
  <c r="R64" i="17"/>
  <c r="A66" i="22"/>
  <c r="K66" i="22" s="1"/>
  <c r="A66" i="25"/>
  <c r="K66" i="25" s="1"/>
  <c r="AK63" i="17"/>
  <c r="A63" i="21" s="1"/>
  <c r="A60" i="32" s="1"/>
  <c r="S64" i="17"/>
  <c r="AC64" i="17" s="1"/>
  <c r="AE61" i="25"/>
  <c r="AF61" i="25" s="1"/>
  <c r="AL61" i="25" s="1"/>
  <c r="N51" i="23"/>
  <c r="P51" i="23" s="1"/>
  <c r="M51" i="23"/>
  <c r="AF61" i="24"/>
  <c r="AL61" i="24" s="1"/>
  <c r="AD61" i="24"/>
  <c r="AK61" i="24" s="1"/>
  <c r="H70" i="24"/>
  <c r="E71" i="24"/>
  <c r="W62" i="25"/>
  <c r="AF61" i="22"/>
  <c r="AL61" i="22" s="1"/>
  <c r="AJ64" i="24"/>
  <c r="AG61" i="22"/>
  <c r="AI61" i="22" s="1"/>
  <c r="AD61" i="22"/>
  <c r="AK61" i="22" s="1"/>
  <c r="H52" i="23"/>
  <c r="W62" i="24"/>
  <c r="U62" i="22"/>
  <c r="X62" i="22" s="1"/>
  <c r="AJ63" i="17"/>
  <c r="B63" i="21" s="1"/>
  <c r="W62" i="22"/>
  <c r="AA62" i="25"/>
  <c r="AE62" i="25" s="1"/>
  <c r="AA62" i="24"/>
  <c r="AE62" i="24" s="1"/>
  <c r="V65" i="15"/>
  <c r="Y65" i="15"/>
  <c r="AB65" i="15" s="1"/>
  <c r="AC65" i="15" s="1"/>
  <c r="Q63" i="24"/>
  <c r="S63" i="24"/>
  <c r="AP59" i="24"/>
  <c r="G52" i="23"/>
  <c r="Q63" i="25"/>
  <c r="S63" i="25"/>
  <c r="M65" i="25"/>
  <c r="G65" i="25"/>
  <c r="I65" i="25" s="1"/>
  <c r="J65" i="25" s="1"/>
  <c r="T63" i="24"/>
  <c r="R63" i="24"/>
  <c r="M65" i="24"/>
  <c r="G65" i="24"/>
  <c r="I65" i="24" s="1"/>
  <c r="J65" i="24" s="1"/>
  <c r="V65" i="24"/>
  <c r="Y65" i="24"/>
  <c r="AB65" i="24" s="1"/>
  <c r="AC65" i="24" s="1"/>
  <c r="T63" i="22"/>
  <c r="R63" i="22"/>
  <c r="R63" i="25"/>
  <c r="T63" i="25"/>
  <c r="AD61" i="25"/>
  <c r="AK61" i="25" s="1"/>
  <c r="AH61" i="25"/>
  <c r="AI61" i="25" s="1"/>
  <c r="S63" i="22"/>
  <c r="Q63" i="22"/>
  <c r="O64" i="24"/>
  <c r="L64" i="24"/>
  <c r="Y65" i="22"/>
  <c r="AB65" i="22" s="1"/>
  <c r="AC65" i="22" s="1"/>
  <c r="V65" i="22"/>
  <c r="AP59" i="22"/>
  <c r="F52" i="23"/>
  <c r="Y65" i="25"/>
  <c r="AB65" i="25" s="1"/>
  <c r="AC65" i="25" s="1"/>
  <c r="V65" i="25"/>
  <c r="AJ64" i="25"/>
  <c r="AP59" i="15"/>
  <c r="E52" i="23"/>
  <c r="U62" i="25"/>
  <c r="X62" i="25" s="1"/>
  <c r="AM60" i="25"/>
  <c r="U62" i="24"/>
  <c r="X62" i="24" s="1"/>
  <c r="L64" i="25"/>
  <c r="O64" i="25"/>
  <c r="G65" i="22"/>
  <c r="I65" i="22" s="1"/>
  <c r="J65" i="22" s="1"/>
  <c r="Z62" i="22"/>
  <c r="AJ64" i="22"/>
  <c r="AA62" i="22"/>
  <c r="AJ64" i="15"/>
  <c r="L64" i="22"/>
  <c r="O64" i="22"/>
  <c r="M66" i="22"/>
  <c r="Z62" i="25"/>
  <c r="Z62" i="24"/>
  <c r="H71" i="25"/>
  <c r="E72" i="25"/>
  <c r="F72" i="25"/>
  <c r="P71" i="25"/>
  <c r="N72" i="25"/>
  <c r="D73" i="25"/>
  <c r="N71" i="24"/>
  <c r="D72" i="24"/>
  <c r="P74" i="24"/>
  <c r="F75" i="24"/>
  <c r="H70" i="22"/>
  <c r="E71" i="22"/>
  <c r="N71" i="22"/>
  <c r="D72" i="22"/>
  <c r="P70" i="22"/>
  <c r="F71" i="22"/>
  <c r="Y64" i="17"/>
  <c r="AE64" i="17" s="1"/>
  <c r="D67" i="19"/>
  <c r="AM62" i="17"/>
  <c r="AM60" i="15"/>
  <c r="AF68" i="17"/>
  <c r="Z64" i="17"/>
  <c r="AL61" i="15"/>
  <c r="AM61" i="15" s="1"/>
  <c r="C65" i="17"/>
  <c r="V65" i="17" s="1"/>
  <c r="A65" i="17"/>
  <c r="U65" i="17" s="1"/>
  <c r="Q63" i="15"/>
  <c r="W63" i="15" s="1"/>
  <c r="Z62" i="15"/>
  <c r="AH62" i="15" s="1"/>
  <c r="AI62" i="15" s="1"/>
  <c r="X62" i="15"/>
  <c r="O64" i="15"/>
  <c r="T64" i="15" s="1"/>
  <c r="G65" i="15"/>
  <c r="I65" i="15" s="1"/>
  <c r="J65" i="15" s="1"/>
  <c r="L65" i="15" s="1"/>
  <c r="F66" i="17"/>
  <c r="M66" i="15"/>
  <c r="AE62" i="15"/>
  <c r="U63" i="15"/>
  <c r="AA63" i="15"/>
  <c r="G66" i="17"/>
  <c r="Q64" i="15"/>
  <c r="S64" i="15"/>
  <c r="E66" i="17"/>
  <c r="D66" i="17"/>
  <c r="B65" i="17"/>
  <c r="E71" i="15"/>
  <c r="H70" i="15"/>
  <c r="F71" i="15"/>
  <c r="P70" i="15"/>
  <c r="D70" i="15"/>
  <c r="N69" i="15"/>
  <c r="AL64" i="26" l="1"/>
  <c r="BK54" i="32"/>
  <c r="BN54" i="32" s="1"/>
  <c r="I57" i="21" s="1"/>
  <c r="AQ57" i="32"/>
  <c r="AQ51" i="23"/>
  <c r="AH51" i="23"/>
  <c r="K57" i="32"/>
  <c r="AD63" i="23"/>
  <c r="AE63" i="23"/>
  <c r="AN58" i="32"/>
  <c r="AP58" i="32" s="1"/>
  <c r="AM58" i="32"/>
  <c r="AO58" i="32" s="1"/>
  <c r="AG50" i="23"/>
  <c r="AI50" i="23" s="1"/>
  <c r="AJ50" i="23" s="1"/>
  <c r="AK50" i="23" s="1"/>
  <c r="AL50" i="23" s="1"/>
  <c r="AM50" i="23" s="1"/>
  <c r="AN50" i="23" s="1"/>
  <c r="AO50" i="23" s="1"/>
  <c r="AP50" i="23" s="1"/>
  <c r="AV58" i="32"/>
  <c r="AU58" i="32"/>
  <c r="AY57" i="32"/>
  <c r="BA57" i="32" s="1"/>
  <c r="AX57" i="32"/>
  <c r="AZ57" i="32" s="1"/>
  <c r="AI63" i="28"/>
  <c r="AM63" i="28" s="1"/>
  <c r="AP63" i="28" s="1"/>
  <c r="AG60" i="32"/>
  <c r="L60" i="32"/>
  <c r="P60" i="32" s="1"/>
  <c r="BK55" i="32"/>
  <c r="BN55" i="32" s="1"/>
  <c r="I58" i="21" s="1"/>
  <c r="BB56" i="32"/>
  <c r="AK59" i="32"/>
  <c r="AR59" i="32"/>
  <c r="AJ59" i="32"/>
  <c r="W71" i="23"/>
  <c r="AC70" i="23"/>
  <c r="V72" i="23"/>
  <c r="AB71" i="23"/>
  <c r="U65" i="23"/>
  <c r="AA64" i="23"/>
  <c r="BD63" i="32"/>
  <c r="BC63" i="32"/>
  <c r="BE63" i="32"/>
  <c r="AH65" i="32"/>
  <c r="AL64" i="32"/>
  <c r="AS65" i="32"/>
  <c r="AW64" i="32"/>
  <c r="W63" i="32"/>
  <c r="X63" i="32"/>
  <c r="Y63" i="32"/>
  <c r="G58" i="32"/>
  <c r="I58" i="32" s="1"/>
  <c r="H58" i="32"/>
  <c r="J58" i="32" s="1"/>
  <c r="AA65" i="28"/>
  <c r="AE65" i="28" s="1"/>
  <c r="J55" i="23"/>
  <c r="E59" i="32"/>
  <c r="D59" i="32"/>
  <c r="F64" i="32"/>
  <c r="B65" i="32"/>
  <c r="AI64" i="28"/>
  <c r="AM64" i="28" s="1"/>
  <c r="AP64" i="28" s="1"/>
  <c r="AI63" i="27"/>
  <c r="AM63" i="27" s="1"/>
  <c r="K56" i="23" s="1"/>
  <c r="AM63" i="29"/>
  <c r="AP63" i="29" s="1"/>
  <c r="C71" i="25"/>
  <c r="C71" i="22"/>
  <c r="C71" i="24"/>
  <c r="C71" i="15"/>
  <c r="AA65" i="26"/>
  <c r="AE65" i="26" s="1"/>
  <c r="C71" i="28"/>
  <c r="M71" i="28" s="1"/>
  <c r="C71" i="26"/>
  <c r="M71" i="26" s="1"/>
  <c r="C71" i="27"/>
  <c r="M71" i="27" s="1"/>
  <c r="C71" i="29"/>
  <c r="M71" i="29" s="1"/>
  <c r="J67" i="20"/>
  <c r="F68" i="21" s="1"/>
  <c r="I67" i="20"/>
  <c r="E68" i="21" s="1"/>
  <c r="E68" i="20"/>
  <c r="F53" i="23"/>
  <c r="W65" i="26"/>
  <c r="AA65" i="27"/>
  <c r="AE65" i="27" s="1"/>
  <c r="W65" i="28"/>
  <c r="B68" i="15"/>
  <c r="AM63" i="26"/>
  <c r="AP63" i="26" s="1"/>
  <c r="U65" i="29"/>
  <c r="X65" i="29" s="1"/>
  <c r="B66" i="20"/>
  <c r="D67" i="20"/>
  <c r="W65" i="29"/>
  <c r="AP62" i="29"/>
  <c r="I55" i="23"/>
  <c r="V66" i="26"/>
  <c r="Y66" i="26"/>
  <c r="AB66" i="26" s="1"/>
  <c r="AC66" i="26" s="1"/>
  <c r="T66" i="26"/>
  <c r="R66" i="26"/>
  <c r="R67" i="27"/>
  <c r="T67" i="27"/>
  <c r="R66" i="29"/>
  <c r="T66" i="29"/>
  <c r="Q67" i="27"/>
  <c r="S67" i="27"/>
  <c r="AJ65" i="29"/>
  <c r="S66" i="29"/>
  <c r="Q66" i="29"/>
  <c r="B69" i="28"/>
  <c r="G69" i="28" s="1"/>
  <c r="I69" i="28" s="1"/>
  <c r="J69" i="28" s="1"/>
  <c r="B69" i="29"/>
  <c r="G69" i="29" s="1"/>
  <c r="I69" i="29" s="1"/>
  <c r="J69" i="29" s="1"/>
  <c r="AJ65" i="27"/>
  <c r="AJ65" i="26"/>
  <c r="L67" i="28"/>
  <c r="O67" i="28"/>
  <c r="Y66" i="27"/>
  <c r="AB66" i="27" s="1"/>
  <c r="AC66" i="27" s="1"/>
  <c r="V66" i="27"/>
  <c r="R67" i="26"/>
  <c r="T67" i="26"/>
  <c r="Z65" i="27"/>
  <c r="L67" i="29"/>
  <c r="O67" i="29"/>
  <c r="V66" i="29"/>
  <c r="Y66" i="29"/>
  <c r="AB66" i="29" s="1"/>
  <c r="AC66" i="29" s="1"/>
  <c r="S67" i="26"/>
  <c r="Q67" i="26"/>
  <c r="U65" i="28"/>
  <c r="X65" i="28" s="1"/>
  <c r="O68" i="26"/>
  <c r="L68" i="26"/>
  <c r="AA65" i="29"/>
  <c r="A67" i="26"/>
  <c r="K67" i="26" s="1"/>
  <c r="A67" i="28"/>
  <c r="K67" i="28" s="1"/>
  <c r="Q66" i="27"/>
  <c r="S66" i="27"/>
  <c r="O68" i="27"/>
  <c r="L68" i="27"/>
  <c r="Z65" i="29"/>
  <c r="AM64" i="29"/>
  <c r="A67" i="29"/>
  <c r="K67" i="29" s="1"/>
  <c r="A67" i="27"/>
  <c r="K67" i="27" s="1"/>
  <c r="T66" i="27"/>
  <c r="R66" i="27"/>
  <c r="B68" i="29"/>
  <c r="G68" i="29" s="1"/>
  <c r="I68" i="29" s="1"/>
  <c r="J68" i="29" s="1"/>
  <c r="B68" i="28"/>
  <c r="G68" i="28" s="1"/>
  <c r="I68" i="28" s="1"/>
  <c r="J68" i="28" s="1"/>
  <c r="U65" i="26"/>
  <c r="X65" i="26" s="1"/>
  <c r="AJ65" i="28"/>
  <c r="AI64" i="26"/>
  <c r="AM64" i="26" s="1"/>
  <c r="U65" i="27"/>
  <c r="X65" i="27" s="1"/>
  <c r="AI64" i="27"/>
  <c r="AM64" i="27" s="1"/>
  <c r="W65" i="27"/>
  <c r="R66" i="28"/>
  <c r="T66" i="28"/>
  <c r="Z65" i="28"/>
  <c r="Z65" i="26"/>
  <c r="V66" i="28"/>
  <c r="Y66" i="28"/>
  <c r="AB66" i="28" s="1"/>
  <c r="AC66" i="28" s="1"/>
  <c r="S66" i="26"/>
  <c r="Q66" i="26"/>
  <c r="S66" i="28"/>
  <c r="Q66" i="28"/>
  <c r="O51" i="23"/>
  <c r="R51" i="23" s="1"/>
  <c r="T51" i="23"/>
  <c r="S51" i="23"/>
  <c r="N71" i="29"/>
  <c r="D72" i="29"/>
  <c r="E73" i="29"/>
  <c r="P71" i="29"/>
  <c r="F72" i="29"/>
  <c r="H72" i="29" s="1"/>
  <c r="N71" i="28"/>
  <c r="D72" i="28"/>
  <c r="P73" i="28"/>
  <c r="F74" i="28"/>
  <c r="E72" i="28"/>
  <c r="H71" i="28"/>
  <c r="N71" i="27"/>
  <c r="D72" i="27"/>
  <c r="E72" i="27"/>
  <c r="H71" i="27"/>
  <c r="P72" i="27"/>
  <c r="F73" i="27"/>
  <c r="H72" i="26"/>
  <c r="E73" i="26"/>
  <c r="N72" i="26"/>
  <c r="D73" i="26"/>
  <c r="P72" i="26"/>
  <c r="F73" i="26"/>
  <c r="A65" i="19"/>
  <c r="P65" i="19" s="1"/>
  <c r="D65" i="21" s="1"/>
  <c r="B65" i="19"/>
  <c r="K68" i="17"/>
  <c r="M68" i="17"/>
  <c r="N69" i="17"/>
  <c r="C66" i="23"/>
  <c r="E66" i="19"/>
  <c r="C66" i="19" s="1"/>
  <c r="Q66" i="19" s="1"/>
  <c r="C66" i="21" s="1"/>
  <c r="M68" i="19"/>
  <c r="T67" i="19"/>
  <c r="S67" i="19"/>
  <c r="W64" i="17"/>
  <c r="AD64" i="17" s="1"/>
  <c r="B68" i="24"/>
  <c r="B68" i="25"/>
  <c r="AK64" i="17"/>
  <c r="A64" i="21" s="1"/>
  <c r="A61" i="32" s="1"/>
  <c r="A67" i="22"/>
  <c r="K67" i="22" s="1"/>
  <c r="A67" i="25"/>
  <c r="K67" i="25" s="1"/>
  <c r="A67" i="15"/>
  <c r="K67" i="15" s="1"/>
  <c r="A67" i="24"/>
  <c r="K67" i="24" s="1"/>
  <c r="R65" i="17"/>
  <c r="S65" i="17"/>
  <c r="AC65" i="17" s="1"/>
  <c r="W65" i="17"/>
  <c r="AD65" i="17" s="1"/>
  <c r="M52" i="23"/>
  <c r="N52" i="23"/>
  <c r="P52" i="23" s="1"/>
  <c r="AM61" i="24"/>
  <c r="G54" i="23" s="1"/>
  <c r="E72" i="24"/>
  <c r="H71" i="24"/>
  <c r="AG62" i="25"/>
  <c r="W63" i="22"/>
  <c r="AJ64" i="17"/>
  <c r="B64" i="21" s="1"/>
  <c r="U63" i="22"/>
  <c r="X63" i="22" s="1"/>
  <c r="AM61" i="22"/>
  <c r="AP61" i="22" s="1"/>
  <c r="AG62" i="24"/>
  <c r="AJ65" i="15"/>
  <c r="AA63" i="25"/>
  <c r="AE63" i="25" s="1"/>
  <c r="AJ65" i="25"/>
  <c r="AJ65" i="22"/>
  <c r="U63" i="24"/>
  <c r="X63" i="24" s="1"/>
  <c r="V66" i="15"/>
  <c r="Y66" i="15"/>
  <c r="AB66" i="15" s="1"/>
  <c r="AC66" i="15" s="1"/>
  <c r="O65" i="25"/>
  <c r="L65" i="25"/>
  <c r="U63" i="25"/>
  <c r="X63" i="25" s="1"/>
  <c r="Z63" i="25"/>
  <c r="V66" i="24"/>
  <c r="Y66" i="24"/>
  <c r="AB66" i="24" s="1"/>
  <c r="AC66" i="24" s="1"/>
  <c r="W63" i="25"/>
  <c r="AP60" i="24"/>
  <c r="G53" i="23"/>
  <c r="AF62" i="25"/>
  <c r="AL62" i="25" s="1"/>
  <c r="AM61" i="25"/>
  <c r="AA63" i="24"/>
  <c r="AH62" i="22"/>
  <c r="AD62" i="22"/>
  <c r="AK62" i="22" s="1"/>
  <c r="Z63" i="24"/>
  <c r="M66" i="24"/>
  <c r="G66" i="24"/>
  <c r="I66" i="24" s="1"/>
  <c r="J66" i="24" s="1"/>
  <c r="G66" i="25"/>
  <c r="I66" i="25" s="1"/>
  <c r="J66" i="25" s="1"/>
  <c r="M66" i="25"/>
  <c r="G66" i="22"/>
  <c r="I66" i="22" s="1"/>
  <c r="J66" i="22" s="1"/>
  <c r="T64" i="25"/>
  <c r="R64" i="25"/>
  <c r="Y66" i="25"/>
  <c r="AB66" i="25" s="1"/>
  <c r="AC66" i="25" s="1"/>
  <c r="V66" i="25"/>
  <c r="AP61" i="15"/>
  <c r="E54" i="23"/>
  <c r="R64" i="22"/>
  <c r="T64" i="22"/>
  <c r="Q64" i="25"/>
  <c r="S64" i="25"/>
  <c r="M67" i="22"/>
  <c r="S64" i="22"/>
  <c r="Q64" i="22"/>
  <c r="AD62" i="25"/>
  <c r="AK62" i="25" s="1"/>
  <c r="AH62" i="25"/>
  <c r="O65" i="22"/>
  <c r="L65" i="22"/>
  <c r="S64" i="24"/>
  <c r="Q64" i="24"/>
  <c r="AJ65" i="24"/>
  <c r="AG62" i="22"/>
  <c r="AE62" i="22"/>
  <c r="AF62" i="22" s="1"/>
  <c r="AL62" i="22" s="1"/>
  <c r="AP60" i="25"/>
  <c r="H53" i="23"/>
  <c r="T64" i="24"/>
  <c r="R64" i="24"/>
  <c r="O65" i="24"/>
  <c r="L65" i="24"/>
  <c r="V66" i="22"/>
  <c r="Y66" i="22"/>
  <c r="AB66" i="22" s="1"/>
  <c r="AC66" i="22" s="1"/>
  <c r="AF62" i="24"/>
  <c r="AL62" i="24" s="1"/>
  <c r="AH62" i="24"/>
  <c r="AD62" i="24"/>
  <c r="AK62" i="24" s="1"/>
  <c r="Z63" i="22"/>
  <c r="AP60" i="15"/>
  <c r="E53" i="23"/>
  <c r="AA63" i="22"/>
  <c r="W63" i="24"/>
  <c r="P72" i="25"/>
  <c r="F73" i="25"/>
  <c r="E73" i="25"/>
  <c r="H72" i="25"/>
  <c r="D74" i="25"/>
  <c r="N73" i="25"/>
  <c r="N72" i="24"/>
  <c r="D73" i="24"/>
  <c r="P75" i="24"/>
  <c r="F76" i="24"/>
  <c r="E72" i="22"/>
  <c r="H71" i="22"/>
  <c r="P71" i="22"/>
  <c r="F72" i="22"/>
  <c r="N72" i="22"/>
  <c r="D73" i="22"/>
  <c r="Y65" i="17"/>
  <c r="AE65" i="17" s="1"/>
  <c r="D68" i="19"/>
  <c r="AM63" i="17"/>
  <c r="AF69" i="17"/>
  <c r="Z65" i="17"/>
  <c r="AF62" i="15"/>
  <c r="AL62" i="15" s="1"/>
  <c r="C66" i="17"/>
  <c r="V66" i="17" s="1"/>
  <c r="Z63" i="15"/>
  <c r="AH63" i="15" s="1"/>
  <c r="AD62" i="15"/>
  <c r="AK62" i="15" s="1"/>
  <c r="X63" i="15"/>
  <c r="A66" i="17"/>
  <c r="U66" i="17" s="1"/>
  <c r="O65" i="15"/>
  <c r="R65" i="15" s="1"/>
  <c r="R64" i="15"/>
  <c r="Z64" i="15" s="1"/>
  <c r="G66" i="15"/>
  <c r="I66" i="15" s="1"/>
  <c r="J66" i="15" s="1"/>
  <c r="L66" i="15" s="1"/>
  <c r="F67" i="17"/>
  <c r="M67" i="15"/>
  <c r="U64" i="15"/>
  <c r="G67" i="17"/>
  <c r="AE63" i="15"/>
  <c r="AG63" i="15"/>
  <c r="S65" i="15"/>
  <c r="Q65" i="15"/>
  <c r="AA64" i="15"/>
  <c r="D67" i="17"/>
  <c r="B66" i="17"/>
  <c r="E67" i="17"/>
  <c r="D71" i="15"/>
  <c r="N70" i="15"/>
  <c r="F72" i="15"/>
  <c r="P71" i="15"/>
  <c r="E72" i="15"/>
  <c r="H71" i="15"/>
  <c r="AQ58" i="32" l="1"/>
  <c r="BB57" i="32"/>
  <c r="BI57" i="32" s="1"/>
  <c r="AQ52" i="23"/>
  <c r="AH52" i="23"/>
  <c r="AD64" i="23"/>
  <c r="AE64" i="23"/>
  <c r="BH57" i="32"/>
  <c r="BG57" i="32"/>
  <c r="BK57" i="32" s="1"/>
  <c r="BN57" i="32" s="1"/>
  <c r="I60" i="21" s="1"/>
  <c r="AK60" i="32"/>
  <c r="AR60" i="32"/>
  <c r="AJ60" i="32"/>
  <c r="AG61" i="32"/>
  <c r="L61" i="32"/>
  <c r="P61" i="32" s="1"/>
  <c r="AG51" i="23"/>
  <c r="AI51" i="23" s="1"/>
  <c r="AJ51" i="23" s="1"/>
  <c r="AK51" i="23" s="1"/>
  <c r="AL51" i="23" s="1"/>
  <c r="AM51" i="23" s="1"/>
  <c r="AN51" i="23" s="1"/>
  <c r="AO51" i="23" s="1"/>
  <c r="AP51" i="23" s="1"/>
  <c r="AG65" i="28"/>
  <c r="K58" i="32"/>
  <c r="AY58" i="32"/>
  <c r="BA58" i="32" s="1"/>
  <c r="AX58" i="32"/>
  <c r="AZ58" i="32" s="1"/>
  <c r="AN59" i="32"/>
  <c r="AP59" i="32" s="1"/>
  <c r="AM59" i="32"/>
  <c r="AO59" i="32" s="1"/>
  <c r="AV59" i="32"/>
  <c r="AU59" i="32"/>
  <c r="L56" i="23"/>
  <c r="BI56" i="32"/>
  <c r="BH56" i="32"/>
  <c r="BG56" i="32"/>
  <c r="W72" i="23"/>
  <c r="AC71" i="23"/>
  <c r="V73" i="23"/>
  <c r="AB72" i="23"/>
  <c r="U66" i="23"/>
  <c r="AA65" i="23"/>
  <c r="AS66" i="32"/>
  <c r="AW65" i="32"/>
  <c r="BE64" i="32"/>
  <c r="BD64" i="32"/>
  <c r="BC64" i="32"/>
  <c r="AH66" i="32"/>
  <c r="AL65" i="32"/>
  <c r="W64" i="32"/>
  <c r="Y64" i="32"/>
  <c r="X64" i="32"/>
  <c r="E60" i="32"/>
  <c r="D60" i="32"/>
  <c r="H59" i="32"/>
  <c r="J59" i="32" s="1"/>
  <c r="G59" i="32"/>
  <c r="I59" i="32" s="1"/>
  <c r="F65" i="32"/>
  <c r="B66" i="32"/>
  <c r="W66" i="28"/>
  <c r="I56" i="23"/>
  <c r="J57" i="23"/>
  <c r="AG65" i="26"/>
  <c r="AP63" i="27"/>
  <c r="J68" i="20"/>
  <c r="F69" i="21" s="1"/>
  <c r="I68" i="20"/>
  <c r="E69" i="21" s="1"/>
  <c r="E69" i="20"/>
  <c r="C72" i="22"/>
  <c r="C72" i="15"/>
  <c r="C72" i="25"/>
  <c r="C72" i="24"/>
  <c r="C72" i="28"/>
  <c r="M72" i="28" s="1"/>
  <c r="C72" i="26"/>
  <c r="M72" i="26" s="1"/>
  <c r="C72" i="27"/>
  <c r="M72" i="27" s="1"/>
  <c r="C72" i="29"/>
  <c r="M72" i="29" s="1"/>
  <c r="AG65" i="27"/>
  <c r="J56" i="23"/>
  <c r="AA66" i="26"/>
  <c r="AG66" i="26" s="1"/>
  <c r="AJ66" i="27"/>
  <c r="D68" i="20"/>
  <c r="B67" i="20"/>
  <c r="AA67" i="26"/>
  <c r="AE67" i="26" s="1"/>
  <c r="AA66" i="29"/>
  <c r="AE66" i="29" s="1"/>
  <c r="AA66" i="27"/>
  <c r="AG66" i="27" s="1"/>
  <c r="U66" i="28"/>
  <c r="X66" i="28" s="1"/>
  <c r="Z66" i="27"/>
  <c r="AH66" i="27" s="1"/>
  <c r="AA67" i="27"/>
  <c r="Q68" i="27"/>
  <c r="S68" i="27"/>
  <c r="Z67" i="26"/>
  <c r="L69" i="29"/>
  <c r="O69" i="29"/>
  <c r="AD65" i="28"/>
  <c r="AK65" i="28" s="1"/>
  <c r="AF65" i="28"/>
  <c r="AL65" i="28" s="1"/>
  <c r="AH65" i="28"/>
  <c r="T68" i="27"/>
  <c r="R68" i="27"/>
  <c r="O69" i="28"/>
  <c r="L69" i="28"/>
  <c r="AJ66" i="26"/>
  <c r="B70" i="29"/>
  <c r="G70" i="29" s="1"/>
  <c r="I70" i="29" s="1"/>
  <c r="J70" i="29" s="1"/>
  <c r="B70" i="28"/>
  <c r="G70" i="28" s="1"/>
  <c r="I70" i="28" s="1"/>
  <c r="J70" i="28" s="1"/>
  <c r="Z66" i="29"/>
  <c r="AJ66" i="29"/>
  <c r="T67" i="29"/>
  <c r="R67" i="29"/>
  <c r="S67" i="29"/>
  <c r="Q67" i="29"/>
  <c r="B69" i="26"/>
  <c r="G69" i="26" s="1"/>
  <c r="I69" i="26" s="1"/>
  <c r="J69" i="26" s="1"/>
  <c r="B69" i="27"/>
  <c r="G69" i="27" s="1"/>
  <c r="I69" i="27" s="1"/>
  <c r="J69" i="27" s="1"/>
  <c r="AH65" i="27"/>
  <c r="AD65" i="27"/>
  <c r="AK65" i="27" s="1"/>
  <c r="A68" i="26"/>
  <c r="K68" i="26" s="1"/>
  <c r="A68" i="28"/>
  <c r="K68" i="28" s="1"/>
  <c r="O68" i="28"/>
  <c r="L68" i="28"/>
  <c r="V67" i="28"/>
  <c r="Y67" i="28"/>
  <c r="AB67" i="28" s="1"/>
  <c r="AC67" i="28" s="1"/>
  <c r="A66" i="19"/>
  <c r="P66" i="19" s="1"/>
  <c r="D66" i="21" s="1"/>
  <c r="B70" i="25" s="1"/>
  <c r="AP64" i="26"/>
  <c r="L57" i="23"/>
  <c r="O68" i="29"/>
  <c r="L68" i="29"/>
  <c r="V67" i="26"/>
  <c r="Y67" i="26"/>
  <c r="AB67" i="26" s="1"/>
  <c r="AC67" i="26" s="1"/>
  <c r="U67" i="26"/>
  <c r="X67" i="26" s="1"/>
  <c r="Z66" i="28"/>
  <c r="W66" i="27"/>
  <c r="AG65" i="29"/>
  <c r="AE65" i="29"/>
  <c r="AF65" i="29" s="1"/>
  <c r="AL65" i="29" s="1"/>
  <c r="W67" i="26"/>
  <c r="Z67" i="27"/>
  <c r="AA66" i="28"/>
  <c r="U66" i="27"/>
  <c r="X66" i="27" s="1"/>
  <c r="S68" i="26"/>
  <c r="Q68" i="26"/>
  <c r="U66" i="29"/>
  <c r="X66" i="29" s="1"/>
  <c r="AP61" i="24"/>
  <c r="Z66" i="26"/>
  <c r="V67" i="27"/>
  <c r="Y67" i="27"/>
  <c r="AB67" i="27" s="1"/>
  <c r="AC67" i="27" s="1"/>
  <c r="R68" i="26"/>
  <c r="T68" i="26"/>
  <c r="W66" i="29"/>
  <c r="V67" i="29"/>
  <c r="Y67" i="29"/>
  <c r="AB67" i="29" s="1"/>
  <c r="AC67" i="29" s="1"/>
  <c r="R67" i="28"/>
  <c r="T67" i="28"/>
  <c r="U67" i="27"/>
  <c r="X67" i="27" s="1"/>
  <c r="B69" i="25"/>
  <c r="AP64" i="27"/>
  <c r="K57" i="23"/>
  <c r="AP64" i="29"/>
  <c r="I57" i="23"/>
  <c r="S67" i="28"/>
  <c r="Q67" i="28"/>
  <c r="W67" i="27"/>
  <c r="B69" i="24"/>
  <c r="AJ66" i="28"/>
  <c r="AH65" i="29"/>
  <c r="AD65" i="29"/>
  <c r="AK65" i="29" s="1"/>
  <c r="W66" i="26"/>
  <c r="A68" i="24"/>
  <c r="K68" i="24" s="1"/>
  <c r="A68" i="29"/>
  <c r="K68" i="29" s="1"/>
  <c r="A68" i="27"/>
  <c r="K68" i="27" s="1"/>
  <c r="B66" i="19"/>
  <c r="V65" i="19"/>
  <c r="AH65" i="26"/>
  <c r="AF65" i="26"/>
  <c r="AL65" i="26" s="1"/>
  <c r="AD65" i="26"/>
  <c r="AK65" i="26" s="1"/>
  <c r="AF65" i="27"/>
  <c r="AL65" i="27" s="1"/>
  <c r="U66" i="26"/>
  <c r="X66" i="26" s="1"/>
  <c r="O52" i="23"/>
  <c r="R52" i="23" s="1"/>
  <c r="T52" i="23"/>
  <c r="S52" i="23"/>
  <c r="E74" i="29"/>
  <c r="D73" i="29"/>
  <c r="N72" i="29"/>
  <c r="F73" i="29"/>
  <c r="H73" i="29" s="1"/>
  <c r="P72" i="29"/>
  <c r="P74" i="28"/>
  <c r="F75" i="28"/>
  <c r="H72" i="28"/>
  <c r="E73" i="28"/>
  <c r="N72" i="28"/>
  <c r="D73" i="28"/>
  <c r="N72" i="27"/>
  <c r="D73" i="27"/>
  <c r="H72" i="27"/>
  <c r="E73" i="27"/>
  <c r="P73" i="27"/>
  <c r="F74" i="27"/>
  <c r="N73" i="26"/>
  <c r="D74" i="26"/>
  <c r="P73" i="26"/>
  <c r="F74" i="26"/>
  <c r="E74" i="26"/>
  <c r="H73" i="26"/>
  <c r="K69" i="17"/>
  <c r="M69" i="17"/>
  <c r="N70" i="17"/>
  <c r="AJ66" i="15"/>
  <c r="C67" i="23"/>
  <c r="E67" i="19"/>
  <c r="B67" i="19" s="1"/>
  <c r="M69" i="19"/>
  <c r="T68" i="19"/>
  <c r="S68" i="19"/>
  <c r="A68" i="15"/>
  <c r="K68" i="15" s="1"/>
  <c r="B69" i="15"/>
  <c r="B69" i="22"/>
  <c r="AK65" i="17"/>
  <c r="A65" i="21" s="1"/>
  <c r="A62" i="32" s="1"/>
  <c r="A68" i="22"/>
  <c r="K68" i="22" s="1"/>
  <c r="A68" i="25"/>
  <c r="K68" i="25" s="1"/>
  <c r="R66" i="17"/>
  <c r="S66" i="17"/>
  <c r="AC66" i="17" s="1"/>
  <c r="M53" i="23"/>
  <c r="N53" i="23"/>
  <c r="P53" i="23" s="1"/>
  <c r="AI62" i="25"/>
  <c r="AM62" i="25" s="1"/>
  <c r="H72" i="24"/>
  <c r="E73" i="24"/>
  <c r="F54" i="23"/>
  <c r="AJ65" i="17"/>
  <c r="B65" i="21" s="1"/>
  <c r="U64" i="22"/>
  <c r="X64" i="22" s="1"/>
  <c r="W64" i="22"/>
  <c r="AG63" i="25"/>
  <c r="AI62" i="24"/>
  <c r="AM62" i="24" s="1"/>
  <c r="AJ66" i="25"/>
  <c r="AA64" i="24"/>
  <c r="AE64" i="24" s="1"/>
  <c r="W64" i="25"/>
  <c r="U64" i="25"/>
  <c r="X64" i="25" s="1"/>
  <c r="V67" i="15"/>
  <c r="Y67" i="15"/>
  <c r="AB67" i="15" s="1"/>
  <c r="AC67" i="15" s="1"/>
  <c r="V67" i="22"/>
  <c r="Y67" i="22"/>
  <c r="AB67" i="22" s="1"/>
  <c r="AC67" i="22" s="1"/>
  <c r="V67" i="25"/>
  <c r="Y67" i="25"/>
  <c r="AB67" i="25" s="1"/>
  <c r="AC67" i="25" s="1"/>
  <c r="V67" i="24"/>
  <c r="Y67" i="24"/>
  <c r="AB67" i="24" s="1"/>
  <c r="AC67" i="24" s="1"/>
  <c r="AD63" i="24"/>
  <c r="AK63" i="24" s="1"/>
  <c r="AH63" i="24"/>
  <c r="AJ66" i="24"/>
  <c r="AJ66" i="22"/>
  <c r="T65" i="24"/>
  <c r="R65" i="24"/>
  <c r="W64" i="24"/>
  <c r="AH63" i="25"/>
  <c r="AD63" i="25"/>
  <c r="AK63" i="25" s="1"/>
  <c r="U64" i="24"/>
  <c r="X64" i="24" s="1"/>
  <c r="Z64" i="22"/>
  <c r="S65" i="24"/>
  <c r="Q65" i="24"/>
  <c r="AA64" i="22"/>
  <c r="AE63" i="24"/>
  <c r="AF63" i="24" s="1"/>
  <c r="AL63" i="24" s="1"/>
  <c r="AG63" i="24"/>
  <c r="M67" i="24"/>
  <c r="G67" i="24"/>
  <c r="I67" i="24" s="1"/>
  <c r="J67" i="24" s="1"/>
  <c r="AF63" i="25"/>
  <c r="AL63" i="25" s="1"/>
  <c r="T65" i="22"/>
  <c r="R65" i="22"/>
  <c r="Q65" i="25"/>
  <c r="S65" i="25"/>
  <c r="AG63" i="22"/>
  <c r="AE63" i="22"/>
  <c r="AF63" i="22" s="1"/>
  <c r="AL63" i="22" s="1"/>
  <c r="AI62" i="22"/>
  <c r="AM62" i="22" s="1"/>
  <c r="M67" i="25"/>
  <c r="G67" i="25"/>
  <c r="I67" i="25" s="1"/>
  <c r="J67" i="25" s="1"/>
  <c r="O66" i="22"/>
  <c r="L66" i="22"/>
  <c r="AP61" i="25"/>
  <c r="H54" i="23"/>
  <c r="T65" i="25"/>
  <c r="R65" i="25"/>
  <c r="S65" i="22"/>
  <c r="Q65" i="22"/>
  <c r="G67" i="22"/>
  <c r="I67" i="22" s="1"/>
  <c r="J67" i="22" s="1"/>
  <c r="Z64" i="24"/>
  <c r="AA64" i="25"/>
  <c r="L66" i="25"/>
  <c r="O66" i="25"/>
  <c r="AH63" i="22"/>
  <c r="AD63" i="22"/>
  <c r="AK63" i="22" s="1"/>
  <c r="Z64" i="25"/>
  <c r="L66" i="24"/>
  <c r="O66" i="24"/>
  <c r="H73" i="25"/>
  <c r="E74" i="25"/>
  <c r="N74" i="25"/>
  <c r="D75" i="25"/>
  <c r="P73" i="25"/>
  <c r="F74" i="25"/>
  <c r="N73" i="24"/>
  <c r="D74" i="24"/>
  <c r="P76" i="24"/>
  <c r="F77" i="24"/>
  <c r="P72" i="22"/>
  <c r="F73" i="22"/>
  <c r="N73" i="22"/>
  <c r="D74" i="22"/>
  <c r="H72" i="22"/>
  <c r="E73" i="22"/>
  <c r="Y66" i="17"/>
  <c r="AE66" i="17" s="1"/>
  <c r="AF63" i="15"/>
  <c r="AL63" i="15" s="1"/>
  <c r="D69" i="19"/>
  <c r="AM64" i="17"/>
  <c r="AF70" i="17"/>
  <c r="Z66" i="17"/>
  <c r="AD63" i="15"/>
  <c r="AK63" i="15" s="1"/>
  <c r="AM62" i="15"/>
  <c r="C67" i="17"/>
  <c r="V67" i="17" s="1"/>
  <c r="A67" i="17"/>
  <c r="U67" i="17" s="1"/>
  <c r="T65" i="15"/>
  <c r="U65" i="15" s="1"/>
  <c r="X65" i="15" s="1"/>
  <c r="W64" i="15"/>
  <c r="X64" i="15"/>
  <c r="G67" i="15"/>
  <c r="I67" i="15" s="1"/>
  <c r="J67" i="15" s="1"/>
  <c r="L67" i="15" s="1"/>
  <c r="O66" i="15"/>
  <c r="R66" i="15" s="1"/>
  <c r="F68" i="17"/>
  <c r="M68" i="15"/>
  <c r="Z65" i="15"/>
  <c r="AH65" i="15" s="1"/>
  <c r="AI63" i="15"/>
  <c r="W65" i="15"/>
  <c r="S66" i="15"/>
  <c r="Q66" i="15"/>
  <c r="AH64" i="15"/>
  <c r="AD64" i="15"/>
  <c r="G68" i="17"/>
  <c r="AG64" i="15"/>
  <c r="AE64" i="15"/>
  <c r="AF64" i="15" s="1"/>
  <c r="D68" i="17"/>
  <c r="B67" i="17"/>
  <c r="E68" i="17"/>
  <c r="D72" i="15"/>
  <c r="N71" i="15"/>
  <c r="E73" i="15"/>
  <c r="H72" i="15"/>
  <c r="F73" i="15"/>
  <c r="P72" i="15"/>
  <c r="AE66" i="27" l="1"/>
  <c r="AG67" i="26"/>
  <c r="AQ59" i="32"/>
  <c r="BK56" i="32"/>
  <c r="BN56" i="32" s="1"/>
  <c r="I59" i="21" s="1"/>
  <c r="AQ53" i="23"/>
  <c r="AH53" i="23"/>
  <c r="AD65" i="23"/>
  <c r="AE65" i="23"/>
  <c r="AI65" i="28"/>
  <c r="AM65" i="28" s="1"/>
  <c r="AP65" i="28" s="1"/>
  <c r="BB58" i="32"/>
  <c r="AY59" i="32"/>
  <c r="BA59" i="32" s="1"/>
  <c r="AX59" i="32"/>
  <c r="AZ59" i="32" s="1"/>
  <c r="AG62" i="32"/>
  <c r="L62" i="32"/>
  <c r="P62" i="32" s="1"/>
  <c r="AK61" i="32"/>
  <c r="AR61" i="32"/>
  <c r="AJ61" i="32"/>
  <c r="AN60" i="32"/>
  <c r="AP60" i="32" s="1"/>
  <c r="AM60" i="32"/>
  <c r="AO60" i="32" s="1"/>
  <c r="AV60" i="32"/>
  <c r="AU60" i="32"/>
  <c r="K59" i="32"/>
  <c r="AG52" i="23"/>
  <c r="AI52" i="23" s="1"/>
  <c r="AJ52" i="23" s="1"/>
  <c r="AK52" i="23" s="1"/>
  <c r="AL52" i="23" s="1"/>
  <c r="AM52" i="23" s="1"/>
  <c r="AN52" i="23" s="1"/>
  <c r="AO52" i="23" s="1"/>
  <c r="AP52" i="23" s="1"/>
  <c r="W73" i="23"/>
  <c r="AC72" i="23"/>
  <c r="V74" i="23"/>
  <c r="AB73" i="23"/>
  <c r="U67" i="23"/>
  <c r="AA66" i="23"/>
  <c r="AL66" i="32"/>
  <c r="AH67" i="32"/>
  <c r="AS67" i="32"/>
  <c r="AW66" i="32"/>
  <c r="BE65" i="32"/>
  <c r="BD65" i="32"/>
  <c r="BC65" i="32"/>
  <c r="W65" i="32"/>
  <c r="X65" i="32"/>
  <c r="Y65" i="32"/>
  <c r="E61" i="32"/>
  <c r="D61" i="32"/>
  <c r="G60" i="32"/>
  <c r="I60" i="32" s="1"/>
  <c r="H60" i="32"/>
  <c r="J60" i="32" s="1"/>
  <c r="F66" i="32"/>
  <c r="B67" i="32"/>
  <c r="AI65" i="26"/>
  <c r="AM65" i="26" s="1"/>
  <c r="AP65" i="26" s="1"/>
  <c r="AF66" i="27"/>
  <c r="AL66" i="27" s="1"/>
  <c r="AI65" i="29"/>
  <c r="AM65" i="29" s="1"/>
  <c r="AI65" i="27"/>
  <c r="AM65" i="27" s="1"/>
  <c r="AP65" i="27" s="1"/>
  <c r="AA68" i="26"/>
  <c r="AE68" i="26" s="1"/>
  <c r="W67" i="28"/>
  <c r="Z67" i="29"/>
  <c r="AH67" i="29" s="1"/>
  <c r="AA67" i="29"/>
  <c r="AE67" i="29" s="1"/>
  <c r="E70" i="20"/>
  <c r="J69" i="20"/>
  <c r="F70" i="21" s="1"/>
  <c r="I69" i="20"/>
  <c r="E70" i="21" s="1"/>
  <c r="AE66" i="26"/>
  <c r="AF66" i="26" s="1"/>
  <c r="AL66" i="26" s="1"/>
  <c r="C73" i="15"/>
  <c r="C73" i="22"/>
  <c r="C73" i="25"/>
  <c r="C73" i="24"/>
  <c r="C73" i="27"/>
  <c r="M73" i="27" s="1"/>
  <c r="C73" i="28"/>
  <c r="M73" i="28" s="1"/>
  <c r="C73" i="26"/>
  <c r="M73" i="26" s="1"/>
  <c r="C73" i="29"/>
  <c r="M73" i="29" s="1"/>
  <c r="AD66" i="27"/>
  <c r="AK66" i="27" s="1"/>
  <c r="V66" i="19"/>
  <c r="AG67" i="27"/>
  <c r="AE67" i="27"/>
  <c r="AF67" i="27" s="1"/>
  <c r="AL67" i="27" s="1"/>
  <c r="B70" i="24"/>
  <c r="W68" i="26"/>
  <c r="AA67" i="28"/>
  <c r="AE67" i="28" s="1"/>
  <c r="AF67" i="26"/>
  <c r="AL67" i="26" s="1"/>
  <c r="AG66" i="29"/>
  <c r="W68" i="27"/>
  <c r="U68" i="27"/>
  <c r="X68" i="27" s="1"/>
  <c r="B68" i="20"/>
  <c r="D69" i="20"/>
  <c r="B70" i="26"/>
  <c r="G70" i="26" s="1"/>
  <c r="I70" i="26" s="1"/>
  <c r="J70" i="26" s="1"/>
  <c r="B70" i="27"/>
  <c r="G70" i="27" s="1"/>
  <c r="I70" i="27" s="1"/>
  <c r="J70" i="27" s="1"/>
  <c r="S69" i="28"/>
  <c r="Q69" i="28"/>
  <c r="AJ67" i="29"/>
  <c r="AE66" i="28"/>
  <c r="AF66" i="28" s="1"/>
  <c r="AL66" i="28" s="1"/>
  <c r="AG66" i="28"/>
  <c r="T69" i="28"/>
  <c r="R69" i="28"/>
  <c r="AD67" i="27"/>
  <c r="AK67" i="27" s="1"/>
  <c r="AH67" i="27"/>
  <c r="AJ67" i="28"/>
  <c r="Q68" i="28"/>
  <c r="S68" i="28"/>
  <c r="T68" i="28"/>
  <c r="R68" i="28"/>
  <c r="L69" i="27"/>
  <c r="O69" i="27"/>
  <c r="O69" i="26"/>
  <c r="L69" i="26"/>
  <c r="Z67" i="28"/>
  <c r="U68" i="26"/>
  <c r="X68" i="26" s="1"/>
  <c r="AD66" i="28"/>
  <c r="AK66" i="28" s="1"/>
  <c r="AH66" i="28"/>
  <c r="A69" i="15"/>
  <c r="A69" i="29"/>
  <c r="K69" i="29" s="1"/>
  <c r="A69" i="27"/>
  <c r="K69" i="27" s="1"/>
  <c r="AJ67" i="27"/>
  <c r="AD66" i="29"/>
  <c r="AK66" i="29" s="1"/>
  <c r="AH66" i="29"/>
  <c r="AF66" i="29"/>
  <c r="AL66" i="29" s="1"/>
  <c r="T69" i="29"/>
  <c r="R69" i="29"/>
  <c r="AH66" i="26"/>
  <c r="AI66" i="26" s="1"/>
  <c r="AD66" i="26"/>
  <c r="AK66" i="26" s="1"/>
  <c r="V68" i="28"/>
  <c r="Y68" i="28"/>
  <c r="AB68" i="28" s="1"/>
  <c r="AC68" i="28" s="1"/>
  <c r="S69" i="29"/>
  <c r="Q69" i="29"/>
  <c r="V68" i="27"/>
  <c r="Y68" i="27"/>
  <c r="AB68" i="27" s="1"/>
  <c r="AC68" i="27" s="1"/>
  <c r="AJ67" i="26"/>
  <c r="V68" i="26"/>
  <c r="Y68" i="26"/>
  <c r="AB68" i="26" s="1"/>
  <c r="AC68" i="26" s="1"/>
  <c r="AI66" i="27"/>
  <c r="AD67" i="26"/>
  <c r="AK67" i="26" s="1"/>
  <c r="AH67" i="26"/>
  <c r="AI67" i="26" s="1"/>
  <c r="A69" i="28"/>
  <c r="K69" i="28" s="1"/>
  <c r="A69" i="26"/>
  <c r="K69" i="26" s="1"/>
  <c r="Y68" i="29"/>
  <c r="AB68" i="29" s="1"/>
  <c r="AC68" i="29" s="1"/>
  <c r="V68" i="29"/>
  <c r="S68" i="29"/>
  <c r="Q68" i="29"/>
  <c r="W67" i="29"/>
  <c r="R68" i="29"/>
  <c r="T68" i="29"/>
  <c r="U67" i="29"/>
  <c r="X67" i="29" s="1"/>
  <c r="O70" i="28"/>
  <c r="L70" i="28"/>
  <c r="AA68" i="27"/>
  <c r="U67" i="28"/>
  <c r="X67" i="28" s="1"/>
  <c r="Z68" i="26"/>
  <c r="O70" i="29"/>
  <c r="L70" i="29"/>
  <c r="Z68" i="27"/>
  <c r="O53" i="23"/>
  <c r="R53" i="23" s="1"/>
  <c r="T53" i="23"/>
  <c r="S53" i="23"/>
  <c r="E75" i="29"/>
  <c r="P73" i="29"/>
  <c r="F74" i="29"/>
  <c r="H74" i="29" s="1"/>
  <c r="N73" i="29"/>
  <c r="D74" i="29"/>
  <c r="E74" i="28"/>
  <c r="H73" i="28"/>
  <c r="P75" i="28"/>
  <c r="F76" i="28"/>
  <c r="N73" i="28"/>
  <c r="D74" i="28"/>
  <c r="N73" i="27"/>
  <c r="D74" i="27"/>
  <c r="E74" i="27"/>
  <c r="H73" i="27"/>
  <c r="P74" i="27"/>
  <c r="F75" i="27"/>
  <c r="P74" i="26"/>
  <c r="F75" i="26"/>
  <c r="N74" i="26"/>
  <c r="D75" i="26"/>
  <c r="H74" i="26"/>
  <c r="E75" i="26"/>
  <c r="A69" i="24"/>
  <c r="K69" i="24" s="1"/>
  <c r="C67" i="19"/>
  <c r="Q67" i="19" s="1"/>
  <c r="C67" i="21" s="1"/>
  <c r="B71" i="15" s="1"/>
  <c r="K70" i="17"/>
  <c r="M70" i="17"/>
  <c r="N71" i="17"/>
  <c r="A67" i="19"/>
  <c r="P67" i="19" s="1"/>
  <c r="D67" i="21" s="1"/>
  <c r="C68" i="23"/>
  <c r="E68" i="19"/>
  <c r="A68" i="19" s="1"/>
  <c r="P68" i="19" s="1"/>
  <c r="D68" i="21" s="1"/>
  <c r="M70" i="19"/>
  <c r="T69" i="19"/>
  <c r="S69" i="19"/>
  <c r="W66" i="17"/>
  <c r="AD66" i="17" s="1"/>
  <c r="B70" i="22"/>
  <c r="B70" i="15"/>
  <c r="AK66" i="17"/>
  <c r="A66" i="21" s="1"/>
  <c r="A63" i="32" s="1"/>
  <c r="S67" i="17"/>
  <c r="AC67" i="17" s="1"/>
  <c r="R67" i="17"/>
  <c r="A69" i="22"/>
  <c r="K69" i="22" s="1"/>
  <c r="A69" i="25"/>
  <c r="K69" i="25" s="1"/>
  <c r="M54" i="23"/>
  <c r="N54" i="23"/>
  <c r="P54" i="23" s="1"/>
  <c r="AJ67" i="15"/>
  <c r="AA65" i="22"/>
  <c r="AG65" i="22" s="1"/>
  <c r="AA65" i="25"/>
  <c r="AE65" i="25" s="1"/>
  <c r="E74" i="24"/>
  <c r="H73" i="24"/>
  <c r="AI63" i="25"/>
  <c r="AM63" i="25" s="1"/>
  <c r="AG64" i="24"/>
  <c r="AJ66" i="17"/>
  <c r="B66" i="21" s="1"/>
  <c r="AI63" i="24"/>
  <c r="AM63" i="24" s="1"/>
  <c r="U65" i="24"/>
  <c r="X65" i="24" s="1"/>
  <c r="Y68" i="15"/>
  <c r="AB68" i="15" s="1"/>
  <c r="AC68" i="15" s="1"/>
  <c r="V68" i="15"/>
  <c r="O67" i="24"/>
  <c r="L67" i="24"/>
  <c r="M69" i="22"/>
  <c r="R66" i="22"/>
  <c r="T66" i="22"/>
  <c r="S66" i="25"/>
  <c r="Q66" i="25"/>
  <c r="T66" i="24"/>
  <c r="R66" i="24"/>
  <c r="AP62" i="25"/>
  <c r="H55" i="23"/>
  <c r="M68" i="24"/>
  <c r="G68" i="24"/>
  <c r="I68" i="24" s="1"/>
  <c r="J68" i="24" s="1"/>
  <c r="L67" i="25"/>
  <c r="O67" i="25"/>
  <c r="T66" i="25"/>
  <c r="R66" i="25"/>
  <c r="AE64" i="22"/>
  <c r="AF64" i="22" s="1"/>
  <c r="AL64" i="22" s="1"/>
  <c r="AG64" i="22"/>
  <c r="Z65" i="24"/>
  <c r="AJ67" i="24"/>
  <c r="AG64" i="25"/>
  <c r="AE64" i="25"/>
  <c r="AF64" i="25" s="1"/>
  <c r="AL64" i="25" s="1"/>
  <c r="AH64" i="24"/>
  <c r="AD64" i="24"/>
  <c r="AK64" i="24" s="1"/>
  <c r="L67" i="22"/>
  <c r="O67" i="22"/>
  <c r="AA65" i="24"/>
  <c r="AP62" i="15"/>
  <c r="E55" i="23"/>
  <c r="AI63" i="22"/>
  <c r="AM63" i="22" s="1"/>
  <c r="V68" i="22"/>
  <c r="Y68" i="22"/>
  <c r="AB68" i="22" s="1"/>
  <c r="AC68" i="22" s="1"/>
  <c r="AD64" i="22"/>
  <c r="AK64" i="22" s="1"/>
  <c r="AH64" i="22"/>
  <c r="AP62" i="24"/>
  <c r="G55" i="23"/>
  <c r="S66" i="22"/>
  <c r="Q66" i="22"/>
  <c r="M68" i="22"/>
  <c r="G68" i="22"/>
  <c r="I68" i="22" s="1"/>
  <c r="J68" i="22" s="1"/>
  <c r="Y68" i="25"/>
  <c r="AB68" i="25" s="1"/>
  <c r="AC68" i="25" s="1"/>
  <c r="V68" i="25"/>
  <c r="AP62" i="22"/>
  <c r="F55" i="23"/>
  <c r="Z65" i="22"/>
  <c r="Z65" i="25"/>
  <c r="AJ67" i="25"/>
  <c r="M68" i="25"/>
  <c r="G68" i="25"/>
  <c r="I68" i="25" s="1"/>
  <c r="J68" i="25" s="1"/>
  <c r="AH64" i="25"/>
  <c r="AD64" i="25"/>
  <c r="AK64" i="25" s="1"/>
  <c r="V68" i="24"/>
  <c r="Y68" i="24"/>
  <c r="AB68" i="24" s="1"/>
  <c r="AC68" i="24" s="1"/>
  <c r="Q66" i="24"/>
  <c r="S66" i="24"/>
  <c r="W65" i="25"/>
  <c r="AJ67" i="22"/>
  <c r="U65" i="25"/>
  <c r="X65" i="25" s="1"/>
  <c r="W65" i="22"/>
  <c r="K69" i="15"/>
  <c r="AF64" i="24"/>
  <c r="AL64" i="24" s="1"/>
  <c r="U65" i="22"/>
  <c r="X65" i="22" s="1"/>
  <c r="W65" i="24"/>
  <c r="E75" i="25"/>
  <c r="H74" i="25"/>
  <c r="P74" i="25"/>
  <c r="F75" i="25"/>
  <c r="D76" i="25"/>
  <c r="N75" i="25"/>
  <c r="P77" i="24"/>
  <c r="F78" i="24"/>
  <c r="N74" i="24"/>
  <c r="D75" i="24"/>
  <c r="N74" i="22"/>
  <c r="D75" i="22"/>
  <c r="E74" i="22"/>
  <c r="H73" i="22"/>
  <c r="P73" i="22"/>
  <c r="F74" i="22"/>
  <c r="Y67" i="17"/>
  <c r="AE67" i="17" s="1"/>
  <c r="D70" i="19"/>
  <c r="AM65" i="17"/>
  <c r="AF71" i="17"/>
  <c r="AM63" i="15"/>
  <c r="Z67" i="17"/>
  <c r="AA65" i="15"/>
  <c r="AG65" i="15" s="1"/>
  <c r="AI65" i="15" s="1"/>
  <c r="C68" i="17"/>
  <c r="V68" i="17" s="1"/>
  <c r="A68" i="17"/>
  <c r="U68" i="17" s="1"/>
  <c r="AL64" i="15"/>
  <c r="AK64" i="15"/>
  <c r="T66" i="15"/>
  <c r="AA66" i="15" s="1"/>
  <c r="AG66" i="15" s="1"/>
  <c r="O67" i="15"/>
  <c r="R67" i="15" s="1"/>
  <c r="G68" i="15"/>
  <c r="I68" i="15" s="1"/>
  <c r="J68" i="15" s="1"/>
  <c r="O68" i="15" s="1"/>
  <c r="F69" i="17"/>
  <c r="M69" i="15"/>
  <c r="AD65" i="15"/>
  <c r="AK65" i="15" s="1"/>
  <c r="Z66" i="15"/>
  <c r="Q67" i="15"/>
  <c r="S67" i="15"/>
  <c r="W66" i="15"/>
  <c r="AI64" i="15"/>
  <c r="G69" i="17"/>
  <c r="E69" i="17"/>
  <c r="D69" i="17"/>
  <c r="B68" i="17"/>
  <c r="D73" i="15"/>
  <c r="N72" i="15"/>
  <c r="F74" i="15"/>
  <c r="P73" i="15"/>
  <c r="E74" i="15"/>
  <c r="H73" i="15"/>
  <c r="BB59" i="32" l="1"/>
  <c r="BH59" i="32" s="1"/>
  <c r="AG68" i="26"/>
  <c r="AQ54" i="23"/>
  <c r="AH54" i="23"/>
  <c r="AD66" i="23"/>
  <c r="AE66" i="23"/>
  <c r="U68" i="28"/>
  <c r="X68" i="28" s="1"/>
  <c r="AQ60" i="32"/>
  <c r="BI58" i="32"/>
  <c r="BG58" i="32"/>
  <c r="BH58" i="32"/>
  <c r="AY60" i="32"/>
  <c r="BA60" i="32" s="1"/>
  <c r="AX60" i="32"/>
  <c r="AZ60" i="32" s="1"/>
  <c r="K60" i="32"/>
  <c r="AN61" i="32"/>
  <c r="AP61" i="32" s="1"/>
  <c r="AM61" i="32"/>
  <c r="AO61" i="32" s="1"/>
  <c r="AG63" i="32"/>
  <c r="L63" i="32"/>
  <c r="P63" i="32" s="1"/>
  <c r="AV61" i="32"/>
  <c r="AU61" i="32"/>
  <c r="AR62" i="32"/>
  <c r="AK62" i="32"/>
  <c r="AJ62" i="32"/>
  <c r="AG53" i="23"/>
  <c r="AI53" i="23" s="1"/>
  <c r="AJ53" i="23" s="1"/>
  <c r="AK53" i="23" s="1"/>
  <c r="AL53" i="23" s="1"/>
  <c r="AM53" i="23" s="1"/>
  <c r="AN53" i="23" s="1"/>
  <c r="AO53" i="23" s="1"/>
  <c r="AP53" i="23" s="1"/>
  <c r="W74" i="23"/>
  <c r="AC73" i="23"/>
  <c r="V75" i="23"/>
  <c r="AB74" i="23"/>
  <c r="U68" i="23"/>
  <c r="AA67" i="23"/>
  <c r="AW67" i="32"/>
  <c r="AS68" i="32"/>
  <c r="AH68" i="32"/>
  <c r="AL67" i="32"/>
  <c r="BE66" i="32"/>
  <c r="BC66" i="32"/>
  <c r="BD66" i="32"/>
  <c r="X66" i="32"/>
  <c r="W66" i="32"/>
  <c r="Y66" i="32"/>
  <c r="E62" i="32"/>
  <c r="D62" i="32"/>
  <c r="H61" i="32"/>
  <c r="J61" i="32" s="1"/>
  <c r="G61" i="32"/>
  <c r="I61" i="32" s="1"/>
  <c r="AD67" i="29"/>
  <c r="AK67" i="29" s="1"/>
  <c r="AF67" i="29"/>
  <c r="AL67" i="29" s="1"/>
  <c r="F67" i="32"/>
  <c r="B68" i="32"/>
  <c r="AG67" i="29"/>
  <c r="AI67" i="29" s="1"/>
  <c r="C74" i="15"/>
  <c r="C74" i="25"/>
  <c r="C74" i="24"/>
  <c r="C74" i="22"/>
  <c r="C74" i="28"/>
  <c r="M74" i="28" s="1"/>
  <c r="C74" i="26"/>
  <c r="M74" i="26" s="1"/>
  <c r="C74" i="29"/>
  <c r="M74" i="29" s="1"/>
  <c r="C74" i="27"/>
  <c r="M74" i="27" s="1"/>
  <c r="J70" i="20"/>
  <c r="F71" i="21" s="1"/>
  <c r="I70" i="20"/>
  <c r="E71" i="21" s="1"/>
  <c r="E71" i="20"/>
  <c r="AM66" i="27"/>
  <c r="AP66" i="27" s="1"/>
  <c r="AM66" i="26"/>
  <c r="AP66" i="26" s="1"/>
  <c r="W69" i="29"/>
  <c r="AG67" i="28"/>
  <c r="J58" i="23"/>
  <c r="AI67" i="27"/>
  <c r="AM67" i="27" s="1"/>
  <c r="V68" i="19"/>
  <c r="AA69" i="28"/>
  <c r="AE69" i="28" s="1"/>
  <c r="AI66" i="29"/>
  <c r="K58" i="23"/>
  <c r="V67" i="19"/>
  <c r="AE65" i="22"/>
  <c r="AF65" i="22" s="1"/>
  <c r="AL65" i="22" s="1"/>
  <c r="D70" i="20"/>
  <c r="B69" i="20"/>
  <c r="AM66" i="29"/>
  <c r="AP66" i="29" s="1"/>
  <c r="AA69" i="29"/>
  <c r="AG69" i="29" s="1"/>
  <c r="AA68" i="29"/>
  <c r="AE68" i="29" s="1"/>
  <c r="AI66" i="28"/>
  <c r="AM66" i="28" s="1"/>
  <c r="AJ68" i="29"/>
  <c r="L58" i="23"/>
  <c r="Z68" i="29"/>
  <c r="A70" i="28"/>
  <c r="K70" i="28" s="1"/>
  <c r="A70" i="26"/>
  <c r="K70" i="26" s="1"/>
  <c r="AJ68" i="28"/>
  <c r="AD68" i="27"/>
  <c r="AK68" i="27" s="1"/>
  <c r="AH68" i="27"/>
  <c r="AA68" i="28"/>
  <c r="Z69" i="28"/>
  <c r="S70" i="29"/>
  <c r="Q70" i="29"/>
  <c r="Z68" i="28"/>
  <c r="T70" i="29"/>
  <c r="R70" i="29"/>
  <c r="V69" i="26"/>
  <c r="Y69" i="26"/>
  <c r="AB69" i="26" s="1"/>
  <c r="AC69" i="26" s="1"/>
  <c r="AH67" i="28"/>
  <c r="AF67" i="28"/>
  <c r="AL67" i="28" s="1"/>
  <c r="AD67" i="28"/>
  <c r="AK67" i="28" s="1"/>
  <c r="O70" i="27"/>
  <c r="L70" i="27"/>
  <c r="A70" i="24"/>
  <c r="K70" i="24" s="1"/>
  <c r="A70" i="29"/>
  <c r="K70" i="29" s="1"/>
  <c r="A70" i="27"/>
  <c r="K70" i="27" s="1"/>
  <c r="AD68" i="26"/>
  <c r="AK68" i="26" s="1"/>
  <c r="AH68" i="26"/>
  <c r="AI68" i="26" s="1"/>
  <c r="AF68" i="26"/>
  <c r="AL68" i="26" s="1"/>
  <c r="V69" i="28"/>
  <c r="Y69" i="28"/>
  <c r="AB69" i="28" s="1"/>
  <c r="AC69" i="28" s="1"/>
  <c r="U69" i="29"/>
  <c r="X69" i="29" s="1"/>
  <c r="O70" i="26"/>
  <c r="L70" i="26"/>
  <c r="B71" i="29"/>
  <c r="G71" i="29" s="1"/>
  <c r="I71" i="29" s="1"/>
  <c r="J71" i="29" s="1"/>
  <c r="B71" i="28"/>
  <c r="G71" i="28" s="1"/>
  <c r="I71" i="28" s="1"/>
  <c r="J71" i="28" s="1"/>
  <c r="S69" i="26"/>
  <c r="Q69" i="26"/>
  <c r="T69" i="26"/>
  <c r="R69" i="26"/>
  <c r="AE68" i="27"/>
  <c r="AF68" i="27" s="1"/>
  <c r="AL68" i="27" s="1"/>
  <c r="AG68" i="27"/>
  <c r="B72" i="27"/>
  <c r="G72" i="27" s="1"/>
  <c r="I72" i="27" s="1"/>
  <c r="J72" i="27" s="1"/>
  <c r="B72" i="26"/>
  <c r="G72" i="26" s="1"/>
  <c r="I72" i="26" s="1"/>
  <c r="J72" i="26" s="1"/>
  <c r="Q70" i="28"/>
  <c r="S70" i="28"/>
  <c r="T70" i="28"/>
  <c r="R70" i="28"/>
  <c r="AJ68" i="26"/>
  <c r="AP65" i="29"/>
  <c r="I58" i="23"/>
  <c r="AM67" i="26"/>
  <c r="V69" i="27"/>
  <c r="Y69" i="27"/>
  <c r="AB69" i="27" s="1"/>
  <c r="AC69" i="27" s="1"/>
  <c r="W69" i="28"/>
  <c r="B71" i="25"/>
  <c r="B71" i="27"/>
  <c r="G71" i="27" s="1"/>
  <c r="I71" i="27" s="1"/>
  <c r="J71" i="27" s="1"/>
  <c r="B71" i="26"/>
  <c r="G71" i="26" s="1"/>
  <c r="I71" i="26" s="1"/>
  <c r="J71" i="26" s="1"/>
  <c r="U68" i="29"/>
  <c r="X68" i="29" s="1"/>
  <c r="V69" i="29"/>
  <c r="Y69" i="29"/>
  <c r="AB69" i="29" s="1"/>
  <c r="AC69" i="29" s="1"/>
  <c r="R69" i="27"/>
  <c r="T69" i="27"/>
  <c r="U69" i="28"/>
  <c r="X69" i="28" s="1"/>
  <c r="W68" i="29"/>
  <c r="AJ68" i="27"/>
  <c r="S69" i="27"/>
  <c r="Q69" i="27"/>
  <c r="Z69" i="29"/>
  <c r="W68" i="28"/>
  <c r="O54" i="23"/>
  <c r="R54" i="23" s="1"/>
  <c r="T54" i="23"/>
  <c r="S54" i="23"/>
  <c r="N74" i="29"/>
  <c r="D75" i="29"/>
  <c r="E76" i="29"/>
  <c r="P74" i="29"/>
  <c r="F75" i="29"/>
  <c r="H74" i="28"/>
  <c r="E75" i="28"/>
  <c r="N74" i="28"/>
  <c r="D75" i="28"/>
  <c r="P76" i="28"/>
  <c r="F77" i="28"/>
  <c r="P75" i="27"/>
  <c r="F76" i="27"/>
  <c r="N74" i="27"/>
  <c r="D75" i="27"/>
  <c r="H74" i="27"/>
  <c r="E75" i="27"/>
  <c r="E76" i="26"/>
  <c r="H75" i="26"/>
  <c r="N75" i="26"/>
  <c r="D76" i="26"/>
  <c r="P75" i="26"/>
  <c r="F76" i="26"/>
  <c r="B68" i="19"/>
  <c r="C68" i="19"/>
  <c r="Q68" i="19" s="1"/>
  <c r="C68" i="21" s="1"/>
  <c r="K71" i="17"/>
  <c r="M71" i="17"/>
  <c r="N72" i="17"/>
  <c r="C69" i="23"/>
  <c r="E69" i="19"/>
  <c r="B69" i="19" s="1"/>
  <c r="A70" i="15"/>
  <c r="K70" i="15" s="1"/>
  <c r="M71" i="19"/>
  <c r="T70" i="19"/>
  <c r="S70" i="19"/>
  <c r="B71" i="24"/>
  <c r="B71" i="22"/>
  <c r="AK67" i="17"/>
  <c r="A67" i="21" s="1"/>
  <c r="A64" i="32" s="1"/>
  <c r="A70" i="22"/>
  <c r="K70" i="22" s="1"/>
  <c r="A70" i="25"/>
  <c r="K70" i="25" s="1"/>
  <c r="R68" i="17"/>
  <c r="S68" i="17"/>
  <c r="AC68" i="17" s="1"/>
  <c r="W67" i="17"/>
  <c r="AD67" i="17" s="1"/>
  <c r="M55" i="23"/>
  <c r="N55" i="23"/>
  <c r="P55" i="23" s="1"/>
  <c r="AI64" i="24"/>
  <c r="AM64" i="24" s="1"/>
  <c r="AG65" i="25"/>
  <c r="H74" i="24"/>
  <c r="E75" i="24"/>
  <c r="AA66" i="25"/>
  <c r="AE66" i="25" s="1"/>
  <c r="U66" i="22"/>
  <c r="X66" i="22" s="1"/>
  <c r="W66" i="22"/>
  <c r="AJ68" i="25"/>
  <c r="AJ67" i="17"/>
  <c r="B67" i="21" s="1"/>
  <c r="AI64" i="25"/>
  <c r="AM64" i="25" s="1"/>
  <c r="W66" i="24"/>
  <c r="AJ68" i="24"/>
  <c r="AA66" i="24"/>
  <c r="AG66" i="24" s="1"/>
  <c r="Y69" i="15"/>
  <c r="AB69" i="15" s="1"/>
  <c r="AC69" i="15" s="1"/>
  <c r="V69" i="15"/>
  <c r="AP63" i="25"/>
  <c r="H56" i="23"/>
  <c r="U66" i="24"/>
  <c r="X66" i="24" s="1"/>
  <c r="AP63" i="15"/>
  <c r="E56" i="23"/>
  <c r="Z66" i="25"/>
  <c r="AJ68" i="22"/>
  <c r="AD65" i="24"/>
  <c r="AK65" i="24" s="1"/>
  <c r="AH65" i="24"/>
  <c r="Y69" i="24"/>
  <c r="AB69" i="24" s="1"/>
  <c r="AC69" i="24" s="1"/>
  <c r="V69" i="24"/>
  <c r="AI64" i="22"/>
  <c r="AM64" i="22" s="1"/>
  <c r="AD65" i="22"/>
  <c r="AK65" i="22" s="1"/>
  <c r="AH65" i="22"/>
  <c r="AI65" i="22" s="1"/>
  <c r="W66" i="25"/>
  <c r="M70" i="22"/>
  <c r="U66" i="25"/>
  <c r="X66" i="25" s="1"/>
  <c r="AP63" i="24"/>
  <c r="G56" i="23"/>
  <c r="G69" i="25"/>
  <c r="I69" i="25" s="1"/>
  <c r="J69" i="25" s="1"/>
  <c r="M69" i="25"/>
  <c r="L68" i="25"/>
  <c r="O68" i="25"/>
  <c r="L68" i="22"/>
  <c r="O68" i="22"/>
  <c r="AG65" i="24"/>
  <c r="AE65" i="24"/>
  <c r="AF65" i="24" s="1"/>
  <c r="AL65" i="24" s="1"/>
  <c r="T67" i="25"/>
  <c r="R67" i="25"/>
  <c r="M69" i="24"/>
  <c r="G69" i="24"/>
  <c r="I69" i="24" s="1"/>
  <c r="J69" i="24" s="1"/>
  <c r="V69" i="25"/>
  <c r="Y69" i="25"/>
  <c r="AB69" i="25" s="1"/>
  <c r="AC69" i="25" s="1"/>
  <c r="G69" i="22"/>
  <c r="I69" i="22" s="1"/>
  <c r="J69" i="22" s="1"/>
  <c r="S67" i="25"/>
  <c r="Q67" i="25"/>
  <c r="S67" i="24"/>
  <c r="Q67" i="24"/>
  <c r="Z66" i="24"/>
  <c r="Z66" i="22"/>
  <c r="R67" i="22"/>
  <c r="T67" i="22"/>
  <c r="O68" i="24"/>
  <c r="L68" i="24"/>
  <c r="R67" i="24"/>
  <c r="T67" i="24"/>
  <c r="AP63" i="22"/>
  <c r="F56" i="23"/>
  <c r="V69" i="22"/>
  <c r="Y69" i="22"/>
  <c r="AB69" i="22" s="1"/>
  <c r="AC69" i="22" s="1"/>
  <c r="AA66" i="22"/>
  <c r="S67" i="22"/>
  <c r="Q67" i="22"/>
  <c r="AJ68" i="15"/>
  <c r="AF65" i="25"/>
  <c r="AL65" i="25" s="1"/>
  <c r="AD65" i="25"/>
  <c r="AK65" i="25" s="1"/>
  <c r="AH65" i="25"/>
  <c r="E76" i="25"/>
  <c r="H75" i="25"/>
  <c r="F76" i="25"/>
  <c r="P75" i="25"/>
  <c r="N76" i="25"/>
  <c r="D77" i="25"/>
  <c r="N75" i="24"/>
  <c r="D76" i="24"/>
  <c r="P78" i="24"/>
  <c r="F79" i="24"/>
  <c r="H74" i="22"/>
  <c r="E75" i="22"/>
  <c r="P74" i="22"/>
  <c r="F75" i="22"/>
  <c r="N75" i="22"/>
  <c r="D76" i="22"/>
  <c r="Y68" i="17"/>
  <c r="AE68" i="17" s="1"/>
  <c r="D71" i="19"/>
  <c r="AM66" i="17"/>
  <c r="AF72" i="17"/>
  <c r="Z68" i="17"/>
  <c r="AM64" i="15"/>
  <c r="C69" i="17"/>
  <c r="V69" i="17" s="1"/>
  <c r="AE65" i="15"/>
  <c r="AF65" i="15" s="1"/>
  <c r="AL65" i="15" s="1"/>
  <c r="AM65" i="15" s="1"/>
  <c r="A69" i="17"/>
  <c r="U69" i="17" s="1"/>
  <c r="U66" i="15"/>
  <c r="X66" i="15" s="1"/>
  <c r="T67" i="15"/>
  <c r="U67" i="15" s="1"/>
  <c r="X67" i="15" s="1"/>
  <c r="G69" i="15"/>
  <c r="I69" i="15" s="1"/>
  <c r="J69" i="15" s="1"/>
  <c r="L69" i="15" s="1"/>
  <c r="L68" i="15"/>
  <c r="Q68" i="15" s="1"/>
  <c r="AE66" i="15"/>
  <c r="AF66" i="15" s="1"/>
  <c r="F70" i="17"/>
  <c r="M70" i="15"/>
  <c r="R68" i="15"/>
  <c r="T68" i="15"/>
  <c r="Z67" i="15"/>
  <c r="AD66" i="15"/>
  <c r="AK66" i="15" s="1"/>
  <c r="AH66" i="15"/>
  <c r="AI66" i="15" s="1"/>
  <c r="W67" i="15"/>
  <c r="G70" i="17"/>
  <c r="D70" i="17"/>
  <c r="B69" i="17"/>
  <c r="E70" i="17"/>
  <c r="D74" i="15"/>
  <c r="N73" i="15"/>
  <c r="E75" i="15"/>
  <c r="H74" i="15"/>
  <c r="F75" i="15"/>
  <c r="P74" i="15"/>
  <c r="K61" i="32" l="1"/>
  <c r="BG59" i="32"/>
  <c r="BI59" i="32"/>
  <c r="BK58" i="32"/>
  <c r="BN58" i="32" s="1"/>
  <c r="I61" i="21" s="1"/>
  <c r="BB60" i="32"/>
  <c r="BH60" i="32" s="1"/>
  <c r="U69" i="26"/>
  <c r="W69" i="26"/>
  <c r="AQ55" i="23"/>
  <c r="AH55" i="23"/>
  <c r="BG60" i="32"/>
  <c r="BI60" i="32"/>
  <c r="AD67" i="23"/>
  <c r="AE67" i="23"/>
  <c r="AQ61" i="32"/>
  <c r="AN62" i="32"/>
  <c r="AP62" i="32" s="1"/>
  <c r="AM62" i="32"/>
  <c r="AO62" i="32" s="1"/>
  <c r="AV62" i="32"/>
  <c r="AU62" i="32"/>
  <c r="AG54" i="23"/>
  <c r="AI54" i="23" s="1"/>
  <c r="AJ54" i="23" s="1"/>
  <c r="AK54" i="23" s="1"/>
  <c r="AL54" i="23" s="1"/>
  <c r="AM54" i="23" s="1"/>
  <c r="AN54" i="23" s="1"/>
  <c r="AO54" i="23" s="1"/>
  <c r="AP54" i="23" s="1"/>
  <c r="AY61" i="32"/>
  <c r="BA61" i="32" s="1"/>
  <c r="AX61" i="32"/>
  <c r="AZ61" i="32" s="1"/>
  <c r="AR63" i="32"/>
  <c r="AK63" i="32"/>
  <c r="AJ63" i="32"/>
  <c r="AG64" i="32"/>
  <c r="L64" i="32"/>
  <c r="P64" i="32" s="1"/>
  <c r="W75" i="23"/>
  <c r="AC74" i="23"/>
  <c r="V76" i="23"/>
  <c r="AB75" i="23"/>
  <c r="AA68" i="23"/>
  <c r="U69" i="23"/>
  <c r="BD67" i="32"/>
  <c r="BE67" i="32"/>
  <c r="BC67" i="32"/>
  <c r="AL68" i="32"/>
  <c r="AH69" i="32"/>
  <c r="AW68" i="32"/>
  <c r="AS69" i="32"/>
  <c r="Y67" i="32"/>
  <c r="X67" i="32"/>
  <c r="W67" i="32"/>
  <c r="E63" i="32"/>
  <c r="D63" i="32"/>
  <c r="H62" i="32"/>
  <c r="J62" i="32" s="1"/>
  <c r="G62" i="32"/>
  <c r="I62" i="32" s="1"/>
  <c r="F68" i="32"/>
  <c r="B69" i="32"/>
  <c r="AM67" i="29"/>
  <c r="AP67" i="29" s="1"/>
  <c r="W70" i="28"/>
  <c r="E72" i="20"/>
  <c r="I71" i="20"/>
  <c r="E72" i="21" s="1"/>
  <c r="J71" i="20"/>
  <c r="F72" i="21" s="1"/>
  <c r="C75" i="15"/>
  <c r="C75" i="25"/>
  <c r="C75" i="22"/>
  <c r="C75" i="24"/>
  <c r="C75" i="28"/>
  <c r="M75" i="28" s="1"/>
  <c r="C75" i="26"/>
  <c r="M75" i="26" s="1"/>
  <c r="C75" i="29"/>
  <c r="M75" i="29" s="1"/>
  <c r="C75" i="27"/>
  <c r="M75" i="27" s="1"/>
  <c r="L59" i="23"/>
  <c r="K59" i="23"/>
  <c r="AI67" i="28"/>
  <c r="AM67" i="28" s="1"/>
  <c r="AG69" i="28"/>
  <c r="AG68" i="29"/>
  <c r="AA70" i="28"/>
  <c r="AE70" i="28" s="1"/>
  <c r="C69" i="19"/>
  <c r="Q69" i="19" s="1"/>
  <c r="C69" i="21" s="1"/>
  <c r="B73" i="29" s="1"/>
  <c r="G73" i="29" s="1"/>
  <c r="I73" i="29" s="1"/>
  <c r="J73" i="29" s="1"/>
  <c r="I59" i="23"/>
  <c r="A69" i="19"/>
  <c r="P69" i="19" s="1"/>
  <c r="D69" i="21" s="1"/>
  <c r="B73" i="25" s="1"/>
  <c r="AJ69" i="29"/>
  <c r="U69" i="27"/>
  <c r="X69" i="27" s="1"/>
  <c r="AE69" i="29"/>
  <c r="AF69" i="29" s="1"/>
  <c r="AL69" i="29" s="1"/>
  <c r="W69" i="27"/>
  <c r="W70" i="29"/>
  <c r="U70" i="29"/>
  <c r="X70" i="29" s="1"/>
  <c r="D71" i="20"/>
  <c r="B70" i="20"/>
  <c r="U70" i="28"/>
  <c r="X70" i="28" s="1"/>
  <c r="T70" i="26"/>
  <c r="R70" i="26"/>
  <c r="AJ69" i="26"/>
  <c r="AH68" i="29"/>
  <c r="AD68" i="29"/>
  <c r="AK68" i="29" s="1"/>
  <c r="B72" i="29"/>
  <c r="G72" i="29" s="1"/>
  <c r="I72" i="29" s="1"/>
  <c r="J72" i="29" s="1"/>
  <c r="B72" i="28"/>
  <c r="G72" i="28" s="1"/>
  <c r="I72" i="28" s="1"/>
  <c r="J72" i="28" s="1"/>
  <c r="Z70" i="28"/>
  <c r="AE68" i="28"/>
  <c r="AF68" i="28" s="1"/>
  <c r="AL68" i="28" s="1"/>
  <c r="AG68" i="28"/>
  <c r="O72" i="26"/>
  <c r="L72" i="26"/>
  <c r="O72" i="27"/>
  <c r="L72" i="27"/>
  <c r="AJ69" i="28"/>
  <c r="O71" i="26"/>
  <c r="L71" i="26"/>
  <c r="AP67" i="27"/>
  <c r="K60" i="23"/>
  <c r="L71" i="27"/>
  <c r="O71" i="27"/>
  <c r="AI68" i="27"/>
  <c r="AM68" i="27" s="1"/>
  <c r="AM68" i="26"/>
  <c r="AD68" i="28"/>
  <c r="AK68" i="28" s="1"/>
  <c r="AH68" i="28"/>
  <c r="AF68" i="29"/>
  <c r="AL68" i="29" s="1"/>
  <c r="Y70" i="27"/>
  <c r="AB70" i="27" s="1"/>
  <c r="AC70" i="27" s="1"/>
  <c r="V70" i="27"/>
  <c r="A71" i="26"/>
  <c r="K71" i="26" s="1"/>
  <c r="A71" i="28"/>
  <c r="K71" i="28" s="1"/>
  <c r="AH69" i="29"/>
  <c r="AI69" i="29" s="1"/>
  <c r="AD69" i="29"/>
  <c r="AK69" i="29" s="1"/>
  <c r="V70" i="29"/>
  <c r="Y70" i="29"/>
  <c r="AB70" i="29" s="1"/>
  <c r="AC70" i="29" s="1"/>
  <c r="Z70" i="29"/>
  <c r="V70" i="26"/>
  <c r="Y70" i="26"/>
  <c r="AB70" i="26" s="1"/>
  <c r="AC70" i="26" s="1"/>
  <c r="Z69" i="27"/>
  <c r="AJ69" i="27"/>
  <c r="AA70" i="29"/>
  <c r="V70" i="28"/>
  <c r="Y70" i="28"/>
  <c r="AB70" i="28" s="1"/>
  <c r="AC70" i="28" s="1"/>
  <c r="AP66" i="28"/>
  <c r="J59" i="23"/>
  <c r="B72" i="22"/>
  <c r="AA69" i="27"/>
  <c r="AP67" i="26"/>
  <c r="L60" i="23"/>
  <c r="X69" i="26"/>
  <c r="Z69" i="26"/>
  <c r="Q70" i="27"/>
  <c r="S70" i="27"/>
  <c r="A71" i="24"/>
  <c r="K71" i="24" s="1"/>
  <c r="A71" i="27"/>
  <c r="K71" i="27" s="1"/>
  <c r="A71" i="29"/>
  <c r="K71" i="29" s="1"/>
  <c r="B72" i="15"/>
  <c r="AA69" i="26"/>
  <c r="T70" i="27"/>
  <c r="R70" i="27"/>
  <c r="O71" i="28"/>
  <c r="L71" i="28"/>
  <c r="AF69" i="28"/>
  <c r="AL69" i="28" s="1"/>
  <c r="AD69" i="28"/>
  <c r="AK69" i="28" s="1"/>
  <c r="AH69" i="28"/>
  <c r="Q70" i="26"/>
  <c r="S70" i="26"/>
  <c r="O71" i="29"/>
  <c r="L71" i="29"/>
  <c r="O55" i="23"/>
  <c r="R55" i="23" s="1"/>
  <c r="T55" i="23"/>
  <c r="S55" i="23"/>
  <c r="P75" i="29"/>
  <c r="F76" i="29"/>
  <c r="H76" i="29" s="1"/>
  <c r="E77" i="29"/>
  <c r="D76" i="29"/>
  <c r="N75" i="29"/>
  <c r="H75" i="29"/>
  <c r="N75" i="28"/>
  <c r="D76" i="28"/>
  <c r="E76" i="28"/>
  <c r="H75" i="28"/>
  <c r="P77" i="28"/>
  <c r="F78" i="28"/>
  <c r="P76" i="27"/>
  <c r="F77" i="27"/>
  <c r="N75" i="27"/>
  <c r="D76" i="27"/>
  <c r="E76" i="27"/>
  <c r="H75" i="27"/>
  <c r="P76" i="26"/>
  <c r="F77" i="26"/>
  <c r="N76" i="26"/>
  <c r="D77" i="26"/>
  <c r="H76" i="26"/>
  <c r="E77" i="26"/>
  <c r="A71" i="15"/>
  <c r="K71" i="15" s="1"/>
  <c r="K72" i="17"/>
  <c r="M72" i="17"/>
  <c r="N73" i="17"/>
  <c r="C70" i="23"/>
  <c r="E70" i="19"/>
  <c r="C70" i="19" s="1"/>
  <c r="Q70" i="19" s="1"/>
  <c r="C70" i="21" s="1"/>
  <c r="M72" i="19"/>
  <c r="T71" i="19"/>
  <c r="S71" i="19"/>
  <c r="W68" i="17"/>
  <c r="AD68" i="17" s="1"/>
  <c r="AM68" i="17" s="1"/>
  <c r="B72" i="24"/>
  <c r="B72" i="25"/>
  <c r="AK68" i="17"/>
  <c r="A68" i="21" s="1"/>
  <c r="A65" i="32" s="1"/>
  <c r="R69" i="17"/>
  <c r="AG66" i="25"/>
  <c r="AI65" i="25"/>
  <c r="AM65" i="25" s="1"/>
  <c r="A71" i="22"/>
  <c r="K71" i="22" s="1"/>
  <c r="A71" i="25"/>
  <c r="K71" i="25" s="1"/>
  <c r="S69" i="17"/>
  <c r="AC69" i="17" s="1"/>
  <c r="M56" i="23"/>
  <c r="N56" i="23"/>
  <c r="P56" i="23" s="1"/>
  <c r="E76" i="24"/>
  <c r="H75" i="24"/>
  <c r="AI65" i="24"/>
  <c r="AM65" i="24" s="1"/>
  <c r="AJ68" i="17"/>
  <c r="B68" i="21" s="1"/>
  <c r="U67" i="22"/>
  <c r="X67" i="22" s="1"/>
  <c r="G70" i="22"/>
  <c r="I70" i="22" s="1"/>
  <c r="J70" i="22" s="1"/>
  <c r="O70" i="22" s="1"/>
  <c r="W67" i="22"/>
  <c r="W67" i="25"/>
  <c r="AE66" i="24"/>
  <c r="AF66" i="24" s="1"/>
  <c r="AL66" i="24" s="1"/>
  <c r="U67" i="25"/>
  <c r="X67" i="25" s="1"/>
  <c r="AJ69" i="15"/>
  <c r="W67" i="24"/>
  <c r="U67" i="24"/>
  <c r="X67" i="24" s="1"/>
  <c r="Y70" i="15"/>
  <c r="AB70" i="15" s="1"/>
  <c r="AC70" i="15" s="1"/>
  <c r="V70" i="15"/>
  <c r="AM65" i="22"/>
  <c r="AP64" i="22"/>
  <c r="F57" i="23"/>
  <c r="AH66" i="25"/>
  <c r="AD66" i="25"/>
  <c r="AK66" i="25" s="1"/>
  <c r="AJ69" i="25"/>
  <c r="V70" i="25"/>
  <c r="Y70" i="25"/>
  <c r="AB70" i="25" s="1"/>
  <c r="AC70" i="25" s="1"/>
  <c r="S68" i="24"/>
  <c r="Q68" i="24"/>
  <c r="Y70" i="24"/>
  <c r="AB70" i="24" s="1"/>
  <c r="AC70" i="24" s="1"/>
  <c r="V70" i="24"/>
  <c r="O69" i="25"/>
  <c r="L69" i="25"/>
  <c r="AP64" i="25"/>
  <c r="H57" i="23"/>
  <c r="AD66" i="22"/>
  <c r="AK66" i="22" s="1"/>
  <c r="AH66" i="22"/>
  <c r="O69" i="24"/>
  <c r="L69" i="24"/>
  <c r="AJ69" i="24"/>
  <c r="V70" i="22"/>
  <c r="Y70" i="22"/>
  <c r="AB70" i="22" s="1"/>
  <c r="AC70" i="22" s="1"/>
  <c r="S68" i="25"/>
  <c r="Q68" i="25"/>
  <c r="Z67" i="22"/>
  <c r="AD66" i="24"/>
  <c r="AK66" i="24" s="1"/>
  <c r="AH66" i="24"/>
  <c r="AI66" i="24" s="1"/>
  <c r="AA67" i="22"/>
  <c r="Z67" i="24"/>
  <c r="M70" i="25"/>
  <c r="G70" i="25"/>
  <c r="I70" i="25" s="1"/>
  <c r="J70" i="25" s="1"/>
  <c r="AF66" i="25"/>
  <c r="AL66" i="25" s="1"/>
  <c r="R68" i="25"/>
  <c r="T68" i="25"/>
  <c r="T68" i="24"/>
  <c r="R68" i="24"/>
  <c r="AE66" i="22"/>
  <c r="AF66" i="22" s="1"/>
  <c r="AL66" i="22" s="1"/>
  <c r="AG66" i="22"/>
  <c r="AA67" i="24"/>
  <c r="M70" i="24"/>
  <c r="G70" i="24"/>
  <c r="I70" i="24" s="1"/>
  <c r="J70" i="24" s="1"/>
  <c r="Z67" i="25"/>
  <c r="AP64" i="24"/>
  <c r="G57" i="23"/>
  <c r="AP64" i="15"/>
  <c r="E57" i="23"/>
  <c r="AA67" i="25"/>
  <c r="T68" i="22"/>
  <c r="R68" i="22"/>
  <c r="AP65" i="15"/>
  <c r="E58" i="23"/>
  <c r="AJ69" i="22"/>
  <c r="O69" i="22"/>
  <c r="L69" i="22"/>
  <c r="S68" i="22"/>
  <c r="Q68" i="22"/>
  <c r="N77" i="25"/>
  <c r="D78" i="25"/>
  <c r="P76" i="25"/>
  <c r="F77" i="25"/>
  <c r="E77" i="25"/>
  <c r="H76" i="25"/>
  <c r="P79" i="24"/>
  <c r="F80" i="24"/>
  <c r="N76" i="24"/>
  <c r="D77" i="24"/>
  <c r="P75" i="22"/>
  <c r="F76" i="22"/>
  <c r="E76" i="22"/>
  <c r="H75" i="22"/>
  <c r="N76" i="22"/>
  <c r="D77" i="22"/>
  <c r="Y69" i="17"/>
  <c r="AE69" i="17" s="1"/>
  <c r="D72" i="19"/>
  <c r="AM67" i="17"/>
  <c r="AF73" i="17"/>
  <c r="Z69" i="17"/>
  <c r="AL66" i="15"/>
  <c r="AM66" i="15" s="1"/>
  <c r="AA67" i="15"/>
  <c r="AE67" i="15" s="1"/>
  <c r="AF67" i="15" s="1"/>
  <c r="AL67" i="15" s="1"/>
  <c r="C70" i="17"/>
  <c r="V70" i="17" s="1"/>
  <c r="A70" i="17"/>
  <c r="U70" i="17" s="1"/>
  <c r="S68" i="15"/>
  <c r="AA68" i="15" s="1"/>
  <c r="AE68" i="15" s="1"/>
  <c r="Z68" i="15"/>
  <c r="AH68" i="15" s="1"/>
  <c r="G70" i="15"/>
  <c r="I70" i="15" s="1"/>
  <c r="J70" i="15" s="1"/>
  <c r="L70" i="15" s="1"/>
  <c r="O69" i="15"/>
  <c r="T69" i="15" s="1"/>
  <c r="F71" i="17"/>
  <c r="M71" i="15"/>
  <c r="G71" i="17"/>
  <c r="AD67" i="15"/>
  <c r="AK67" i="15" s="1"/>
  <c r="AH67" i="15"/>
  <c r="Q69" i="15"/>
  <c r="S69" i="15"/>
  <c r="W68" i="15"/>
  <c r="D71" i="17"/>
  <c r="B70" i="17"/>
  <c r="E71" i="17"/>
  <c r="F76" i="15"/>
  <c r="P75" i="15"/>
  <c r="E76" i="15"/>
  <c r="H75" i="15"/>
  <c r="D75" i="15"/>
  <c r="N74" i="15"/>
  <c r="BK59" i="32" l="1"/>
  <c r="BN59" i="32" s="1"/>
  <c r="I62" i="21" s="1"/>
  <c r="AQ62" i="32"/>
  <c r="AQ56" i="23"/>
  <c r="AH56" i="23"/>
  <c r="BK60" i="32"/>
  <c r="BN60" i="32" s="1"/>
  <c r="I63" i="21" s="1"/>
  <c r="BB61" i="32"/>
  <c r="BI61" i="32" s="1"/>
  <c r="AD68" i="23"/>
  <c r="AE68" i="23"/>
  <c r="BG61" i="32"/>
  <c r="K62" i="32"/>
  <c r="B73" i="15"/>
  <c r="BH61" i="32"/>
  <c r="AK64" i="32"/>
  <c r="AR64" i="32"/>
  <c r="AJ64" i="32"/>
  <c r="AM63" i="32"/>
  <c r="AO63" i="32" s="1"/>
  <c r="AN63" i="32"/>
  <c r="AP63" i="32" s="1"/>
  <c r="AV63" i="32"/>
  <c r="AU63" i="32"/>
  <c r="AG65" i="32"/>
  <c r="L65" i="32"/>
  <c r="P65" i="32" s="1"/>
  <c r="AX62" i="32"/>
  <c r="AZ62" i="32" s="1"/>
  <c r="AY62" i="32"/>
  <c r="BA62" i="32" s="1"/>
  <c r="AG55" i="23"/>
  <c r="AI55" i="23" s="1"/>
  <c r="AJ55" i="23" s="1"/>
  <c r="AK55" i="23" s="1"/>
  <c r="AL55" i="23" s="1"/>
  <c r="AM55" i="23" s="1"/>
  <c r="AN55" i="23" s="1"/>
  <c r="AO55" i="23" s="1"/>
  <c r="AP55" i="23" s="1"/>
  <c r="W76" i="23"/>
  <c r="AC75" i="23"/>
  <c r="V77" i="23"/>
  <c r="AB76" i="23"/>
  <c r="AA69" i="23"/>
  <c r="U70" i="23"/>
  <c r="AH70" i="32"/>
  <c r="AL69" i="32"/>
  <c r="BD68" i="32"/>
  <c r="BC68" i="32"/>
  <c r="BE68" i="32"/>
  <c r="AS70" i="32"/>
  <c r="AW69" i="32"/>
  <c r="X68" i="32"/>
  <c r="W68" i="32"/>
  <c r="Y68" i="32"/>
  <c r="B73" i="26"/>
  <c r="G73" i="26" s="1"/>
  <c r="I73" i="26" s="1"/>
  <c r="J73" i="26" s="1"/>
  <c r="O73" i="26" s="1"/>
  <c r="I60" i="23"/>
  <c r="B73" i="27"/>
  <c r="G73" i="27" s="1"/>
  <c r="I73" i="27" s="1"/>
  <c r="J73" i="27" s="1"/>
  <c r="L73" i="27" s="1"/>
  <c r="E64" i="32"/>
  <c r="D64" i="32"/>
  <c r="G63" i="32"/>
  <c r="I63" i="32" s="1"/>
  <c r="H63" i="32"/>
  <c r="J63" i="32" s="1"/>
  <c r="V69" i="19"/>
  <c r="F69" i="32"/>
  <c r="B70" i="32"/>
  <c r="U70" i="27"/>
  <c r="X70" i="27" s="1"/>
  <c r="AG70" i="28"/>
  <c r="B73" i="28"/>
  <c r="G73" i="28" s="1"/>
  <c r="I73" i="28" s="1"/>
  <c r="J73" i="28" s="1"/>
  <c r="L73" i="28" s="1"/>
  <c r="AM69" i="29"/>
  <c r="AP69" i="29" s="1"/>
  <c r="AI69" i="28"/>
  <c r="AM69" i="28" s="1"/>
  <c r="J60" i="23"/>
  <c r="AP67" i="28"/>
  <c r="AI68" i="29"/>
  <c r="AM68" i="29" s="1"/>
  <c r="C76" i="27"/>
  <c r="M76" i="27" s="1"/>
  <c r="C76" i="28"/>
  <c r="M76" i="28" s="1"/>
  <c r="C76" i="26"/>
  <c r="M76" i="26" s="1"/>
  <c r="C76" i="29"/>
  <c r="M76" i="29" s="1"/>
  <c r="C76" i="24"/>
  <c r="C76" i="15"/>
  <c r="C76" i="22"/>
  <c r="C76" i="25"/>
  <c r="E73" i="20"/>
  <c r="I72" i="20"/>
  <c r="E73" i="21" s="1"/>
  <c r="J72" i="20"/>
  <c r="F73" i="21" s="1"/>
  <c r="B70" i="19"/>
  <c r="A70" i="19"/>
  <c r="P70" i="19" s="1"/>
  <c r="D70" i="21" s="1"/>
  <c r="B74" i="24" s="1"/>
  <c r="Z70" i="27"/>
  <c r="AD70" i="27" s="1"/>
  <c r="W70" i="26"/>
  <c r="AI68" i="28"/>
  <c r="AM68" i="28" s="1"/>
  <c r="D72" i="20"/>
  <c r="B71" i="20"/>
  <c r="AA70" i="26"/>
  <c r="AE70" i="26" s="1"/>
  <c r="AD69" i="26"/>
  <c r="AK69" i="26" s="1"/>
  <c r="AH69" i="26"/>
  <c r="AP68" i="26"/>
  <c r="L61" i="23"/>
  <c r="L72" i="29"/>
  <c r="O72" i="29"/>
  <c r="S71" i="28"/>
  <c r="Q71" i="28"/>
  <c r="AP68" i="27"/>
  <c r="K61" i="23"/>
  <c r="T71" i="28"/>
  <c r="R71" i="28"/>
  <c r="AJ70" i="29"/>
  <c r="L73" i="29"/>
  <c r="O73" i="29"/>
  <c r="W70" i="27"/>
  <c r="R71" i="27"/>
  <c r="T71" i="27"/>
  <c r="S72" i="27"/>
  <c r="Q72" i="27"/>
  <c r="S71" i="27"/>
  <c r="Q71" i="27"/>
  <c r="R72" i="27"/>
  <c r="T72" i="27"/>
  <c r="A72" i="28"/>
  <c r="K72" i="28" s="1"/>
  <c r="A72" i="26"/>
  <c r="K72" i="26" s="1"/>
  <c r="AE69" i="26"/>
  <c r="AF69" i="26" s="1"/>
  <c r="AL69" i="26" s="1"/>
  <c r="AG69" i="26"/>
  <c r="S72" i="26"/>
  <c r="Q72" i="26"/>
  <c r="V71" i="28"/>
  <c r="Y71" i="28"/>
  <c r="AB71" i="28" s="1"/>
  <c r="AC71" i="28" s="1"/>
  <c r="T72" i="26"/>
  <c r="R72" i="26"/>
  <c r="Q71" i="29"/>
  <c r="S71" i="29"/>
  <c r="V71" i="26"/>
  <c r="Y71" i="26"/>
  <c r="AB71" i="26" s="1"/>
  <c r="AC71" i="26" s="1"/>
  <c r="U70" i="26"/>
  <c r="X70" i="26" s="1"/>
  <c r="A72" i="24"/>
  <c r="K72" i="24" s="1"/>
  <c r="A72" i="29"/>
  <c r="K72" i="29" s="1"/>
  <c r="A72" i="27"/>
  <c r="K72" i="27" s="1"/>
  <c r="R71" i="29"/>
  <c r="T71" i="29"/>
  <c r="V71" i="29"/>
  <c r="Y71" i="29"/>
  <c r="AB71" i="29" s="1"/>
  <c r="AC71" i="29" s="1"/>
  <c r="AJ70" i="28"/>
  <c r="AJ70" i="27"/>
  <c r="V71" i="27"/>
  <c r="Y71" i="27"/>
  <c r="AB71" i="27" s="1"/>
  <c r="AC71" i="27" s="1"/>
  <c r="AG70" i="29"/>
  <c r="AE70" i="29"/>
  <c r="AF70" i="29" s="1"/>
  <c r="AL70" i="29" s="1"/>
  <c r="AG69" i="27"/>
  <c r="AE69" i="27"/>
  <c r="AF69" i="27" s="1"/>
  <c r="AL69" i="27" s="1"/>
  <c r="B74" i="29"/>
  <c r="G74" i="29" s="1"/>
  <c r="I74" i="29" s="1"/>
  <c r="J74" i="29" s="1"/>
  <c r="B74" i="28"/>
  <c r="G74" i="28" s="1"/>
  <c r="I74" i="28" s="1"/>
  <c r="J74" i="28" s="1"/>
  <c r="AD69" i="27"/>
  <c r="AK69" i="27" s="1"/>
  <c r="AH69" i="27"/>
  <c r="S71" i="26"/>
  <c r="Q71" i="26"/>
  <c r="AH70" i="29"/>
  <c r="AD70" i="29"/>
  <c r="AK70" i="29" s="1"/>
  <c r="Z70" i="26"/>
  <c r="R71" i="26"/>
  <c r="T71" i="26"/>
  <c r="O72" i="28"/>
  <c r="L72" i="28"/>
  <c r="AA70" i="27"/>
  <c r="AJ70" i="26"/>
  <c r="AD70" i="28"/>
  <c r="AK70" i="28" s="1"/>
  <c r="AH70" i="28"/>
  <c r="AF70" i="28"/>
  <c r="AL70" i="28" s="1"/>
  <c r="O56" i="23"/>
  <c r="R56" i="23" s="1"/>
  <c r="T56" i="23"/>
  <c r="S56" i="23"/>
  <c r="F77" i="29"/>
  <c r="H77" i="29" s="1"/>
  <c r="P76" i="29"/>
  <c r="E78" i="29"/>
  <c r="D77" i="29"/>
  <c r="N76" i="29"/>
  <c r="N76" i="28"/>
  <c r="D77" i="28"/>
  <c r="H76" i="28"/>
  <c r="E77" i="28"/>
  <c r="P78" i="28"/>
  <c r="F79" i="28"/>
  <c r="H76" i="27"/>
  <c r="E77" i="27"/>
  <c r="P77" i="27"/>
  <c r="F78" i="27"/>
  <c r="N76" i="27"/>
  <c r="D77" i="27"/>
  <c r="N77" i="26"/>
  <c r="D78" i="26"/>
  <c r="P77" i="26"/>
  <c r="F78" i="26"/>
  <c r="E78" i="26"/>
  <c r="H77" i="26"/>
  <c r="M73" i="17"/>
  <c r="K73" i="17"/>
  <c r="N74" i="17"/>
  <c r="C71" i="23"/>
  <c r="E71" i="19"/>
  <c r="A71" i="19" s="1"/>
  <c r="P71" i="19" s="1"/>
  <c r="D71" i="21" s="1"/>
  <c r="AK69" i="17"/>
  <c r="A69" i="21" s="1"/>
  <c r="A66" i="32" s="1"/>
  <c r="A72" i="15"/>
  <c r="K72" i="15" s="1"/>
  <c r="M73" i="19"/>
  <c r="T72" i="19"/>
  <c r="S72" i="19"/>
  <c r="B73" i="24"/>
  <c r="B73" i="22"/>
  <c r="AI66" i="25"/>
  <c r="AM66" i="25" s="1"/>
  <c r="W68" i="24"/>
  <c r="W69" i="17"/>
  <c r="AD69" i="17" s="1"/>
  <c r="A72" i="22"/>
  <c r="K72" i="22" s="1"/>
  <c r="A72" i="25"/>
  <c r="K72" i="25" s="1"/>
  <c r="R70" i="17"/>
  <c r="S70" i="17"/>
  <c r="AC70" i="17" s="1"/>
  <c r="W70" i="17"/>
  <c r="AD70" i="17" s="1"/>
  <c r="M57" i="23"/>
  <c r="N57" i="23"/>
  <c r="P57" i="23" s="1"/>
  <c r="U68" i="24"/>
  <c r="X68" i="24" s="1"/>
  <c r="H76" i="24"/>
  <c r="E77" i="24"/>
  <c r="AJ69" i="17"/>
  <c r="B69" i="21" s="1"/>
  <c r="AI66" i="22"/>
  <c r="AM66" i="22" s="1"/>
  <c r="AA68" i="22"/>
  <c r="AG68" i="22" s="1"/>
  <c r="L70" i="22"/>
  <c r="S70" i="22" s="1"/>
  <c r="Z68" i="22"/>
  <c r="AD68" i="22" s="1"/>
  <c r="AJ70" i="15"/>
  <c r="U68" i="25"/>
  <c r="X68" i="25" s="1"/>
  <c r="W68" i="25"/>
  <c r="V71" i="15"/>
  <c r="Y71" i="15"/>
  <c r="AB71" i="15" s="1"/>
  <c r="AC71" i="15" s="1"/>
  <c r="V71" i="24"/>
  <c r="Y71" i="24"/>
  <c r="AB71" i="24" s="1"/>
  <c r="AC71" i="24" s="1"/>
  <c r="T69" i="22"/>
  <c r="R69" i="22"/>
  <c r="AJ70" i="25"/>
  <c r="T69" i="24"/>
  <c r="R69" i="24"/>
  <c r="AE67" i="24"/>
  <c r="AF67" i="24" s="1"/>
  <c r="AL67" i="24" s="1"/>
  <c r="AG67" i="24"/>
  <c r="AP66" i="15"/>
  <c r="E59" i="23"/>
  <c r="M71" i="22"/>
  <c r="G71" i="22"/>
  <c r="I71" i="22" s="1"/>
  <c r="J71" i="22" s="1"/>
  <c r="W68" i="22"/>
  <c r="V71" i="22"/>
  <c r="Y71" i="22"/>
  <c r="AB71" i="22" s="1"/>
  <c r="AC71" i="22" s="1"/>
  <c r="AM66" i="24"/>
  <c r="G71" i="25"/>
  <c r="I71" i="25" s="1"/>
  <c r="J71" i="25" s="1"/>
  <c r="M71" i="25"/>
  <c r="AG67" i="22"/>
  <c r="AE67" i="22"/>
  <c r="AF67" i="22" s="1"/>
  <c r="AL67" i="22" s="1"/>
  <c r="AP65" i="25"/>
  <c r="H58" i="23"/>
  <c r="U68" i="22"/>
  <c r="X68" i="22" s="1"/>
  <c r="Y71" i="25"/>
  <c r="AB71" i="25" s="1"/>
  <c r="AC71" i="25" s="1"/>
  <c r="V71" i="25"/>
  <c r="M71" i="24"/>
  <c r="G71" i="24"/>
  <c r="I71" i="24" s="1"/>
  <c r="J71" i="24" s="1"/>
  <c r="AG67" i="25"/>
  <c r="AE67" i="25"/>
  <c r="AF67" i="25" s="1"/>
  <c r="AL67" i="25" s="1"/>
  <c r="AD67" i="22"/>
  <c r="AK67" i="22" s="1"/>
  <c r="AH67" i="22"/>
  <c r="S69" i="25"/>
  <c r="Q69" i="25"/>
  <c r="T70" i="22"/>
  <c r="R70" i="22"/>
  <c r="AD67" i="25"/>
  <c r="AK67" i="25" s="1"/>
  <c r="AH67" i="25"/>
  <c r="AP65" i="24"/>
  <c r="G58" i="23"/>
  <c r="Z68" i="25"/>
  <c r="T69" i="25"/>
  <c r="R69" i="25"/>
  <c r="L70" i="24"/>
  <c r="O70" i="24"/>
  <c r="S69" i="22"/>
  <c r="Q69" i="22"/>
  <c r="AA68" i="25"/>
  <c r="AJ70" i="24"/>
  <c r="O70" i="25"/>
  <c r="L70" i="25"/>
  <c r="AP65" i="22"/>
  <c r="F58" i="23"/>
  <c r="AD67" i="24"/>
  <c r="AK67" i="24" s="1"/>
  <c r="AH67" i="24"/>
  <c r="AJ70" i="22"/>
  <c r="Z68" i="24"/>
  <c r="S69" i="24"/>
  <c r="Q69" i="24"/>
  <c r="AA68" i="24"/>
  <c r="E78" i="25"/>
  <c r="H77" i="25"/>
  <c r="N78" i="25"/>
  <c r="D79" i="25"/>
  <c r="F78" i="25"/>
  <c r="P77" i="25"/>
  <c r="N77" i="24"/>
  <c r="D78" i="24"/>
  <c r="P80" i="24"/>
  <c r="F81" i="24"/>
  <c r="N77" i="22"/>
  <c r="D78" i="22"/>
  <c r="H76" i="22"/>
  <c r="E77" i="22"/>
  <c r="P76" i="22"/>
  <c r="F77" i="22"/>
  <c r="Y70" i="17"/>
  <c r="AE70" i="17" s="1"/>
  <c r="AF68" i="15"/>
  <c r="D73" i="19"/>
  <c r="AF74" i="17"/>
  <c r="Z70" i="17"/>
  <c r="AG67" i="15"/>
  <c r="AI67" i="15" s="1"/>
  <c r="AM67" i="15" s="1"/>
  <c r="U68" i="15"/>
  <c r="X68" i="15" s="1"/>
  <c r="C71" i="17"/>
  <c r="V71" i="17" s="1"/>
  <c r="A71" i="17"/>
  <c r="U71" i="17" s="1"/>
  <c r="AD68" i="15"/>
  <c r="AK68" i="15" s="1"/>
  <c r="AG68" i="15"/>
  <c r="AI68" i="15" s="1"/>
  <c r="O70" i="15"/>
  <c r="R70" i="15" s="1"/>
  <c r="R69" i="15"/>
  <c r="Z69" i="15" s="1"/>
  <c r="G71" i="15"/>
  <c r="I71" i="15" s="1"/>
  <c r="J71" i="15" s="1"/>
  <c r="O71" i="15" s="1"/>
  <c r="F72" i="17"/>
  <c r="M72" i="15"/>
  <c r="U69" i="15"/>
  <c r="AA69" i="15"/>
  <c r="Q70" i="15"/>
  <c r="S70" i="15"/>
  <c r="G72" i="17"/>
  <c r="E72" i="17"/>
  <c r="D72" i="17"/>
  <c r="B71" i="17"/>
  <c r="D76" i="15"/>
  <c r="N75" i="15"/>
  <c r="E77" i="15"/>
  <c r="H76" i="15"/>
  <c r="F77" i="15"/>
  <c r="P76" i="15"/>
  <c r="BB62" i="32" l="1"/>
  <c r="BG62" i="32" s="1"/>
  <c r="O73" i="27"/>
  <c r="BK61" i="32"/>
  <c r="BN61" i="32" s="1"/>
  <c r="I64" i="21" s="1"/>
  <c r="AQ57" i="23"/>
  <c r="AH57" i="23"/>
  <c r="AD69" i="23"/>
  <c r="AE69" i="23"/>
  <c r="AQ63" i="32"/>
  <c r="L73" i="26"/>
  <c r="S73" i="26" s="1"/>
  <c r="AH70" i="27"/>
  <c r="O73" i="28"/>
  <c r="T73" i="28" s="1"/>
  <c r="K63" i="32"/>
  <c r="AG66" i="32"/>
  <c r="L66" i="32"/>
  <c r="P66" i="32" s="1"/>
  <c r="AK65" i="32"/>
  <c r="AR65" i="32"/>
  <c r="AJ65" i="32"/>
  <c r="AY63" i="32"/>
  <c r="BA63" i="32" s="1"/>
  <c r="AX63" i="32"/>
  <c r="AZ63" i="32" s="1"/>
  <c r="B74" i="25"/>
  <c r="V70" i="19"/>
  <c r="AF70" i="26"/>
  <c r="AL70" i="26" s="1"/>
  <c r="AN64" i="32"/>
  <c r="AP64" i="32" s="1"/>
  <c r="AM64" i="32"/>
  <c r="AO64" i="32" s="1"/>
  <c r="AI70" i="28"/>
  <c r="AM70" i="28" s="1"/>
  <c r="AV64" i="32"/>
  <c r="AU64" i="32"/>
  <c r="AG56" i="23"/>
  <c r="AI56" i="23" s="1"/>
  <c r="AJ56" i="23" s="1"/>
  <c r="AK56" i="23" s="1"/>
  <c r="AL56" i="23" s="1"/>
  <c r="AM56" i="23" s="1"/>
  <c r="AN56" i="23" s="1"/>
  <c r="AO56" i="23" s="1"/>
  <c r="AP56" i="23" s="1"/>
  <c r="W77" i="23"/>
  <c r="AC76" i="23"/>
  <c r="V78" i="23"/>
  <c r="AB77" i="23"/>
  <c r="AA70" i="23"/>
  <c r="U71" i="23"/>
  <c r="AW70" i="32"/>
  <c r="AS71" i="32"/>
  <c r="BD69" i="32"/>
  <c r="BE69" i="32"/>
  <c r="BC69" i="32"/>
  <c r="AL70" i="32"/>
  <c r="AH71" i="32"/>
  <c r="Y69" i="32"/>
  <c r="X69" i="32"/>
  <c r="W69" i="32"/>
  <c r="AP68" i="28"/>
  <c r="J61" i="23"/>
  <c r="H64" i="32"/>
  <c r="J64" i="32" s="1"/>
  <c r="G64" i="32"/>
  <c r="I64" i="32" s="1"/>
  <c r="E65" i="32"/>
  <c r="D65" i="32"/>
  <c r="F70" i="32"/>
  <c r="B71" i="32"/>
  <c r="I62" i="23"/>
  <c r="AG70" i="26"/>
  <c r="AA71" i="29"/>
  <c r="AG71" i="29" s="1"/>
  <c r="Z71" i="29"/>
  <c r="AD71" i="29" s="1"/>
  <c r="C77" i="27"/>
  <c r="M77" i="27" s="1"/>
  <c r="C77" i="28"/>
  <c r="M77" i="28" s="1"/>
  <c r="C77" i="26"/>
  <c r="M77" i="26" s="1"/>
  <c r="C77" i="29"/>
  <c r="M77" i="29" s="1"/>
  <c r="C77" i="25"/>
  <c r="C77" i="24"/>
  <c r="C77" i="15"/>
  <c r="C77" i="22"/>
  <c r="I73" i="20"/>
  <c r="E74" i="21" s="1"/>
  <c r="E74" i="20"/>
  <c r="J73" i="20"/>
  <c r="F74" i="21" s="1"/>
  <c r="B74" i="26"/>
  <c r="G74" i="26" s="1"/>
  <c r="I74" i="26" s="1"/>
  <c r="J74" i="26" s="1"/>
  <c r="O74" i="26" s="1"/>
  <c r="B74" i="27"/>
  <c r="G74" i="27" s="1"/>
  <c r="I74" i="27" s="1"/>
  <c r="J74" i="27" s="1"/>
  <c r="O74" i="27" s="1"/>
  <c r="C71" i="19"/>
  <c r="Q71" i="19" s="1"/>
  <c r="C71" i="21" s="1"/>
  <c r="B75" i="29" s="1"/>
  <c r="G75" i="29" s="1"/>
  <c r="I75" i="29" s="1"/>
  <c r="J75" i="29" s="1"/>
  <c r="B71" i="19"/>
  <c r="AA72" i="26"/>
  <c r="AE72" i="26" s="1"/>
  <c r="AA71" i="28"/>
  <c r="AE71" i="28" s="1"/>
  <c r="AI69" i="26"/>
  <c r="AM69" i="26" s="1"/>
  <c r="AA72" i="27"/>
  <c r="AE72" i="27" s="1"/>
  <c r="U71" i="27"/>
  <c r="X71" i="27" s="1"/>
  <c r="W71" i="27"/>
  <c r="U71" i="26"/>
  <c r="X71" i="26" s="1"/>
  <c r="W71" i="26"/>
  <c r="AI70" i="29"/>
  <c r="AM70" i="29" s="1"/>
  <c r="AK70" i="27"/>
  <c r="D73" i="20"/>
  <c r="B72" i="20"/>
  <c r="A73" i="15"/>
  <c r="K73" i="15" s="1"/>
  <c r="A73" i="29"/>
  <c r="K73" i="29" s="1"/>
  <c r="A73" i="27"/>
  <c r="K73" i="27" s="1"/>
  <c r="S73" i="27"/>
  <c r="Q73" i="27"/>
  <c r="Z72" i="26"/>
  <c r="AG70" i="27"/>
  <c r="AE70" i="27"/>
  <c r="AF70" i="27" s="1"/>
  <c r="AL70" i="27" s="1"/>
  <c r="AP68" i="29"/>
  <c r="I61" i="23"/>
  <c r="Z72" i="27"/>
  <c r="Z71" i="28"/>
  <c r="Q72" i="28"/>
  <c r="S72" i="28"/>
  <c r="T72" i="28"/>
  <c r="R72" i="28"/>
  <c r="AJ71" i="29"/>
  <c r="T72" i="29"/>
  <c r="R72" i="29"/>
  <c r="Q72" i="29"/>
  <c r="S72" i="29"/>
  <c r="O74" i="28"/>
  <c r="L74" i="28"/>
  <c r="T73" i="26"/>
  <c r="R73" i="26"/>
  <c r="AJ71" i="26"/>
  <c r="B75" i="26"/>
  <c r="G75" i="26" s="1"/>
  <c r="I75" i="26" s="1"/>
  <c r="J75" i="26" s="1"/>
  <c r="B75" i="27"/>
  <c r="G75" i="27" s="1"/>
  <c r="I75" i="27" s="1"/>
  <c r="J75" i="27" s="1"/>
  <c r="A73" i="28"/>
  <c r="K73" i="28" s="1"/>
  <c r="A73" i="26"/>
  <c r="K73" i="26" s="1"/>
  <c r="AH70" i="26"/>
  <c r="AD70" i="26"/>
  <c r="AK70" i="26" s="1"/>
  <c r="L74" i="29"/>
  <c r="O74" i="29"/>
  <c r="V72" i="26"/>
  <c r="Y72" i="26"/>
  <c r="AB72" i="26" s="1"/>
  <c r="AC72" i="26" s="1"/>
  <c r="T73" i="29"/>
  <c r="R73" i="29"/>
  <c r="AI69" i="27"/>
  <c r="AM69" i="27" s="1"/>
  <c r="V72" i="28"/>
  <c r="Y72" i="28"/>
  <c r="AB72" i="28" s="1"/>
  <c r="AC72" i="28" s="1"/>
  <c r="S73" i="29"/>
  <c r="Q73" i="29"/>
  <c r="W72" i="26"/>
  <c r="U72" i="27"/>
  <c r="X72" i="27" s="1"/>
  <c r="AP69" i="28"/>
  <c r="J62" i="23"/>
  <c r="U71" i="29"/>
  <c r="X71" i="29" s="1"/>
  <c r="U72" i="26"/>
  <c r="X72" i="26" s="1"/>
  <c r="W72" i="27"/>
  <c r="V71" i="19"/>
  <c r="W71" i="29"/>
  <c r="Z71" i="27"/>
  <c r="W71" i="28"/>
  <c r="Z71" i="26"/>
  <c r="AJ71" i="27"/>
  <c r="V72" i="27"/>
  <c r="Y72" i="27"/>
  <c r="AB72" i="27" s="1"/>
  <c r="AC72" i="27" s="1"/>
  <c r="AJ71" i="28"/>
  <c r="AA71" i="27"/>
  <c r="U71" i="28"/>
  <c r="X71" i="28" s="1"/>
  <c r="AA71" i="26"/>
  <c r="T73" i="27"/>
  <c r="R73" i="27"/>
  <c r="Y72" i="29"/>
  <c r="AB72" i="29" s="1"/>
  <c r="AC72" i="29" s="1"/>
  <c r="V72" i="29"/>
  <c r="S73" i="28"/>
  <c r="Q73" i="28"/>
  <c r="O57" i="23"/>
  <c r="R57" i="23" s="1"/>
  <c r="T57" i="23"/>
  <c r="S57" i="23"/>
  <c r="D78" i="29"/>
  <c r="N77" i="29"/>
  <c r="E79" i="29"/>
  <c r="P77" i="29"/>
  <c r="F78" i="29"/>
  <c r="H78" i="29" s="1"/>
  <c r="N77" i="28"/>
  <c r="D78" i="28"/>
  <c r="P79" i="28"/>
  <c r="F80" i="28"/>
  <c r="E78" i="28"/>
  <c r="H77" i="28"/>
  <c r="N77" i="27"/>
  <c r="D78" i="27"/>
  <c r="P78" i="27"/>
  <c r="F79" i="27"/>
  <c r="E78" i="27"/>
  <c r="H77" i="27"/>
  <c r="P78" i="26"/>
  <c r="F79" i="26"/>
  <c r="H78" i="26"/>
  <c r="E79" i="26"/>
  <c r="N78" i="26"/>
  <c r="D79" i="26"/>
  <c r="M74" i="17"/>
  <c r="K74" i="17"/>
  <c r="N75" i="17"/>
  <c r="A73" i="24"/>
  <c r="K73" i="24" s="1"/>
  <c r="C72" i="23"/>
  <c r="E72" i="19"/>
  <c r="C72" i="19" s="1"/>
  <c r="Q72" i="19" s="1"/>
  <c r="C72" i="21" s="1"/>
  <c r="M74" i="19"/>
  <c r="T73" i="19"/>
  <c r="S73" i="19"/>
  <c r="AA70" i="22"/>
  <c r="AG70" i="22" s="1"/>
  <c r="AK70" i="17"/>
  <c r="A70" i="21" s="1"/>
  <c r="A67" i="32" s="1"/>
  <c r="B74" i="15"/>
  <c r="B74" i="22"/>
  <c r="R71" i="17"/>
  <c r="S71" i="17"/>
  <c r="AC71" i="17" s="1"/>
  <c r="W71" i="17"/>
  <c r="AD71" i="17" s="1"/>
  <c r="A73" i="22"/>
  <c r="K73" i="22" s="1"/>
  <c r="A73" i="25"/>
  <c r="K73" i="25" s="1"/>
  <c r="M58" i="23"/>
  <c r="N58" i="23"/>
  <c r="P58" i="23" s="1"/>
  <c r="AJ71" i="15"/>
  <c r="H77" i="24"/>
  <c r="E78" i="24"/>
  <c r="AE68" i="22"/>
  <c r="AF68" i="22" s="1"/>
  <c r="AL68" i="22" s="1"/>
  <c r="Q70" i="22"/>
  <c r="Z70" i="22" s="1"/>
  <c r="AK68" i="22"/>
  <c r="AH68" i="22"/>
  <c r="AI68" i="22" s="1"/>
  <c r="AA69" i="25"/>
  <c r="AG69" i="25" s="1"/>
  <c r="AA69" i="22"/>
  <c r="AG69" i="22" s="1"/>
  <c r="AJ70" i="17"/>
  <c r="B70" i="21" s="1"/>
  <c r="AI67" i="24"/>
  <c r="AM67" i="24" s="1"/>
  <c r="Z69" i="25"/>
  <c r="AD69" i="25" s="1"/>
  <c r="AI67" i="22"/>
  <c r="AM67" i="22" s="1"/>
  <c r="AA69" i="24"/>
  <c r="AE69" i="24" s="1"/>
  <c r="V72" i="15"/>
  <c r="Y72" i="15"/>
  <c r="AB72" i="15" s="1"/>
  <c r="AC72" i="15" s="1"/>
  <c r="AP66" i="24"/>
  <c r="G59" i="23"/>
  <c r="R70" i="25"/>
  <c r="T70" i="25"/>
  <c r="AJ71" i="22"/>
  <c r="Y72" i="24"/>
  <c r="AB72" i="24" s="1"/>
  <c r="AC72" i="24" s="1"/>
  <c r="V72" i="24"/>
  <c r="V72" i="25"/>
  <c r="Y72" i="25"/>
  <c r="AB72" i="25" s="1"/>
  <c r="AC72" i="25" s="1"/>
  <c r="O71" i="24"/>
  <c r="L71" i="24"/>
  <c r="AH68" i="25"/>
  <c r="AD68" i="25"/>
  <c r="AK68" i="25" s="1"/>
  <c r="V72" i="22"/>
  <c r="Y72" i="22"/>
  <c r="AB72" i="22" s="1"/>
  <c r="AC72" i="22" s="1"/>
  <c r="M72" i="24"/>
  <c r="G72" i="24"/>
  <c r="I72" i="24" s="1"/>
  <c r="J72" i="24" s="1"/>
  <c r="Z69" i="24"/>
  <c r="AG68" i="25"/>
  <c r="AE68" i="25"/>
  <c r="AF68" i="25" s="1"/>
  <c r="AL68" i="25" s="1"/>
  <c r="AJ71" i="25"/>
  <c r="AP66" i="25"/>
  <c r="H59" i="23"/>
  <c r="S70" i="25"/>
  <c r="Q70" i="25"/>
  <c r="AI67" i="25"/>
  <c r="AM67" i="25" s="1"/>
  <c r="O71" i="22"/>
  <c r="L71" i="22"/>
  <c r="AP66" i="22"/>
  <c r="F59" i="23"/>
  <c r="AH68" i="24"/>
  <c r="AD68" i="24"/>
  <c r="AK68" i="24" s="1"/>
  <c r="Z69" i="22"/>
  <c r="W69" i="22"/>
  <c r="U70" i="22"/>
  <c r="U69" i="22"/>
  <c r="X69" i="22" s="1"/>
  <c r="G72" i="25"/>
  <c r="I72" i="25" s="1"/>
  <c r="J72" i="25" s="1"/>
  <c r="M72" i="25"/>
  <c r="R70" i="24"/>
  <c r="T70" i="24"/>
  <c r="AE68" i="24"/>
  <c r="AF68" i="24" s="1"/>
  <c r="AL68" i="24" s="1"/>
  <c r="AG68" i="24"/>
  <c r="S70" i="24"/>
  <c r="Q70" i="24"/>
  <c r="AJ71" i="24"/>
  <c r="W69" i="25"/>
  <c r="W69" i="24"/>
  <c r="M72" i="22"/>
  <c r="G72" i="22"/>
  <c r="I72" i="22" s="1"/>
  <c r="J72" i="22" s="1"/>
  <c r="AP67" i="15"/>
  <c r="E60" i="23"/>
  <c r="M73" i="22"/>
  <c r="U69" i="25"/>
  <c r="X69" i="25" s="1"/>
  <c r="O71" i="25"/>
  <c r="L71" i="25"/>
  <c r="U69" i="24"/>
  <c r="X69" i="24" s="1"/>
  <c r="N79" i="25"/>
  <c r="D80" i="25"/>
  <c r="H78" i="25"/>
  <c r="E79" i="25"/>
  <c r="P78" i="25"/>
  <c r="F79" i="25"/>
  <c r="N78" i="24"/>
  <c r="D79" i="24"/>
  <c r="P81" i="24"/>
  <c r="F82" i="24"/>
  <c r="E78" i="22"/>
  <c r="H77" i="22"/>
  <c r="N78" i="22"/>
  <c r="D79" i="22"/>
  <c r="P77" i="22"/>
  <c r="F78" i="22"/>
  <c r="AL68" i="15"/>
  <c r="AM68" i="15" s="1"/>
  <c r="Y71" i="17"/>
  <c r="AE71" i="17" s="1"/>
  <c r="D74" i="19"/>
  <c r="AM70" i="17"/>
  <c r="AM69" i="17"/>
  <c r="AF75" i="17"/>
  <c r="Z71" i="17"/>
  <c r="C72" i="17"/>
  <c r="V72" i="17" s="1"/>
  <c r="W69" i="15"/>
  <c r="A72" i="17"/>
  <c r="U72" i="17" s="1"/>
  <c r="X69" i="15"/>
  <c r="T70" i="15"/>
  <c r="U70" i="15" s="1"/>
  <c r="X70" i="15" s="1"/>
  <c r="L71" i="15"/>
  <c r="Q71" i="15" s="1"/>
  <c r="G72" i="15"/>
  <c r="I72" i="15" s="1"/>
  <c r="J72" i="15" s="1"/>
  <c r="O72" i="15" s="1"/>
  <c r="F73" i="17"/>
  <c r="M73" i="15"/>
  <c r="W70" i="15"/>
  <c r="G73" i="17"/>
  <c r="R71" i="15"/>
  <c r="T71" i="15"/>
  <c r="Z70" i="15"/>
  <c r="AG69" i="15"/>
  <c r="AE69" i="15"/>
  <c r="AF69" i="15" s="1"/>
  <c r="AH69" i="15"/>
  <c r="AD69" i="15"/>
  <c r="D73" i="17"/>
  <c r="B72" i="17"/>
  <c r="E73" i="17"/>
  <c r="F78" i="15"/>
  <c r="P77" i="15"/>
  <c r="D77" i="15"/>
  <c r="N76" i="15"/>
  <c r="E78" i="15"/>
  <c r="H77" i="15"/>
  <c r="BB63" i="32" l="1"/>
  <c r="Q73" i="26"/>
  <c r="BH63" i="32"/>
  <c r="BH62" i="32"/>
  <c r="BI62" i="32"/>
  <c r="BI63" i="32"/>
  <c r="BG63" i="32"/>
  <c r="AQ58" i="23"/>
  <c r="AH58" i="23"/>
  <c r="AQ64" i="32"/>
  <c r="AD70" i="23"/>
  <c r="AE70" i="23"/>
  <c r="K64" i="32"/>
  <c r="AI70" i="27"/>
  <c r="AM70" i="27" s="1"/>
  <c r="R73" i="28"/>
  <c r="Z73" i="28" s="1"/>
  <c r="AG67" i="32"/>
  <c r="L67" i="32"/>
  <c r="P67" i="32" s="1"/>
  <c r="AY64" i="32"/>
  <c r="BA64" i="32" s="1"/>
  <c r="AX64" i="32"/>
  <c r="AZ64" i="32" s="1"/>
  <c r="AN65" i="32"/>
  <c r="AP65" i="32" s="1"/>
  <c r="AM65" i="32"/>
  <c r="AO65" i="32" s="1"/>
  <c r="AV65" i="32"/>
  <c r="AU65" i="32"/>
  <c r="AK66" i="32"/>
  <c r="AR66" i="32"/>
  <c r="AJ66" i="32"/>
  <c r="AG57" i="23"/>
  <c r="AI57" i="23" s="1"/>
  <c r="AJ57" i="23" s="1"/>
  <c r="AK57" i="23" s="1"/>
  <c r="AL57" i="23" s="1"/>
  <c r="AM57" i="23" s="1"/>
  <c r="AN57" i="23" s="1"/>
  <c r="AO57" i="23" s="1"/>
  <c r="AP57" i="23" s="1"/>
  <c r="W78" i="23"/>
  <c r="AC77" i="23"/>
  <c r="V79" i="23"/>
  <c r="AB78" i="23"/>
  <c r="AA71" i="23"/>
  <c r="U72" i="23"/>
  <c r="AS72" i="32"/>
  <c r="AW71" i="32"/>
  <c r="AL71" i="32"/>
  <c r="AH72" i="32"/>
  <c r="BE70" i="32"/>
  <c r="BD70" i="32"/>
  <c r="BC70" i="32"/>
  <c r="X70" i="32"/>
  <c r="Y70" i="32"/>
  <c r="W70" i="32"/>
  <c r="E66" i="32"/>
  <c r="D66" i="32"/>
  <c r="H65" i="32"/>
  <c r="J65" i="32" s="1"/>
  <c r="G65" i="32"/>
  <c r="I65" i="32" s="1"/>
  <c r="F71" i="32"/>
  <c r="B72" i="32"/>
  <c r="AI70" i="26"/>
  <c r="AM70" i="26" s="1"/>
  <c r="AH71" i="29"/>
  <c r="AI71" i="29" s="1"/>
  <c r="W73" i="27"/>
  <c r="AE71" i="29"/>
  <c r="AF71" i="29" s="1"/>
  <c r="AL71" i="29" s="1"/>
  <c r="U73" i="27"/>
  <c r="X73" i="27" s="1"/>
  <c r="AE70" i="22"/>
  <c r="AF70" i="22" s="1"/>
  <c r="B75" i="15"/>
  <c r="AG71" i="28"/>
  <c r="L74" i="26"/>
  <c r="Q74" i="26" s="1"/>
  <c r="AF72" i="26"/>
  <c r="AL72" i="26" s="1"/>
  <c r="B75" i="22"/>
  <c r="C78" i="29"/>
  <c r="M78" i="29" s="1"/>
  <c r="C78" i="27"/>
  <c r="M78" i="27" s="1"/>
  <c r="C78" i="28"/>
  <c r="M78" i="28" s="1"/>
  <c r="C78" i="26"/>
  <c r="M78" i="26" s="1"/>
  <c r="E75" i="20"/>
  <c r="I74" i="20"/>
  <c r="E75" i="21" s="1"/>
  <c r="J74" i="20"/>
  <c r="F75" i="21" s="1"/>
  <c r="C78" i="15"/>
  <c r="C78" i="24"/>
  <c r="C78" i="25"/>
  <c r="C78" i="22"/>
  <c r="AG72" i="26"/>
  <c r="L74" i="27"/>
  <c r="S74" i="27" s="1"/>
  <c r="B75" i="28"/>
  <c r="G75" i="28" s="1"/>
  <c r="I75" i="28" s="1"/>
  <c r="J75" i="28" s="1"/>
  <c r="L75" i="28" s="1"/>
  <c r="AF71" i="28"/>
  <c r="AL71" i="28" s="1"/>
  <c r="W73" i="26"/>
  <c r="U73" i="26"/>
  <c r="X73" i="26" s="1"/>
  <c r="AG72" i="27"/>
  <c r="AA72" i="29"/>
  <c r="AE72" i="29" s="1"/>
  <c r="AA72" i="28"/>
  <c r="AG72" i="28" s="1"/>
  <c r="U73" i="28"/>
  <c r="AJ72" i="28"/>
  <c r="W73" i="29"/>
  <c r="U73" i="29"/>
  <c r="X73" i="29" s="1"/>
  <c r="D74" i="20"/>
  <c r="B73" i="20"/>
  <c r="AK71" i="29"/>
  <c r="AP69" i="27"/>
  <c r="K62" i="23"/>
  <c r="O75" i="29"/>
  <c r="L75" i="29"/>
  <c r="AE71" i="26"/>
  <c r="AF71" i="26" s="1"/>
  <c r="AL71" i="26" s="1"/>
  <c r="AG71" i="26"/>
  <c r="AP70" i="29"/>
  <c r="I63" i="23"/>
  <c r="Q74" i="28"/>
  <c r="S74" i="28"/>
  <c r="AE71" i="27"/>
  <c r="AF71" i="27" s="1"/>
  <c r="AL71" i="27" s="1"/>
  <c r="AG71" i="27"/>
  <c r="R74" i="26"/>
  <c r="T74" i="26"/>
  <c r="R74" i="28"/>
  <c r="T74" i="28"/>
  <c r="A74" i="28"/>
  <c r="K74" i="28" s="1"/>
  <c r="A74" i="26"/>
  <c r="K74" i="26" s="1"/>
  <c r="Z72" i="29"/>
  <c r="A74" i="15"/>
  <c r="K74" i="15" s="1"/>
  <c r="A74" i="29"/>
  <c r="K74" i="29" s="1"/>
  <c r="A74" i="27"/>
  <c r="K74" i="27" s="1"/>
  <c r="AJ72" i="27"/>
  <c r="T74" i="29"/>
  <c r="R74" i="29"/>
  <c r="Z73" i="26"/>
  <c r="Z72" i="28"/>
  <c r="AH72" i="26"/>
  <c r="AD72" i="26"/>
  <c r="AK72" i="26" s="1"/>
  <c r="AJ72" i="26"/>
  <c r="Q74" i="29"/>
  <c r="S74" i="29"/>
  <c r="AA73" i="26"/>
  <c r="AH71" i="26"/>
  <c r="AD71" i="26"/>
  <c r="AK71" i="26" s="1"/>
  <c r="AD71" i="28"/>
  <c r="AK71" i="28" s="1"/>
  <c r="AH71" i="28"/>
  <c r="Z73" i="27"/>
  <c r="B76" i="29"/>
  <c r="G76" i="29" s="1"/>
  <c r="I76" i="29" s="1"/>
  <c r="J76" i="29" s="1"/>
  <c r="B76" i="28"/>
  <c r="G76" i="28" s="1"/>
  <c r="I76" i="28" s="1"/>
  <c r="J76" i="28" s="1"/>
  <c r="W72" i="29"/>
  <c r="AF72" i="27"/>
  <c r="AL72" i="27" s="1"/>
  <c r="AD72" i="27"/>
  <c r="AK72" i="27" s="1"/>
  <c r="AH72" i="27"/>
  <c r="AA73" i="27"/>
  <c r="U72" i="29"/>
  <c r="X72" i="29" s="1"/>
  <c r="V73" i="27"/>
  <c r="Y73" i="27"/>
  <c r="AB73" i="27" s="1"/>
  <c r="AC73" i="27" s="1"/>
  <c r="AA73" i="28"/>
  <c r="AD71" i="27"/>
  <c r="AK71" i="27" s="1"/>
  <c r="AH71" i="27"/>
  <c r="V73" i="26"/>
  <c r="Y73" i="26"/>
  <c r="AB73" i="26" s="1"/>
  <c r="AC73" i="26" s="1"/>
  <c r="AP70" i="28"/>
  <c r="J63" i="23"/>
  <c r="V73" i="29"/>
  <c r="Y73" i="29"/>
  <c r="AB73" i="29" s="1"/>
  <c r="AC73" i="29" s="1"/>
  <c r="T74" i="27"/>
  <c r="R74" i="27"/>
  <c r="V73" i="28"/>
  <c r="Y73" i="28"/>
  <c r="AB73" i="28" s="1"/>
  <c r="AC73" i="28" s="1"/>
  <c r="W72" i="28"/>
  <c r="AJ72" i="29"/>
  <c r="Z73" i="29"/>
  <c r="O75" i="27"/>
  <c r="L75" i="27"/>
  <c r="U72" i="28"/>
  <c r="X72" i="28" s="1"/>
  <c r="B72" i="19"/>
  <c r="AA73" i="29"/>
  <c r="O75" i="26"/>
  <c r="L75" i="26"/>
  <c r="AP69" i="26"/>
  <c r="L62" i="23"/>
  <c r="O58" i="23"/>
  <c r="R58" i="23" s="1"/>
  <c r="T58" i="23"/>
  <c r="S58" i="23"/>
  <c r="P78" i="29"/>
  <c r="F79" i="29"/>
  <c r="H79" i="29" s="1"/>
  <c r="N78" i="29"/>
  <c r="D79" i="29"/>
  <c r="E80" i="29"/>
  <c r="P80" i="28"/>
  <c r="F81" i="28"/>
  <c r="N78" i="28"/>
  <c r="D79" i="28"/>
  <c r="H78" i="28"/>
  <c r="E79" i="28"/>
  <c r="P79" i="27"/>
  <c r="F80" i="27"/>
  <c r="H78" i="27"/>
  <c r="E79" i="27"/>
  <c r="N78" i="27"/>
  <c r="D79" i="27"/>
  <c r="E80" i="26"/>
  <c r="H79" i="26"/>
  <c r="P79" i="26"/>
  <c r="F80" i="26"/>
  <c r="N79" i="26"/>
  <c r="D80" i="26"/>
  <c r="A72" i="19"/>
  <c r="P72" i="19" s="1"/>
  <c r="D72" i="21" s="1"/>
  <c r="X70" i="22"/>
  <c r="A74" i="24"/>
  <c r="K74" i="24" s="1"/>
  <c r="M75" i="17"/>
  <c r="K75" i="17"/>
  <c r="N76" i="17"/>
  <c r="C73" i="23"/>
  <c r="E73" i="19"/>
  <c r="C73" i="19" s="1"/>
  <c r="Q73" i="19" s="1"/>
  <c r="C73" i="21" s="1"/>
  <c r="AK71" i="17"/>
  <c r="A71" i="21" s="1"/>
  <c r="A68" i="32" s="1"/>
  <c r="M75" i="19"/>
  <c r="S74" i="19"/>
  <c r="T74" i="19"/>
  <c r="AM68" i="22"/>
  <c r="AP68" i="22" s="1"/>
  <c r="B75" i="24"/>
  <c r="B75" i="25"/>
  <c r="A74" i="22"/>
  <c r="K74" i="22" s="1"/>
  <c r="A74" i="25"/>
  <c r="K74" i="25" s="1"/>
  <c r="S72" i="17"/>
  <c r="AC72" i="17" s="1"/>
  <c r="AJ72" i="15"/>
  <c r="R72" i="17"/>
  <c r="W70" i="22"/>
  <c r="N59" i="23"/>
  <c r="P59" i="23" s="1"/>
  <c r="M59" i="23"/>
  <c r="AJ71" i="17"/>
  <c r="B71" i="21" s="1"/>
  <c r="AE69" i="25"/>
  <c r="AF69" i="25" s="1"/>
  <c r="AL69" i="25" s="1"/>
  <c r="E79" i="24"/>
  <c r="H78" i="24"/>
  <c r="U70" i="25"/>
  <c r="X70" i="25" s="1"/>
  <c r="AH69" i="25"/>
  <c r="AI69" i="25" s="1"/>
  <c r="AE69" i="22"/>
  <c r="AF69" i="22" s="1"/>
  <c r="AL69" i="22" s="1"/>
  <c r="AG69" i="24"/>
  <c r="AI68" i="25"/>
  <c r="AM68" i="25" s="1"/>
  <c r="U70" i="24"/>
  <c r="X70" i="24" s="1"/>
  <c r="V73" i="15"/>
  <c r="Y73" i="15"/>
  <c r="AB73" i="15" s="1"/>
  <c r="AC73" i="15" s="1"/>
  <c r="AJ72" i="25"/>
  <c r="V73" i="25"/>
  <c r="Y73" i="25"/>
  <c r="AB73" i="25" s="1"/>
  <c r="AC73" i="25" s="1"/>
  <c r="AD70" i="22"/>
  <c r="AH70" i="22"/>
  <c r="AI70" i="22" s="1"/>
  <c r="W70" i="24"/>
  <c r="AH69" i="24"/>
  <c r="AF69" i="24"/>
  <c r="AL69" i="24" s="1"/>
  <c r="AD69" i="24"/>
  <c r="AK69" i="24" s="1"/>
  <c r="M73" i="24"/>
  <c r="G73" i="24"/>
  <c r="I73" i="24" s="1"/>
  <c r="J73" i="24" s="1"/>
  <c r="AJ72" i="24"/>
  <c r="T71" i="25"/>
  <c r="R71" i="25"/>
  <c r="L72" i="25"/>
  <c r="O72" i="25"/>
  <c r="O72" i="24"/>
  <c r="L72" i="24"/>
  <c r="AA70" i="24"/>
  <c r="AP67" i="25"/>
  <c r="H60" i="23"/>
  <c r="Z70" i="24"/>
  <c r="AP67" i="24"/>
  <c r="G60" i="23"/>
  <c r="G73" i="22"/>
  <c r="I73" i="22" s="1"/>
  <c r="J73" i="22" s="1"/>
  <c r="Q71" i="22"/>
  <c r="S71" i="22"/>
  <c r="T71" i="22"/>
  <c r="R71" i="22"/>
  <c r="AJ72" i="22"/>
  <c r="M74" i="22"/>
  <c r="AP68" i="15"/>
  <c r="E61" i="23"/>
  <c r="Y73" i="24"/>
  <c r="AB73" i="24" s="1"/>
  <c r="AC73" i="24" s="1"/>
  <c r="V73" i="24"/>
  <c r="W70" i="25"/>
  <c r="AD69" i="22"/>
  <c r="AK69" i="22" s="1"/>
  <c r="AH69" i="22"/>
  <c r="AI69" i="22" s="1"/>
  <c r="V73" i="22"/>
  <c r="Y73" i="22"/>
  <c r="AB73" i="22" s="1"/>
  <c r="AC73" i="22" s="1"/>
  <c r="Z70" i="25"/>
  <c r="AP67" i="22"/>
  <c r="F60" i="23"/>
  <c r="AK69" i="25"/>
  <c r="AI68" i="24"/>
  <c r="AM68" i="24" s="1"/>
  <c r="AA70" i="25"/>
  <c r="T71" i="24"/>
  <c r="R71" i="24"/>
  <c r="G73" i="25"/>
  <c r="I73" i="25" s="1"/>
  <c r="J73" i="25" s="1"/>
  <c r="M73" i="25"/>
  <c r="O72" i="22"/>
  <c r="L72" i="22"/>
  <c r="S71" i="25"/>
  <c r="Q71" i="25"/>
  <c r="S71" i="24"/>
  <c r="Q71" i="24"/>
  <c r="E80" i="25"/>
  <c r="H79" i="25"/>
  <c r="N80" i="25"/>
  <c r="D81" i="25"/>
  <c r="P79" i="25"/>
  <c r="F80" i="25"/>
  <c r="P82" i="24"/>
  <c r="F83" i="24"/>
  <c r="N79" i="24"/>
  <c r="D80" i="24"/>
  <c r="N79" i="22"/>
  <c r="D80" i="22"/>
  <c r="P78" i="22"/>
  <c r="F79" i="22"/>
  <c r="H78" i="22"/>
  <c r="E79" i="22"/>
  <c r="Z72" i="17"/>
  <c r="Y72" i="17"/>
  <c r="AE72" i="17" s="1"/>
  <c r="D75" i="19"/>
  <c r="AF76" i="17"/>
  <c r="AL69" i="15"/>
  <c r="AK69" i="15"/>
  <c r="AA70" i="15"/>
  <c r="AE70" i="15" s="1"/>
  <c r="AF70" i="15" s="1"/>
  <c r="AL70" i="15" s="1"/>
  <c r="S71" i="15"/>
  <c r="AA71" i="15" s="1"/>
  <c r="AE71" i="15" s="1"/>
  <c r="C73" i="17"/>
  <c r="V73" i="17" s="1"/>
  <c r="A73" i="17"/>
  <c r="U73" i="17" s="1"/>
  <c r="L72" i="15"/>
  <c r="S72" i="15" s="1"/>
  <c r="G73" i="15"/>
  <c r="I73" i="15" s="1"/>
  <c r="J73" i="15" s="1"/>
  <c r="L73" i="15" s="1"/>
  <c r="F74" i="17"/>
  <c r="M74" i="15"/>
  <c r="Z71" i="15"/>
  <c r="AD71" i="15" s="1"/>
  <c r="AI69" i="15"/>
  <c r="W71" i="15"/>
  <c r="G74" i="17"/>
  <c r="R72" i="15"/>
  <c r="T72" i="15"/>
  <c r="AD70" i="15"/>
  <c r="AK70" i="15" s="1"/>
  <c r="AH70" i="15"/>
  <c r="E74" i="17"/>
  <c r="D74" i="17"/>
  <c r="B73" i="17"/>
  <c r="F79" i="15"/>
  <c r="P78" i="15"/>
  <c r="D78" i="15"/>
  <c r="N77" i="15"/>
  <c r="E79" i="15"/>
  <c r="H78" i="15"/>
  <c r="BK63" i="32" l="1"/>
  <c r="BN63" i="32" s="1"/>
  <c r="I66" i="21" s="1"/>
  <c r="AP70" i="27"/>
  <c r="K63" i="23"/>
  <c r="X73" i="28"/>
  <c r="BK62" i="32"/>
  <c r="BN62" i="32" s="1"/>
  <c r="I65" i="21" s="1"/>
  <c r="W73" i="28"/>
  <c r="K65" i="32"/>
  <c r="BB64" i="32"/>
  <c r="BI64" i="32" s="1"/>
  <c r="AQ59" i="23"/>
  <c r="AH59" i="23"/>
  <c r="AD71" i="23"/>
  <c r="AE71" i="23"/>
  <c r="AI72" i="26"/>
  <c r="AM72" i="26" s="1"/>
  <c r="BG64" i="32"/>
  <c r="BH64" i="32"/>
  <c r="AQ65" i="32"/>
  <c r="AX65" i="32"/>
  <c r="AZ65" i="32" s="1"/>
  <c r="AY65" i="32"/>
  <c r="BA65" i="32" s="1"/>
  <c r="AG58" i="23"/>
  <c r="AI58" i="23" s="1"/>
  <c r="AJ58" i="23" s="1"/>
  <c r="AK58" i="23" s="1"/>
  <c r="AL58" i="23" s="1"/>
  <c r="AM58" i="23" s="1"/>
  <c r="AN58" i="23" s="1"/>
  <c r="AO58" i="23" s="1"/>
  <c r="AP58" i="23" s="1"/>
  <c r="AG68" i="32"/>
  <c r="L68" i="32"/>
  <c r="P68" i="32" s="1"/>
  <c r="AR67" i="32"/>
  <c r="AK67" i="32"/>
  <c r="AJ67" i="32"/>
  <c r="AN66" i="32"/>
  <c r="AP66" i="32" s="1"/>
  <c r="AM66" i="32"/>
  <c r="AO66" i="32" s="1"/>
  <c r="AV66" i="32"/>
  <c r="AU66" i="32"/>
  <c r="W79" i="23"/>
  <c r="AC78" i="23"/>
  <c r="V80" i="23"/>
  <c r="AB79" i="23"/>
  <c r="AA72" i="23"/>
  <c r="U73" i="23"/>
  <c r="AL72" i="32"/>
  <c r="AH73" i="32"/>
  <c r="BC71" i="32"/>
  <c r="BD71" i="32"/>
  <c r="BE71" i="32"/>
  <c r="AS73" i="32"/>
  <c r="AW72" i="32"/>
  <c r="W71" i="32"/>
  <c r="Y71" i="32"/>
  <c r="X71" i="32"/>
  <c r="L63" i="23"/>
  <c r="AP70" i="26"/>
  <c r="E67" i="32"/>
  <c r="D67" i="32"/>
  <c r="AG72" i="29"/>
  <c r="G66" i="32"/>
  <c r="I66" i="32" s="1"/>
  <c r="H66" i="32"/>
  <c r="J66" i="32" s="1"/>
  <c r="F72" i="32"/>
  <c r="B73" i="32"/>
  <c r="Q74" i="27"/>
  <c r="W74" i="27" s="1"/>
  <c r="AI71" i="28"/>
  <c r="AM71" i="28" s="1"/>
  <c r="AI72" i="27"/>
  <c r="AM72" i="27" s="1"/>
  <c r="S74" i="26"/>
  <c r="U74" i="26" s="1"/>
  <c r="X74" i="26" s="1"/>
  <c r="AE72" i="28"/>
  <c r="AF72" i="28" s="1"/>
  <c r="AL72" i="28" s="1"/>
  <c r="AM71" i="29"/>
  <c r="AP71" i="29" s="1"/>
  <c r="O75" i="28"/>
  <c r="R75" i="28" s="1"/>
  <c r="C79" i="27"/>
  <c r="M79" i="27" s="1"/>
  <c r="C79" i="28"/>
  <c r="M79" i="28" s="1"/>
  <c r="C79" i="29"/>
  <c r="M79" i="29" s="1"/>
  <c r="C79" i="26"/>
  <c r="M79" i="26" s="1"/>
  <c r="C79" i="22"/>
  <c r="C79" i="15"/>
  <c r="C79" i="24"/>
  <c r="C79" i="25"/>
  <c r="E76" i="20"/>
  <c r="I75" i="20"/>
  <c r="E76" i="21" s="1"/>
  <c r="J75" i="20"/>
  <c r="F76" i="21" s="1"/>
  <c r="U74" i="28"/>
  <c r="X74" i="28" s="1"/>
  <c r="U74" i="29"/>
  <c r="X74" i="29" s="1"/>
  <c r="W74" i="28"/>
  <c r="AI71" i="26"/>
  <c r="AM71" i="26" s="1"/>
  <c r="W74" i="26"/>
  <c r="B74" i="20"/>
  <c r="D75" i="20"/>
  <c r="U74" i="27"/>
  <c r="AJ73" i="29"/>
  <c r="B77" i="29"/>
  <c r="G77" i="29" s="1"/>
  <c r="I77" i="29" s="1"/>
  <c r="J77" i="29" s="1"/>
  <c r="B77" i="28"/>
  <c r="G77" i="28" s="1"/>
  <c r="I77" i="28" s="1"/>
  <c r="J77" i="28" s="1"/>
  <c r="V74" i="26"/>
  <c r="Y74" i="26"/>
  <c r="AB74" i="26" s="1"/>
  <c r="AC74" i="26" s="1"/>
  <c r="AD73" i="26"/>
  <c r="AK73" i="26" s="1"/>
  <c r="AH73" i="26"/>
  <c r="V74" i="28"/>
  <c r="Y74" i="28"/>
  <c r="AB74" i="28" s="1"/>
  <c r="AC74" i="28" s="1"/>
  <c r="AE73" i="28"/>
  <c r="AF73" i="28" s="1"/>
  <c r="AL73" i="28" s="1"/>
  <c r="AG73" i="28"/>
  <c r="W74" i="29"/>
  <c r="AG73" i="26"/>
  <c r="AE73" i="26"/>
  <c r="AF73" i="26" s="1"/>
  <c r="AL73" i="26" s="1"/>
  <c r="AJ73" i="28"/>
  <c r="AJ73" i="27"/>
  <c r="L76" i="28"/>
  <c r="O76" i="28"/>
  <c r="AA74" i="29"/>
  <c r="S75" i="28"/>
  <c r="Q75" i="28"/>
  <c r="V74" i="29"/>
  <c r="Y74" i="29"/>
  <c r="AB74" i="29" s="1"/>
  <c r="AC74" i="29" s="1"/>
  <c r="S75" i="29"/>
  <c r="Q75" i="29"/>
  <c r="S75" i="26"/>
  <c r="Q75" i="26"/>
  <c r="AD73" i="27"/>
  <c r="AK73" i="27" s="1"/>
  <c r="AH73" i="27"/>
  <c r="T75" i="29"/>
  <c r="R75" i="29"/>
  <c r="V74" i="27"/>
  <c r="Y74" i="27"/>
  <c r="AB74" i="27" s="1"/>
  <c r="AC74" i="27" s="1"/>
  <c r="B76" i="26"/>
  <c r="G76" i="26" s="1"/>
  <c r="I76" i="26" s="1"/>
  <c r="J76" i="26" s="1"/>
  <c r="B76" i="27"/>
  <c r="G76" i="27" s="1"/>
  <c r="I76" i="27" s="1"/>
  <c r="J76" i="27" s="1"/>
  <c r="T75" i="26"/>
  <c r="R75" i="26"/>
  <c r="AG73" i="29"/>
  <c r="AE73" i="29"/>
  <c r="AF73" i="29" s="1"/>
  <c r="AL73" i="29" s="1"/>
  <c r="Z74" i="29"/>
  <c r="AH72" i="29"/>
  <c r="AF72" i="29"/>
  <c r="AL72" i="29" s="1"/>
  <c r="AD72" i="29"/>
  <c r="AK72" i="29" s="1"/>
  <c r="O76" i="29"/>
  <c r="L76" i="29"/>
  <c r="S75" i="27"/>
  <c r="Q75" i="27"/>
  <c r="AJ73" i="26"/>
  <c r="AD73" i="28"/>
  <c r="AK73" i="28" s="1"/>
  <c r="AH73" i="28"/>
  <c r="AA74" i="28"/>
  <c r="B73" i="19"/>
  <c r="A75" i="26"/>
  <c r="K75" i="26" s="1"/>
  <c r="A75" i="28"/>
  <c r="K75" i="28" s="1"/>
  <c r="T75" i="27"/>
  <c r="R75" i="27"/>
  <c r="Z74" i="28"/>
  <c r="AL70" i="22"/>
  <c r="B76" i="24"/>
  <c r="V72" i="19"/>
  <c r="AA74" i="27"/>
  <c r="AE73" i="27"/>
  <c r="AF73" i="27" s="1"/>
  <c r="AL73" i="27" s="1"/>
  <c r="AG73" i="27"/>
  <c r="AD72" i="28"/>
  <c r="AK72" i="28" s="1"/>
  <c r="AH72" i="28"/>
  <c r="AI72" i="28" s="1"/>
  <c r="Z74" i="26"/>
  <c r="B76" i="25"/>
  <c r="A75" i="15"/>
  <c r="K75" i="15" s="1"/>
  <c r="A75" i="29"/>
  <c r="K75" i="29" s="1"/>
  <c r="A75" i="27"/>
  <c r="K75" i="27" s="1"/>
  <c r="AD73" i="29"/>
  <c r="AK73" i="29" s="1"/>
  <c r="AH73" i="29"/>
  <c r="AI71" i="27"/>
  <c r="AM71" i="27" s="1"/>
  <c r="O59" i="23"/>
  <c r="R59" i="23" s="1"/>
  <c r="S59" i="23"/>
  <c r="T59" i="23"/>
  <c r="P79" i="29"/>
  <c r="F80" i="29"/>
  <c r="E81" i="29"/>
  <c r="N79" i="29"/>
  <c r="D80" i="29"/>
  <c r="P81" i="28"/>
  <c r="F82" i="28"/>
  <c r="N79" i="28"/>
  <c r="D80" i="28"/>
  <c r="E80" i="28"/>
  <c r="H79" i="28"/>
  <c r="N79" i="27"/>
  <c r="D80" i="27"/>
  <c r="E80" i="27"/>
  <c r="H79" i="27"/>
  <c r="P80" i="27"/>
  <c r="F81" i="27"/>
  <c r="H80" i="26"/>
  <c r="E81" i="26"/>
  <c r="N80" i="26"/>
  <c r="D81" i="26"/>
  <c r="P80" i="26"/>
  <c r="F81" i="26"/>
  <c r="A73" i="19"/>
  <c r="P73" i="19" s="1"/>
  <c r="D73" i="21" s="1"/>
  <c r="B77" i="24" s="1"/>
  <c r="A75" i="24"/>
  <c r="K75" i="24" s="1"/>
  <c r="M76" i="17"/>
  <c r="K76" i="17"/>
  <c r="N77" i="17"/>
  <c r="C74" i="23"/>
  <c r="E74" i="19"/>
  <c r="A74" i="19" s="1"/>
  <c r="P74" i="19" s="1"/>
  <c r="D74" i="21" s="1"/>
  <c r="F61" i="23"/>
  <c r="M76" i="19"/>
  <c r="S75" i="19"/>
  <c r="T75" i="19"/>
  <c r="B76" i="22"/>
  <c r="B76" i="15"/>
  <c r="W72" i="17"/>
  <c r="AD72" i="17" s="1"/>
  <c r="AM72" i="17" s="1"/>
  <c r="AK70" i="22"/>
  <c r="S73" i="17"/>
  <c r="AC73" i="17" s="1"/>
  <c r="R73" i="17"/>
  <c r="AK72" i="17"/>
  <c r="A72" i="21" s="1"/>
  <c r="A69" i="32" s="1"/>
  <c r="A75" i="22"/>
  <c r="K75" i="22" s="1"/>
  <c r="A75" i="25"/>
  <c r="K75" i="25" s="1"/>
  <c r="M60" i="23"/>
  <c r="N60" i="23"/>
  <c r="P60" i="23" s="1"/>
  <c r="AM69" i="25"/>
  <c r="AP69" i="25" s="1"/>
  <c r="AJ73" i="15"/>
  <c r="H79" i="24"/>
  <c r="E80" i="24"/>
  <c r="AI69" i="24"/>
  <c r="AM69" i="24" s="1"/>
  <c r="AJ72" i="17"/>
  <c r="B72" i="21" s="1"/>
  <c r="W71" i="22"/>
  <c r="U71" i="22"/>
  <c r="X71" i="22" s="1"/>
  <c r="AJ73" i="24"/>
  <c r="AJ73" i="22"/>
  <c r="U71" i="25"/>
  <c r="X71" i="25" s="1"/>
  <c r="W71" i="24"/>
  <c r="U71" i="24"/>
  <c r="X71" i="24" s="1"/>
  <c r="AP68" i="24"/>
  <c r="G61" i="23"/>
  <c r="V74" i="15"/>
  <c r="Y74" i="15"/>
  <c r="AB74" i="15" s="1"/>
  <c r="AC74" i="15" s="1"/>
  <c r="AG70" i="24"/>
  <c r="AE70" i="24"/>
  <c r="AF70" i="24" s="1"/>
  <c r="AL70" i="24" s="1"/>
  <c r="S72" i="24"/>
  <c r="Q72" i="24"/>
  <c r="T72" i="24"/>
  <c r="R72" i="24"/>
  <c r="AG70" i="25"/>
  <c r="AE70" i="25"/>
  <c r="AF70" i="25" s="1"/>
  <c r="AL70" i="25" s="1"/>
  <c r="Z71" i="22"/>
  <c r="Q72" i="25"/>
  <c r="S72" i="25"/>
  <c r="AP68" i="25"/>
  <c r="H61" i="23"/>
  <c r="AA71" i="22"/>
  <c r="W71" i="25"/>
  <c r="L73" i="25"/>
  <c r="O73" i="25"/>
  <c r="Z71" i="24"/>
  <c r="O73" i="22"/>
  <c r="L73" i="22"/>
  <c r="AJ73" i="25"/>
  <c r="AM69" i="22"/>
  <c r="AA71" i="24"/>
  <c r="O73" i="24"/>
  <c r="L73" i="24"/>
  <c r="AA71" i="25"/>
  <c r="AD70" i="25"/>
  <c r="AK70" i="25" s="1"/>
  <c r="AH70" i="25"/>
  <c r="M74" i="24"/>
  <c r="G74" i="24"/>
  <c r="I74" i="24" s="1"/>
  <c r="J74" i="24" s="1"/>
  <c r="V74" i="25"/>
  <c r="Y74" i="25"/>
  <c r="AB74" i="25" s="1"/>
  <c r="AC74" i="25" s="1"/>
  <c r="V74" i="22"/>
  <c r="Y74" i="22"/>
  <c r="AB74" i="22" s="1"/>
  <c r="AC74" i="22" s="1"/>
  <c r="Z71" i="25"/>
  <c r="S72" i="22"/>
  <c r="Q72" i="22"/>
  <c r="G74" i="25"/>
  <c r="I74" i="25" s="1"/>
  <c r="J74" i="25" s="1"/>
  <c r="M74" i="25"/>
  <c r="AH70" i="24"/>
  <c r="AD70" i="24"/>
  <c r="AK70" i="24" s="1"/>
  <c r="T72" i="25"/>
  <c r="R72" i="25"/>
  <c r="T72" i="22"/>
  <c r="R72" i="22"/>
  <c r="G74" i="22"/>
  <c r="I74" i="22" s="1"/>
  <c r="J74" i="22" s="1"/>
  <c r="V74" i="24"/>
  <c r="Y74" i="24"/>
  <c r="AB74" i="24" s="1"/>
  <c r="AC74" i="24" s="1"/>
  <c r="M75" i="22"/>
  <c r="H80" i="25"/>
  <c r="E81" i="25"/>
  <c r="N81" i="25"/>
  <c r="D82" i="25"/>
  <c r="P80" i="25"/>
  <c r="F81" i="25"/>
  <c r="P83" i="24"/>
  <c r="F84" i="24"/>
  <c r="N80" i="24"/>
  <c r="D81" i="24"/>
  <c r="E80" i="22"/>
  <c r="H79" i="22"/>
  <c r="P79" i="22"/>
  <c r="F80" i="22"/>
  <c r="N80" i="22"/>
  <c r="D81" i="22"/>
  <c r="Y73" i="17"/>
  <c r="AE73" i="17" s="1"/>
  <c r="D76" i="19"/>
  <c r="AM71" i="17"/>
  <c r="AM69" i="15"/>
  <c r="AF77" i="17"/>
  <c r="Z73" i="17"/>
  <c r="Q72" i="15"/>
  <c r="Z72" i="15" s="1"/>
  <c r="U71" i="15"/>
  <c r="X71" i="15" s="1"/>
  <c r="AG70" i="15"/>
  <c r="AI70" i="15" s="1"/>
  <c r="AM70" i="15" s="1"/>
  <c r="C74" i="17"/>
  <c r="V74" i="17" s="1"/>
  <c r="A74" i="17"/>
  <c r="U74" i="17" s="1"/>
  <c r="AG71" i="15"/>
  <c r="O73" i="15"/>
  <c r="T73" i="15" s="1"/>
  <c r="G74" i="15"/>
  <c r="I74" i="15" s="1"/>
  <c r="J74" i="15" s="1"/>
  <c r="L74" i="15" s="1"/>
  <c r="F75" i="17"/>
  <c r="M75" i="15"/>
  <c r="AF71" i="15"/>
  <c r="AH71" i="15"/>
  <c r="U72" i="15"/>
  <c r="AK71" i="15"/>
  <c r="G75" i="17"/>
  <c r="Q73" i="15"/>
  <c r="S73" i="15"/>
  <c r="AA72" i="15"/>
  <c r="E75" i="17"/>
  <c r="D75" i="17"/>
  <c r="B74" i="17"/>
  <c r="F80" i="15"/>
  <c r="P79" i="15"/>
  <c r="D79" i="15"/>
  <c r="N78" i="15"/>
  <c r="E80" i="15"/>
  <c r="H79" i="15"/>
  <c r="AQ66" i="32" l="1"/>
  <c r="BB65" i="32"/>
  <c r="BH65" i="32" s="1"/>
  <c r="AI72" i="29"/>
  <c r="AQ60" i="23"/>
  <c r="AH60" i="23"/>
  <c r="AD72" i="23"/>
  <c r="AE72" i="23"/>
  <c r="X74" i="27"/>
  <c r="B77" i="25"/>
  <c r="AA74" i="26"/>
  <c r="AE74" i="26" s="1"/>
  <c r="AF74" i="26" s="1"/>
  <c r="AL74" i="26" s="1"/>
  <c r="K66" i="32"/>
  <c r="Z74" i="27"/>
  <c r="BK64" i="32"/>
  <c r="BN64" i="32" s="1"/>
  <c r="I67" i="21" s="1"/>
  <c r="AM67" i="32"/>
  <c r="AO67" i="32" s="1"/>
  <c r="AN67" i="32"/>
  <c r="AP67" i="32" s="1"/>
  <c r="AV67" i="32"/>
  <c r="AU67" i="32"/>
  <c r="AR68" i="32"/>
  <c r="AK68" i="32"/>
  <c r="AJ68" i="32"/>
  <c r="T75" i="28"/>
  <c r="AA75" i="28" s="1"/>
  <c r="AE75" i="28" s="1"/>
  <c r="AG69" i="32"/>
  <c r="L69" i="32"/>
  <c r="P69" i="32" s="1"/>
  <c r="AY66" i="32"/>
  <c r="BA66" i="32" s="1"/>
  <c r="AX66" i="32"/>
  <c r="AZ66" i="32" s="1"/>
  <c r="AG59" i="23"/>
  <c r="AI59" i="23" s="1"/>
  <c r="AJ59" i="23" s="1"/>
  <c r="AK59" i="23" s="1"/>
  <c r="AL59" i="23" s="1"/>
  <c r="AM59" i="23" s="1"/>
  <c r="AN59" i="23" s="1"/>
  <c r="AO59" i="23" s="1"/>
  <c r="AP59" i="23" s="1"/>
  <c r="W80" i="23"/>
  <c r="AC79" i="23"/>
  <c r="V81" i="23"/>
  <c r="AB80" i="23"/>
  <c r="U74" i="23"/>
  <c r="AA73" i="23"/>
  <c r="AW73" i="32"/>
  <c r="AS74" i="32"/>
  <c r="AH74" i="32"/>
  <c r="AL73" i="32"/>
  <c r="BC72" i="32"/>
  <c r="BE72" i="32"/>
  <c r="BD72" i="32"/>
  <c r="Y72" i="32"/>
  <c r="X72" i="32"/>
  <c r="W72" i="32"/>
  <c r="E68" i="32"/>
  <c r="D68" i="32"/>
  <c r="H67" i="32"/>
  <c r="J67" i="32" s="1"/>
  <c r="G67" i="32"/>
  <c r="I67" i="32" s="1"/>
  <c r="F73" i="32"/>
  <c r="B74" i="32"/>
  <c r="I64" i="23"/>
  <c r="AA75" i="27"/>
  <c r="AE75" i="27" s="1"/>
  <c r="Z75" i="26"/>
  <c r="AH75" i="26" s="1"/>
  <c r="AP71" i="26"/>
  <c r="L64" i="23"/>
  <c r="C80" i="26"/>
  <c r="M80" i="26" s="1"/>
  <c r="C80" i="29"/>
  <c r="M80" i="29" s="1"/>
  <c r="C80" i="27"/>
  <c r="M80" i="27" s="1"/>
  <c r="C80" i="28"/>
  <c r="M80" i="28" s="1"/>
  <c r="C80" i="25"/>
  <c r="C80" i="15"/>
  <c r="C80" i="24"/>
  <c r="C80" i="22"/>
  <c r="E77" i="20"/>
  <c r="J76" i="20"/>
  <c r="F77" i="21" s="1"/>
  <c r="I76" i="20"/>
  <c r="E77" i="21" s="1"/>
  <c r="AA75" i="26"/>
  <c r="AE75" i="26" s="1"/>
  <c r="W75" i="29"/>
  <c r="U75" i="29"/>
  <c r="X75" i="29" s="1"/>
  <c r="V74" i="19"/>
  <c r="AM72" i="28"/>
  <c r="AP72" i="28" s="1"/>
  <c r="AM70" i="22"/>
  <c r="AP70" i="22" s="1"/>
  <c r="AM72" i="29"/>
  <c r="B75" i="20"/>
  <c r="D76" i="20"/>
  <c r="AJ74" i="29"/>
  <c r="V73" i="19"/>
  <c r="AP72" i="29"/>
  <c r="I65" i="23"/>
  <c r="AP71" i="27"/>
  <c r="K64" i="23"/>
  <c r="AJ74" i="27"/>
  <c r="AJ74" i="28"/>
  <c r="AE74" i="27"/>
  <c r="AG74" i="27"/>
  <c r="Z75" i="27"/>
  <c r="AI73" i="27"/>
  <c r="AM73" i="27" s="1"/>
  <c r="Z75" i="28"/>
  <c r="S76" i="29"/>
  <c r="Q76" i="29"/>
  <c r="AG74" i="29"/>
  <c r="AE74" i="29"/>
  <c r="AF74" i="29" s="1"/>
  <c r="AL74" i="29" s="1"/>
  <c r="AG74" i="26"/>
  <c r="T76" i="29"/>
  <c r="R76" i="29"/>
  <c r="AP72" i="26"/>
  <c r="L65" i="23"/>
  <c r="AI73" i="29"/>
  <c r="AM73" i="29" s="1"/>
  <c r="T76" i="28"/>
  <c r="R76" i="28"/>
  <c r="B78" i="27"/>
  <c r="G78" i="27" s="1"/>
  <c r="I78" i="27" s="1"/>
  <c r="J78" i="27" s="1"/>
  <c r="B78" i="26"/>
  <c r="G78" i="26" s="1"/>
  <c r="I78" i="26" s="1"/>
  <c r="J78" i="26" s="1"/>
  <c r="V75" i="27"/>
  <c r="Y75" i="27"/>
  <c r="AB75" i="27" s="1"/>
  <c r="AC75" i="27" s="1"/>
  <c r="AH74" i="28"/>
  <c r="AD74" i="28"/>
  <c r="AK74" i="28" s="1"/>
  <c r="W75" i="28"/>
  <c r="Q76" i="28"/>
  <c r="S76" i="28"/>
  <c r="AJ74" i="26"/>
  <c r="V75" i="29"/>
  <c r="Y75" i="29"/>
  <c r="AB75" i="29" s="1"/>
  <c r="AC75" i="29" s="1"/>
  <c r="AD74" i="27"/>
  <c r="AK74" i="27" s="1"/>
  <c r="AH74" i="27"/>
  <c r="O77" i="28"/>
  <c r="L77" i="28"/>
  <c r="W75" i="27"/>
  <c r="L77" i="29"/>
  <c r="O77" i="29"/>
  <c r="A76" i="29"/>
  <c r="K76" i="29" s="1"/>
  <c r="A76" i="27"/>
  <c r="K76" i="27" s="1"/>
  <c r="U75" i="27"/>
  <c r="X75" i="27" s="1"/>
  <c r="AD74" i="26"/>
  <c r="AK74" i="26" s="1"/>
  <c r="AH74" i="26"/>
  <c r="Y75" i="28"/>
  <c r="AB75" i="28" s="1"/>
  <c r="AC75" i="28" s="1"/>
  <c r="V75" i="28"/>
  <c r="W75" i="26"/>
  <c r="AI73" i="26"/>
  <c r="AM73" i="26" s="1"/>
  <c r="V75" i="26"/>
  <c r="Y75" i="26"/>
  <c r="AB75" i="26" s="1"/>
  <c r="AC75" i="26" s="1"/>
  <c r="U75" i="26"/>
  <c r="X75" i="26" s="1"/>
  <c r="Z75" i="29"/>
  <c r="B77" i="27"/>
  <c r="G77" i="27" s="1"/>
  <c r="I77" i="27" s="1"/>
  <c r="J77" i="27" s="1"/>
  <c r="B77" i="26"/>
  <c r="G77" i="26" s="1"/>
  <c r="I77" i="26" s="1"/>
  <c r="J77" i="26" s="1"/>
  <c r="O76" i="27"/>
  <c r="L76" i="27"/>
  <c r="AA75" i="29"/>
  <c r="AP72" i="27"/>
  <c r="K65" i="23"/>
  <c r="A76" i="26"/>
  <c r="K76" i="26" s="1"/>
  <c r="A76" i="28"/>
  <c r="K76" i="28" s="1"/>
  <c r="AG74" i="28"/>
  <c r="AE74" i="28"/>
  <c r="AF74" i="28" s="1"/>
  <c r="AL74" i="28" s="1"/>
  <c r="AH74" i="29"/>
  <c r="AD74" i="29"/>
  <c r="AK74" i="29" s="1"/>
  <c r="O76" i="26"/>
  <c r="L76" i="26"/>
  <c r="AI73" i="28"/>
  <c r="AM73" i="28" s="1"/>
  <c r="AP71" i="28"/>
  <c r="J64" i="23"/>
  <c r="O60" i="23"/>
  <c r="R60" i="23" s="1"/>
  <c r="S60" i="23"/>
  <c r="T60" i="23"/>
  <c r="F81" i="29"/>
  <c r="H81" i="29" s="1"/>
  <c r="P80" i="29"/>
  <c r="H80" i="29"/>
  <c r="N80" i="29"/>
  <c r="D81" i="29"/>
  <c r="E82" i="29"/>
  <c r="P82" i="28"/>
  <c r="F83" i="28"/>
  <c r="H80" i="28"/>
  <c r="E81" i="28"/>
  <c r="N80" i="28"/>
  <c r="D81" i="28"/>
  <c r="H80" i="27"/>
  <c r="E81" i="27"/>
  <c r="P81" i="27"/>
  <c r="F82" i="27"/>
  <c r="N80" i="27"/>
  <c r="D81" i="27"/>
  <c r="N81" i="26"/>
  <c r="D82" i="26"/>
  <c r="E82" i="26"/>
  <c r="H81" i="26"/>
  <c r="P81" i="26"/>
  <c r="F82" i="26"/>
  <c r="C74" i="19"/>
  <c r="Q74" i="19" s="1"/>
  <c r="C74" i="21" s="1"/>
  <c r="B78" i="22" s="1"/>
  <c r="B74" i="19"/>
  <c r="M77" i="17"/>
  <c r="K77" i="17"/>
  <c r="N78" i="17"/>
  <c r="C75" i="23"/>
  <c r="E75" i="19"/>
  <c r="B75" i="19" s="1"/>
  <c r="M77" i="19"/>
  <c r="S76" i="19"/>
  <c r="T76" i="19"/>
  <c r="AK73" i="17"/>
  <c r="A73" i="21" s="1"/>
  <c r="A70" i="32" s="1"/>
  <c r="B77" i="22"/>
  <c r="B77" i="15"/>
  <c r="R74" i="17"/>
  <c r="A76" i="15"/>
  <c r="K76" i="15" s="1"/>
  <c r="A76" i="24"/>
  <c r="K76" i="24" s="1"/>
  <c r="A76" i="22"/>
  <c r="K76" i="22" s="1"/>
  <c r="A76" i="25"/>
  <c r="K76" i="25" s="1"/>
  <c r="W73" i="17"/>
  <c r="AD73" i="17" s="1"/>
  <c r="S74" i="17"/>
  <c r="AC74" i="17" s="1"/>
  <c r="M61" i="23"/>
  <c r="H62" i="23"/>
  <c r="N61" i="23"/>
  <c r="P61" i="23" s="1"/>
  <c r="U72" i="25"/>
  <c r="X72" i="25" s="1"/>
  <c r="H80" i="24"/>
  <c r="E81" i="24"/>
  <c r="W72" i="25"/>
  <c r="AJ74" i="15"/>
  <c r="AJ73" i="17"/>
  <c r="B73" i="21" s="1"/>
  <c r="W72" i="24"/>
  <c r="U72" i="24"/>
  <c r="X72" i="24" s="1"/>
  <c r="AA72" i="22"/>
  <c r="AG72" i="22" s="1"/>
  <c r="V75" i="15"/>
  <c r="Y75" i="15"/>
  <c r="AB75" i="15" s="1"/>
  <c r="AC75" i="15" s="1"/>
  <c r="AD71" i="22"/>
  <c r="AK71" i="22" s="1"/>
  <c r="AH71" i="22"/>
  <c r="S73" i="22"/>
  <c r="Q73" i="22"/>
  <c r="AH71" i="24"/>
  <c r="AD71" i="24"/>
  <c r="AK71" i="24" s="1"/>
  <c r="AI70" i="25"/>
  <c r="AM70" i="25" s="1"/>
  <c r="AP69" i="24"/>
  <c r="G62" i="23"/>
  <c r="M75" i="24"/>
  <c r="G75" i="24"/>
  <c r="I75" i="24" s="1"/>
  <c r="J75" i="24" s="1"/>
  <c r="R73" i="25"/>
  <c r="T73" i="25"/>
  <c r="O74" i="25"/>
  <c r="L74" i="25"/>
  <c r="AG71" i="25"/>
  <c r="AE71" i="25"/>
  <c r="AF71" i="25" s="1"/>
  <c r="AL71" i="25" s="1"/>
  <c r="Q73" i="25"/>
  <c r="S73" i="25"/>
  <c r="Z72" i="22"/>
  <c r="Z72" i="24"/>
  <c r="V75" i="25"/>
  <c r="Y75" i="25"/>
  <c r="AB75" i="25" s="1"/>
  <c r="AC75" i="25" s="1"/>
  <c r="S73" i="24"/>
  <c r="Q73" i="24"/>
  <c r="AA72" i="24"/>
  <c r="T73" i="22"/>
  <c r="R73" i="22"/>
  <c r="T73" i="24"/>
  <c r="R73" i="24"/>
  <c r="AJ74" i="24"/>
  <c r="V75" i="24"/>
  <c r="Y75" i="24"/>
  <c r="AB75" i="24" s="1"/>
  <c r="AC75" i="24" s="1"/>
  <c r="G75" i="22"/>
  <c r="I75" i="22" s="1"/>
  <c r="J75" i="22" s="1"/>
  <c r="AG71" i="22"/>
  <c r="AE71" i="22"/>
  <c r="AF71" i="22" s="1"/>
  <c r="AL71" i="22" s="1"/>
  <c r="AI70" i="24"/>
  <c r="AM70" i="24" s="1"/>
  <c r="AJ74" i="25"/>
  <c r="O74" i="22"/>
  <c r="L74" i="22"/>
  <c r="W72" i="22"/>
  <c r="AH71" i="25"/>
  <c r="AD71" i="25"/>
  <c r="AK71" i="25" s="1"/>
  <c r="AG71" i="24"/>
  <c r="AE71" i="24"/>
  <c r="AF71" i="24" s="1"/>
  <c r="AL71" i="24" s="1"/>
  <c r="Y75" i="22"/>
  <c r="AB75" i="22" s="1"/>
  <c r="AC75" i="22" s="1"/>
  <c r="V75" i="22"/>
  <c r="U72" i="22"/>
  <c r="X72" i="22" s="1"/>
  <c r="AA72" i="25"/>
  <c r="L74" i="24"/>
  <c r="O74" i="24"/>
  <c r="M75" i="25"/>
  <c r="G75" i="25"/>
  <c r="I75" i="25" s="1"/>
  <c r="J75" i="25" s="1"/>
  <c r="AP69" i="15"/>
  <c r="E62" i="23"/>
  <c r="Z72" i="25"/>
  <c r="M76" i="22"/>
  <c r="AP70" i="15"/>
  <c r="E63" i="23"/>
  <c r="AJ74" i="22"/>
  <c r="AP69" i="22"/>
  <c r="F62" i="23"/>
  <c r="D83" i="25"/>
  <c r="N82" i="25"/>
  <c r="P81" i="25"/>
  <c r="F82" i="25"/>
  <c r="E82" i="25"/>
  <c r="H81" i="25"/>
  <c r="N81" i="24"/>
  <c r="D82" i="24"/>
  <c r="P84" i="24"/>
  <c r="F85" i="24"/>
  <c r="P80" i="22"/>
  <c r="F81" i="22"/>
  <c r="H80" i="22"/>
  <c r="E81" i="22"/>
  <c r="N81" i="22"/>
  <c r="D82" i="22"/>
  <c r="Y74" i="17"/>
  <c r="AE74" i="17" s="1"/>
  <c r="D77" i="19"/>
  <c r="X72" i="15"/>
  <c r="W72" i="15"/>
  <c r="AF78" i="17"/>
  <c r="Z74" i="17"/>
  <c r="AL71" i="15"/>
  <c r="AI71" i="15"/>
  <c r="C75" i="17"/>
  <c r="V75" i="17" s="1"/>
  <c r="A75" i="17"/>
  <c r="U75" i="17" s="1"/>
  <c r="R73" i="15"/>
  <c r="Z73" i="15" s="1"/>
  <c r="O74" i="15"/>
  <c r="T74" i="15" s="1"/>
  <c r="G75" i="15"/>
  <c r="I75" i="15" s="1"/>
  <c r="J75" i="15" s="1"/>
  <c r="L75" i="15" s="1"/>
  <c r="F76" i="17"/>
  <c r="M76" i="15"/>
  <c r="U73" i="15"/>
  <c r="AH72" i="15"/>
  <c r="AD72" i="15"/>
  <c r="AA73" i="15"/>
  <c r="G76" i="17"/>
  <c r="Q74" i="15"/>
  <c r="S74" i="15"/>
  <c r="AE72" i="15"/>
  <c r="AF72" i="15" s="1"/>
  <c r="AG72" i="15"/>
  <c r="D76" i="17"/>
  <c r="B75" i="17"/>
  <c r="E76" i="17"/>
  <c r="D80" i="15"/>
  <c r="N79" i="15"/>
  <c r="E81" i="15"/>
  <c r="H80" i="15"/>
  <c r="F81" i="15"/>
  <c r="P80" i="15"/>
  <c r="BB66" i="32" l="1"/>
  <c r="BH66" i="32" s="1"/>
  <c r="U75" i="28"/>
  <c r="X75" i="28" s="1"/>
  <c r="BG65" i="32"/>
  <c r="BI65" i="32"/>
  <c r="AF74" i="27"/>
  <c r="AL74" i="27" s="1"/>
  <c r="K67" i="32"/>
  <c r="AQ61" i="23"/>
  <c r="AH61" i="23"/>
  <c r="AD73" i="23"/>
  <c r="AE73" i="23"/>
  <c r="AR69" i="32"/>
  <c r="AK69" i="32"/>
  <c r="AJ69" i="32"/>
  <c r="AM68" i="32"/>
  <c r="AO68" i="32" s="1"/>
  <c r="AN68" i="32"/>
  <c r="AP68" i="32" s="1"/>
  <c r="AV68" i="32"/>
  <c r="AU68" i="32"/>
  <c r="AY67" i="32"/>
  <c r="BA67" i="32" s="1"/>
  <c r="AX67" i="32"/>
  <c r="AZ67" i="32" s="1"/>
  <c r="AQ67" i="32"/>
  <c r="AF75" i="26"/>
  <c r="AL75" i="26" s="1"/>
  <c r="BG66" i="32"/>
  <c r="BI66" i="32"/>
  <c r="AG70" i="32"/>
  <c r="L70" i="32"/>
  <c r="P70" i="32" s="1"/>
  <c r="AG60" i="23"/>
  <c r="AI60" i="23" s="1"/>
  <c r="AJ60" i="23" s="1"/>
  <c r="AK60" i="23" s="1"/>
  <c r="AL60" i="23" s="1"/>
  <c r="AM60" i="23" s="1"/>
  <c r="AN60" i="23" s="1"/>
  <c r="AO60" i="23" s="1"/>
  <c r="AP60" i="23" s="1"/>
  <c r="W81" i="23"/>
  <c r="AC80" i="23"/>
  <c r="V82" i="23"/>
  <c r="AB81" i="23"/>
  <c r="U75" i="23"/>
  <c r="AA74" i="23"/>
  <c r="AH75" i="32"/>
  <c r="AL74" i="32"/>
  <c r="AW74" i="32"/>
  <c r="AS75" i="32"/>
  <c r="BE73" i="32"/>
  <c r="BD73" i="32"/>
  <c r="BC73" i="32"/>
  <c r="Y73" i="32"/>
  <c r="X73" i="32"/>
  <c r="W73" i="32"/>
  <c r="G68" i="32"/>
  <c r="I68" i="32" s="1"/>
  <c r="H68" i="32"/>
  <c r="J68" i="32" s="1"/>
  <c r="E69" i="32"/>
  <c r="D69" i="32"/>
  <c r="F74" i="32"/>
  <c r="B75" i="32"/>
  <c r="AD75" i="26"/>
  <c r="AK75" i="26" s="1"/>
  <c r="AG75" i="27"/>
  <c r="AF75" i="28"/>
  <c r="AL75" i="28" s="1"/>
  <c r="AG75" i="28"/>
  <c r="AF75" i="27"/>
  <c r="AL75" i="27" s="1"/>
  <c r="F63" i="23"/>
  <c r="AG75" i="26"/>
  <c r="AI75" i="26" s="1"/>
  <c r="AJ75" i="28"/>
  <c r="C81" i="22"/>
  <c r="C81" i="25"/>
  <c r="C81" i="15"/>
  <c r="C81" i="24"/>
  <c r="C81" i="29"/>
  <c r="M81" i="29" s="1"/>
  <c r="C81" i="27"/>
  <c r="M81" i="27" s="1"/>
  <c r="C81" i="28"/>
  <c r="M81" i="28" s="1"/>
  <c r="C81" i="26"/>
  <c r="M81" i="26" s="1"/>
  <c r="E78" i="20"/>
  <c r="I77" i="20"/>
  <c r="E78" i="21" s="1"/>
  <c r="J77" i="20"/>
  <c r="F78" i="21" s="1"/>
  <c r="AI74" i="28"/>
  <c r="AM74" i="28" s="1"/>
  <c r="AP74" i="28" s="1"/>
  <c r="J65" i="23"/>
  <c r="AI74" i="26"/>
  <c r="AM74" i="26" s="1"/>
  <c r="AP74" i="26" s="1"/>
  <c r="C75" i="19"/>
  <c r="Q75" i="19" s="1"/>
  <c r="C75" i="21" s="1"/>
  <c r="B79" i="29" s="1"/>
  <c r="G79" i="29" s="1"/>
  <c r="I79" i="29" s="1"/>
  <c r="J79" i="29" s="1"/>
  <c r="A75" i="19"/>
  <c r="P75" i="19" s="1"/>
  <c r="D75" i="21" s="1"/>
  <c r="B79" i="26" s="1"/>
  <c r="G79" i="26" s="1"/>
  <c r="I79" i="26" s="1"/>
  <c r="J79" i="26" s="1"/>
  <c r="B76" i="20"/>
  <c r="D77" i="20"/>
  <c r="B78" i="15"/>
  <c r="W76" i="29"/>
  <c r="AA76" i="28"/>
  <c r="U76" i="29"/>
  <c r="X76" i="29" s="1"/>
  <c r="AE75" i="29"/>
  <c r="AF75" i="29" s="1"/>
  <c r="AL75" i="29" s="1"/>
  <c r="AG75" i="29"/>
  <c r="Q76" i="27"/>
  <c r="S76" i="27"/>
  <c r="AJ75" i="29"/>
  <c r="T76" i="27"/>
  <c r="R76" i="27"/>
  <c r="V76" i="27"/>
  <c r="Y76" i="27"/>
  <c r="AB76" i="27" s="1"/>
  <c r="AC76" i="27" s="1"/>
  <c r="AP73" i="28"/>
  <c r="J66" i="23"/>
  <c r="V76" i="29"/>
  <c r="Y76" i="29"/>
  <c r="AB76" i="29" s="1"/>
  <c r="AC76" i="29" s="1"/>
  <c r="Z76" i="28"/>
  <c r="S76" i="26"/>
  <c r="Q76" i="26"/>
  <c r="T77" i="29"/>
  <c r="R77" i="29"/>
  <c r="AP73" i="26"/>
  <c r="L66" i="23"/>
  <c r="T76" i="26"/>
  <c r="R76" i="26"/>
  <c r="S77" i="29"/>
  <c r="Q77" i="29"/>
  <c r="AI74" i="29"/>
  <c r="AM74" i="29" s="1"/>
  <c r="Z76" i="29"/>
  <c r="O77" i="26"/>
  <c r="L77" i="26"/>
  <c r="Q77" i="28"/>
  <c r="S77" i="28"/>
  <c r="AA76" i="29"/>
  <c r="L77" i="27"/>
  <c r="O77" i="27"/>
  <c r="R77" i="28"/>
  <c r="T77" i="28"/>
  <c r="AJ75" i="27"/>
  <c r="AP73" i="29"/>
  <c r="I66" i="23"/>
  <c r="B78" i="29"/>
  <c r="G78" i="29" s="1"/>
  <c r="I78" i="29" s="1"/>
  <c r="J78" i="29" s="1"/>
  <c r="B78" i="28"/>
  <c r="G78" i="28" s="1"/>
  <c r="I78" i="28" s="1"/>
  <c r="J78" i="28" s="1"/>
  <c r="AH75" i="29"/>
  <c r="AD75" i="29"/>
  <c r="AK75" i="29" s="1"/>
  <c r="AP73" i="27"/>
  <c r="K66" i="23"/>
  <c r="L78" i="26"/>
  <c r="O78" i="26"/>
  <c r="A77" i="26"/>
  <c r="K77" i="26" s="1"/>
  <c r="A77" i="28"/>
  <c r="K77" i="28" s="1"/>
  <c r="V76" i="28"/>
  <c r="Y76" i="28"/>
  <c r="AB76" i="28" s="1"/>
  <c r="AC76" i="28" s="1"/>
  <c r="O78" i="27"/>
  <c r="L78" i="27"/>
  <c r="AH75" i="28"/>
  <c r="AD75" i="28"/>
  <c r="AK75" i="28" s="1"/>
  <c r="V76" i="26"/>
  <c r="Y76" i="26"/>
  <c r="AB76" i="26" s="1"/>
  <c r="AC76" i="26" s="1"/>
  <c r="AI74" i="27"/>
  <c r="AM74" i="27" s="1"/>
  <c r="W76" i="28"/>
  <c r="A77" i="24"/>
  <c r="K77" i="24" s="1"/>
  <c r="A77" i="27"/>
  <c r="K77" i="27" s="1"/>
  <c r="A77" i="29"/>
  <c r="K77" i="29" s="1"/>
  <c r="AJ75" i="26"/>
  <c r="U76" i="28"/>
  <c r="X76" i="28" s="1"/>
  <c r="AD75" i="27"/>
  <c r="AK75" i="27" s="1"/>
  <c r="AH75" i="27"/>
  <c r="O61" i="23"/>
  <c r="R61" i="23" s="1"/>
  <c r="S61" i="23"/>
  <c r="T61" i="23"/>
  <c r="D82" i="29"/>
  <c r="N81" i="29"/>
  <c r="P81" i="29"/>
  <c r="F82" i="29"/>
  <c r="H82" i="29" s="1"/>
  <c r="E83" i="29"/>
  <c r="P83" i="28"/>
  <c r="F84" i="28"/>
  <c r="N81" i="28"/>
  <c r="D82" i="28"/>
  <c r="E82" i="28"/>
  <c r="H81" i="28"/>
  <c r="N81" i="27"/>
  <c r="D82" i="27"/>
  <c r="P82" i="27"/>
  <c r="F83" i="27"/>
  <c r="E82" i="27"/>
  <c r="H81" i="27"/>
  <c r="P82" i="26"/>
  <c r="F83" i="26"/>
  <c r="H82" i="26"/>
  <c r="E83" i="26"/>
  <c r="N82" i="26"/>
  <c r="D83" i="26"/>
  <c r="M78" i="17"/>
  <c r="K78" i="17"/>
  <c r="N79" i="17"/>
  <c r="C76" i="23"/>
  <c r="E76" i="19"/>
  <c r="A76" i="19" s="1"/>
  <c r="P76" i="19" s="1"/>
  <c r="D76" i="21" s="1"/>
  <c r="A77" i="15"/>
  <c r="K77" i="15" s="1"/>
  <c r="W74" i="17"/>
  <c r="AD74" i="17" s="1"/>
  <c r="M78" i="19"/>
  <c r="T77" i="19"/>
  <c r="S77" i="19"/>
  <c r="AK74" i="17"/>
  <c r="A74" i="21" s="1"/>
  <c r="A71" i="32" s="1"/>
  <c r="B78" i="25"/>
  <c r="B78" i="24"/>
  <c r="A77" i="25"/>
  <c r="K77" i="25" s="1"/>
  <c r="A77" i="22"/>
  <c r="K77" i="22" s="1"/>
  <c r="R75" i="17"/>
  <c r="S75" i="17"/>
  <c r="AC75" i="17" s="1"/>
  <c r="M62" i="23"/>
  <c r="N62" i="23"/>
  <c r="P62" i="23" s="1"/>
  <c r="AI71" i="25"/>
  <c r="AM71" i="25" s="1"/>
  <c r="H64" i="23" s="1"/>
  <c r="H81" i="24"/>
  <c r="E82" i="24"/>
  <c r="W73" i="24"/>
  <c r="U73" i="24"/>
  <c r="X73" i="24" s="1"/>
  <c r="AJ75" i="15"/>
  <c r="AA73" i="25"/>
  <c r="AG73" i="25" s="1"/>
  <c r="AE72" i="22"/>
  <c r="AF72" i="22" s="1"/>
  <c r="AL72" i="22" s="1"/>
  <c r="AJ74" i="17"/>
  <c r="B74" i="21" s="1"/>
  <c r="AI71" i="22"/>
  <c r="AM71" i="22" s="1"/>
  <c r="U73" i="22"/>
  <c r="X73" i="22" s="1"/>
  <c r="AI71" i="24"/>
  <c r="AM71" i="24" s="1"/>
  <c r="W73" i="22"/>
  <c r="AJ75" i="22"/>
  <c r="G76" i="22"/>
  <c r="I76" i="22" s="1"/>
  <c r="J76" i="22" s="1"/>
  <c r="L76" i="22" s="1"/>
  <c r="AP70" i="25"/>
  <c r="H63" i="23"/>
  <c r="AP70" i="24"/>
  <c r="G63" i="23"/>
  <c r="V76" i="15"/>
  <c r="Y76" i="15"/>
  <c r="AB76" i="15" s="1"/>
  <c r="AC76" i="15" s="1"/>
  <c r="M77" i="22"/>
  <c r="Z73" i="25"/>
  <c r="S74" i="25"/>
  <c r="Q74" i="25"/>
  <c r="AE72" i="24"/>
  <c r="AF72" i="24" s="1"/>
  <c r="AL72" i="24" s="1"/>
  <c r="AG72" i="24"/>
  <c r="T74" i="25"/>
  <c r="R74" i="25"/>
  <c r="Z73" i="24"/>
  <c r="AJ75" i="24"/>
  <c r="V76" i="25"/>
  <c r="Y76" i="25"/>
  <c r="AB76" i="25" s="1"/>
  <c r="AC76" i="25" s="1"/>
  <c r="S74" i="22"/>
  <c r="Q74" i="22"/>
  <c r="AA73" i="24"/>
  <c r="U73" i="25"/>
  <c r="X73" i="25" s="1"/>
  <c r="AD72" i="22"/>
  <c r="AK72" i="22" s="1"/>
  <c r="AH72" i="22"/>
  <c r="AI72" i="22" s="1"/>
  <c r="V76" i="22"/>
  <c r="Y76" i="22"/>
  <c r="AB76" i="22" s="1"/>
  <c r="AC76" i="22" s="1"/>
  <c r="R74" i="22"/>
  <c r="T74" i="22"/>
  <c r="W73" i="25"/>
  <c r="Z73" i="22"/>
  <c r="V76" i="24"/>
  <c r="Y76" i="24"/>
  <c r="AB76" i="24" s="1"/>
  <c r="AC76" i="24" s="1"/>
  <c r="L75" i="25"/>
  <c r="O75" i="25"/>
  <c r="AA73" i="22"/>
  <c r="AH72" i="25"/>
  <c r="AD72" i="25"/>
  <c r="AK72" i="25" s="1"/>
  <c r="O75" i="24"/>
  <c r="L75" i="24"/>
  <c r="M76" i="25"/>
  <c r="G76" i="25"/>
  <c r="I76" i="25" s="1"/>
  <c r="J76" i="25" s="1"/>
  <c r="T74" i="24"/>
  <c r="R74" i="24"/>
  <c r="AJ75" i="25"/>
  <c r="M76" i="24"/>
  <c r="G76" i="24"/>
  <c r="I76" i="24" s="1"/>
  <c r="J76" i="24" s="1"/>
  <c r="S74" i="24"/>
  <c r="Q74" i="24"/>
  <c r="AH72" i="24"/>
  <c r="AD72" i="24"/>
  <c r="AK72" i="24" s="1"/>
  <c r="AG72" i="25"/>
  <c r="AE72" i="25"/>
  <c r="AF72" i="25" s="1"/>
  <c r="AL72" i="25" s="1"/>
  <c r="O75" i="22"/>
  <c r="L75" i="22"/>
  <c r="E83" i="25"/>
  <c r="H82" i="25"/>
  <c r="N83" i="25"/>
  <c r="D84" i="25"/>
  <c r="P82" i="25"/>
  <c r="F83" i="25"/>
  <c r="P85" i="24"/>
  <c r="F86" i="24"/>
  <c r="N82" i="24"/>
  <c r="D83" i="24"/>
  <c r="N82" i="22"/>
  <c r="D83" i="22"/>
  <c r="E82" i="22"/>
  <c r="H81" i="22"/>
  <c r="P81" i="22"/>
  <c r="F82" i="22"/>
  <c r="AL72" i="15"/>
  <c r="Y75" i="17"/>
  <c r="AE75" i="17" s="1"/>
  <c r="AK72" i="15"/>
  <c r="D78" i="19"/>
  <c r="AM71" i="15"/>
  <c r="AM73" i="17"/>
  <c r="AF79" i="17"/>
  <c r="Z75" i="17"/>
  <c r="C76" i="17"/>
  <c r="V76" i="17" s="1"/>
  <c r="A76" i="17"/>
  <c r="U76" i="17" s="1"/>
  <c r="X73" i="15"/>
  <c r="W73" i="15"/>
  <c r="R74" i="15"/>
  <c r="W74" i="15" s="1"/>
  <c r="O75" i="15"/>
  <c r="T75" i="15" s="1"/>
  <c r="G76" i="15"/>
  <c r="I76" i="15" s="1"/>
  <c r="J76" i="15" s="1"/>
  <c r="L76" i="15" s="1"/>
  <c r="F77" i="17"/>
  <c r="M77" i="15"/>
  <c r="AI72" i="15"/>
  <c r="U74" i="15"/>
  <c r="G77" i="17"/>
  <c r="AD73" i="15"/>
  <c r="AH73" i="15"/>
  <c r="S75" i="15"/>
  <c r="Q75" i="15"/>
  <c r="AG73" i="15"/>
  <c r="AE73" i="15"/>
  <c r="AF73" i="15" s="1"/>
  <c r="AA74" i="15"/>
  <c r="E77" i="17"/>
  <c r="D77" i="17"/>
  <c r="B76" i="17"/>
  <c r="D81" i="15"/>
  <c r="N80" i="15"/>
  <c r="F82" i="15"/>
  <c r="P81" i="15"/>
  <c r="E82" i="15"/>
  <c r="H81" i="15"/>
  <c r="AI75" i="28" l="1"/>
  <c r="BK65" i="32"/>
  <c r="BN65" i="32" s="1"/>
  <c r="I68" i="21" s="1"/>
  <c r="BB67" i="32"/>
  <c r="BI67" i="32" s="1"/>
  <c r="AQ68" i="32"/>
  <c r="AH62" i="23"/>
  <c r="AQ62" i="23"/>
  <c r="AD74" i="23"/>
  <c r="AE74" i="23"/>
  <c r="AK70" i="32"/>
  <c r="AR70" i="32"/>
  <c r="AJ70" i="32"/>
  <c r="BK66" i="32"/>
  <c r="BN66" i="32" s="1"/>
  <c r="I69" i="21" s="1"/>
  <c r="AG71" i="32"/>
  <c r="L71" i="32"/>
  <c r="P71" i="32" s="1"/>
  <c r="AX68" i="32"/>
  <c r="AZ68" i="32" s="1"/>
  <c r="AY68" i="32"/>
  <c r="BA68" i="32" s="1"/>
  <c r="AI75" i="27"/>
  <c r="AM75" i="27" s="1"/>
  <c r="K68" i="32"/>
  <c r="AM69" i="32"/>
  <c r="AO69" i="32" s="1"/>
  <c r="AN69" i="32"/>
  <c r="AP69" i="32" s="1"/>
  <c r="AV69" i="32"/>
  <c r="AU69" i="32"/>
  <c r="AG61" i="23"/>
  <c r="AI61" i="23" s="1"/>
  <c r="AJ61" i="23" s="1"/>
  <c r="AK61" i="23" s="1"/>
  <c r="AL61" i="23" s="1"/>
  <c r="AM61" i="23" s="1"/>
  <c r="AN61" i="23" s="1"/>
  <c r="AO61" i="23" s="1"/>
  <c r="AP61" i="23" s="1"/>
  <c r="W82" i="23"/>
  <c r="AC81" i="23"/>
  <c r="AB82" i="23"/>
  <c r="V83" i="23"/>
  <c r="U76" i="23"/>
  <c r="AA75" i="23"/>
  <c r="AW75" i="32"/>
  <c r="AS76" i="32"/>
  <c r="BC74" i="32"/>
  <c r="BE74" i="32"/>
  <c r="BD74" i="32"/>
  <c r="AL75" i="32"/>
  <c r="AH76" i="32"/>
  <c r="Y74" i="32"/>
  <c r="X74" i="32"/>
  <c r="W74" i="32"/>
  <c r="H69" i="32"/>
  <c r="J69" i="32" s="1"/>
  <c r="G69" i="32"/>
  <c r="I69" i="32" s="1"/>
  <c r="E70" i="32"/>
  <c r="D70" i="32"/>
  <c r="F75" i="32"/>
  <c r="B76" i="32"/>
  <c r="W76" i="26"/>
  <c r="C82" i="28"/>
  <c r="M82" i="28" s="1"/>
  <c r="C82" i="26"/>
  <c r="M82" i="26" s="1"/>
  <c r="C82" i="29"/>
  <c r="M82" i="29" s="1"/>
  <c r="C82" i="27"/>
  <c r="M82" i="27" s="1"/>
  <c r="C82" i="25"/>
  <c r="C82" i="15"/>
  <c r="C82" i="24"/>
  <c r="C82" i="22"/>
  <c r="E79" i="20"/>
  <c r="I78" i="20"/>
  <c r="E79" i="21" s="1"/>
  <c r="J78" i="20"/>
  <c r="F79" i="21" s="1"/>
  <c r="B79" i="25"/>
  <c r="B79" i="22"/>
  <c r="V75" i="19"/>
  <c r="B79" i="27"/>
  <c r="G79" i="27" s="1"/>
  <c r="I79" i="27" s="1"/>
  <c r="J79" i="27" s="1"/>
  <c r="O79" i="27" s="1"/>
  <c r="B79" i="28"/>
  <c r="G79" i="28" s="1"/>
  <c r="I79" i="28" s="1"/>
  <c r="J79" i="28" s="1"/>
  <c r="O79" i="28" s="1"/>
  <c r="J67" i="23"/>
  <c r="U76" i="27"/>
  <c r="X76" i="27" s="1"/>
  <c r="AI75" i="29"/>
  <c r="AM75" i="29" s="1"/>
  <c r="AE76" i="28"/>
  <c r="AF76" i="28" s="1"/>
  <c r="AL76" i="28" s="1"/>
  <c r="AG76" i="28"/>
  <c r="AA76" i="26"/>
  <c r="AE76" i="26" s="1"/>
  <c r="AJ76" i="27"/>
  <c r="AA77" i="29"/>
  <c r="AG77" i="29" s="1"/>
  <c r="AM75" i="26"/>
  <c r="AP75" i="26" s="1"/>
  <c r="AJ76" i="28"/>
  <c r="L67" i="23"/>
  <c r="U77" i="28"/>
  <c r="X77" i="28" s="1"/>
  <c r="B77" i="20"/>
  <c r="D78" i="20"/>
  <c r="W77" i="28"/>
  <c r="W76" i="27"/>
  <c r="V77" i="29"/>
  <c r="Y77" i="29"/>
  <c r="AB77" i="29" s="1"/>
  <c r="AC77" i="29" s="1"/>
  <c r="AP74" i="27"/>
  <c r="K67" i="23"/>
  <c r="V77" i="27"/>
  <c r="Y77" i="27"/>
  <c r="AB77" i="27" s="1"/>
  <c r="AC77" i="27" s="1"/>
  <c r="V77" i="28"/>
  <c r="Y77" i="28"/>
  <c r="AB77" i="28" s="1"/>
  <c r="AC77" i="28" s="1"/>
  <c r="Z77" i="29"/>
  <c r="O79" i="29"/>
  <c r="L79" i="29"/>
  <c r="B80" i="27"/>
  <c r="G80" i="27" s="1"/>
  <c r="I80" i="27" s="1"/>
  <c r="J80" i="27" s="1"/>
  <c r="B80" i="26"/>
  <c r="G80" i="26" s="1"/>
  <c r="I80" i="26" s="1"/>
  <c r="J80" i="26" s="1"/>
  <c r="T78" i="26"/>
  <c r="R78" i="26"/>
  <c r="T77" i="27"/>
  <c r="R77" i="27"/>
  <c r="AH76" i="28"/>
  <c r="AD76" i="28"/>
  <c r="AK76" i="28" s="1"/>
  <c r="Q78" i="26"/>
  <c r="S78" i="26"/>
  <c r="S77" i="27"/>
  <c r="Q77" i="27"/>
  <c r="V77" i="26"/>
  <c r="Y77" i="26"/>
  <c r="AB77" i="26" s="1"/>
  <c r="AC77" i="26" s="1"/>
  <c r="AJ76" i="26"/>
  <c r="AG76" i="29"/>
  <c r="AE76" i="29"/>
  <c r="AF76" i="29" s="1"/>
  <c r="AL76" i="29" s="1"/>
  <c r="AA77" i="28"/>
  <c r="AJ76" i="29"/>
  <c r="O79" i="26"/>
  <c r="L79" i="26"/>
  <c r="Z77" i="28"/>
  <c r="U76" i="26"/>
  <c r="X76" i="26" s="1"/>
  <c r="S77" i="26"/>
  <c r="Q77" i="26"/>
  <c r="A78" i="28"/>
  <c r="K78" i="28" s="1"/>
  <c r="A78" i="26"/>
  <c r="K78" i="26" s="1"/>
  <c r="AM75" i="28"/>
  <c r="T77" i="26"/>
  <c r="R77" i="26"/>
  <c r="S78" i="27"/>
  <c r="Q78" i="27"/>
  <c r="AH76" i="29"/>
  <c r="AD76" i="29"/>
  <c r="AK76" i="29" s="1"/>
  <c r="AA76" i="27"/>
  <c r="T78" i="27"/>
  <c r="R78" i="27"/>
  <c r="O78" i="28"/>
  <c r="L78" i="28"/>
  <c r="W77" i="29"/>
  <c r="Z76" i="27"/>
  <c r="A78" i="15"/>
  <c r="K78" i="15" s="1"/>
  <c r="A78" i="29"/>
  <c r="K78" i="29" s="1"/>
  <c r="A78" i="27"/>
  <c r="K78" i="27" s="1"/>
  <c r="L78" i="29"/>
  <c r="O78" i="29"/>
  <c r="AP74" i="29"/>
  <c r="I67" i="23"/>
  <c r="U77" i="29"/>
  <c r="X77" i="29" s="1"/>
  <c r="Z76" i="26"/>
  <c r="O62" i="23"/>
  <c r="R62" i="23" s="1"/>
  <c r="S62" i="23"/>
  <c r="T62" i="23"/>
  <c r="D83" i="29"/>
  <c r="N82" i="29"/>
  <c r="P82" i="29"/>
  <c r="F83" i="29"/>
  <c r="H83" i="29" s="1"/>
  <c r="E84" i="29"/>
  <c r="P84" i="28"/>
  <c r="F85" i="28"/>
  <c r="N82" i="28"/>
  <c r="D83" i="28"/>
  <c r="H82" i="28"/>
  <c r="E83" i="28"/>
  <c r="N82" i="27"/>
  <c r="D83" i="27"/>
  <c r="H82" i="27"/>
  <c r="E83" i="27"/>
  <c r="P83" i="27"/>
  <c r="F84" i="27"/>
  <c r="P83" i="26"/>
  <c r="F84" i="26"/>
  <c r="N83" i="26"/>
  <c r="D84" i="26"/>
  <c r="E84" i="26"/>
  <c r="H83" i="26"/>
  <c r="C76" i="19"/>
  <c r="Q76" i="19" s="1"/>
  <c r="C76" i="21" s="1"/>
  <c r="V76" i="19"/>
  <c r="B76" i="19"/>
  <c r="M63" i="23"/>
  <c r="M79" i="17"/>
  <c r="K79" i="17"/>
  <c r="N80" i="17"/>
  <c r="C77" i="23"/>
  <c r="E77" i="19"/>
  <c r="A77" i="19" s="1"/>
  <c r="P77" i="19" s="1"/>
  <c r="D77" i="21" s="1"/>
  <c r="M79" i="19"/>
  <c r="S78" i="19"/>
  <c r="T78" i="19"/>
  <c r="A78" i="24"/>
  <c r="K78" i="24" s="1"/>
  <c r="B79" i="24"/>
  <c r="B79" i="15"/>
  <c r="W75" i="17"/>
  <c r="AD75" i="17" s="1"/>
  <c r="AK75" i="17"/>
  <c r="A75" i="21" s="1"/>
  <c r="A72" i="32" s="1"/>
  <c r="A78" i="25"/>
  <c r="K78" i="25" s="1"/>
  <c r="A78" i="22"/>
  <c r="K78" i="22" s="1"/>
  <c r="S76" i="17"/>
  <c r="AC76" i="17" s="1"/>
  <c r="R76" i="17"/>
  <c r="N63" i="23"/>
  <c r="P63" i="23" s="1"/>
  <c r="AE73" i="25"/>
  <c r="AF73" i="25" s="1"/>
  <c r="AL73" i="25" s="1"/>
  <c r="AP71" i="25"/>
  <c r="E83" i="24"/>
  <c r="H82" i="24"/>
  <c r="U74" i="25"/>
  <c r="X74" i="25" s="1"/>
  <c r="AJ76" i="15"/>
  <c r="U74" i="22"/>
  <c r="X74" i="22" s="1"/>
  <c r="AJ75" i="17"/>
  <c r="B75" i="21" s="1"/>
  <c r="W74" i="22"/>
  <c r="O76" i="22"/>
  <c r="R76" i="22" s="1"/>
  <c r="W74" i="25"/>
  <c r="AI72" i="25"/>
  <c r="AM72" i="25" s="1"/>
  <c r="Z74" i="24"/>
  <c r="AH74" i="24" s="1"/>
  <c r="AA74" i="24"/>
  <c r="AG74" i="24" s="1"/>
  <c r="V77" i="15"/>
  <c r="Y77" i="15"/>
  <c r="AB77" i="15" s="1"/>
  <c r="AC77" i="15" s="1"/>
  <c r="AD73" i="25"/>
  <c r="AK73" i="25" s="1"/>
  <c r="AH73" i="25"/>
  <c r="AI73" i="25" s="1"/>
  <c r="S76" i="22"/>
  <c r="Q76" i="22"/>
  <c r="AJ76" i="22"/>
  <c r="T75" i="25"/>
  <c r="R75" i="25"/>
  <c r="Q75" i="25"/>
  <c r="S75" i="25"/>
  <c r="M77" i="25"/>
  <c r="G77" i="25"/>
  <c r="I77" i="25" s="1"/>
  <c r="J77" i="25" s="1"/>
  <c r="AP71" i="15"/>
  <c r="E64" i="23"/>
  <c r="V77" i="25"/>
  <c r="Y77" i="25"/>
  <c r="AB77" i="25" s="1"/>
  <c r="AC77" i="25" s="1"/>
  <c r="AM72" i="22"/>
  <c r="AI72" i="24"/>
  <c r="AM72" i="24" s="1"/>
  <c r="M77" i="24"/>
  <c r="G77" i="24"/>
  <c r="I77" i="24" s="1"/>
  <c r="J77" i="24" s="1"/>
  <c r="AJ76" i="24"/>
  <c r="AE73" i="24"/>
  <c r="AF73" i="24" s="1"/>
  <c r="AL73" i="24" s="1"/>
  <c r="AG73" i="24"/>
  <c r="AP71" i="24"/>
  <c r="G64" i="23"/>
  <c r="O76" i="24"/>
  <c r="L76" i="24"/>
  <c r="W74" i="24"/>
  <c r="G77" i="22"/>
  <c r="I77" i="22" s="1"/>
  <c r="J77" i="22" s="1"/>
  <c r="Z74" i="22"/>
  <c r="Z74" i="25"/>
  <c r="S75" i="22"/>
  <c r="Q75" i="22"/>
  <c r="U74" i="24"/>
  <c r="X74" i="24" s="1"/>
  <c r="AD73" i="22"/>
  <c r="AK73" i="22" s="1"/>
  <c r="AH73" i="22"/>
  <c r="AA74" i="22"/>
  <c r="AA74" i="25"/>
  <c r="T75" i="24"/>
  <c r="R75" i="24"/>
  <c r="T75" i="22"/>
  <c r="R75" i="22"/>
  <c r="L76" i="25"/>
  <c r="O76" i="25"/>
  <c r="AH73" i="24"/>
  <c r="AD73" i="24"/>
  <c r="AK73" i="24" s="1"/>
  <c r="AP71" i="22"/>
  <c r="F64" i="23"/>
  <c r="AJ76" i="25"/>
  <c r="V77" i="24"/>
  <c r="Y77" i="24"/>
  <c r="AB77" i="24" s="1"/>
  <c r="AC77" i="24" s="1"/>
  <c r="AE73" i="22"/>
  <c r="AF73" i="22" s="1"/>
  <c r="AL73" i="22" s="1"/>
  <c r="AG73" i="22"/>
  <c r="V77" i="22"/>
  <c r="Y77" i="22"/>
  <c r="AB77" i="22" s="1"/>
  <c r="AC77" i="22" s="1"/>
  <c r="S75" i="24"/>
  <c r="Q75" i="24"/>
  <c r="P83" i="25"/>
  <c r="F84" i="25"/>
  <c r="E84" i="25"/>
  <c r="H83" i="25"/>
  <c r="N84" i="25"/>
  <c r="D85" i="25"/>
  <c r="N83" i="24"/>
  <c r="D84" i="24"/>
  <c r="P86" i="24"/>
  <c r="F87" i="24"/>
  <c r="N83" i="22"/>
  <c r="D84" i="22"/>
  <c r="H82" i="22"/>
  <c r="E83" i="22"/>
  <c r="P82" i="22"/>
  <c r="F83" i="22"/>
  <c r="AM72" i="15"/>
  <c r="Y76" i="17"/>
  <c r="AE76" i="17" s="1"/>
  <c r="D79" i="19"/>
  <c r="AM74" i="17"/>
  <c r="AF80" i="17"/>
  <c r="Z76" i="17"/>
  <c r="AL73" i="15"/>
  <c r="C77" i="17"/>
  <c r="V77" i="17" s="1"/>
  <c r="A77" i="17"/>
  <c r="U77" i="17" s="1"/>
  <c r="AK73" i="15"/>
  <c r="R75" i="15"/>
  <c r="Z75" i="15" s="1"/>
  <c r="X74" i="15"/>
  <c r="Z74" i="15"/>
  <c r="AH74" i="15" s="1"/>
  <c r="O76" i="15"/>
  <c r="R76" i="15" s="1"/>
  <c r="G77" i="15"/>
  <c r="I77" i="15" s="1"/>
  <c r="J77" i="15" s="1"/>
  <c r="O77" i="15" s="1"/>
  <c r="F78" i="17"/>
  <c r="M78" i="15"/>
  <c r="U75" i="15"/>
  <c r="G78" i="17"/>
  <c r="Q76" i="15"/>
  <c r="S76" i="15"/>
  <c r="AE74" i="15"/>
  <c r="AG74" i="15"/>
  <c r="AI73" i="15"/>
  <c r="AA75" i="15"/>
  <c r="E78" i="17"/>
  <c r="D78" i="17"/>
  <c r="B77" i="17"/>
  <c r="E83" i="15"/>
  <c r="H82" i="15"/>
  <c r="F83" i="15"/>
  <c r="P82" i="15"/>
  <c r="D82" i="15"/>
  <c r="N81" i="15"/>
  <c r="BG67" i="32" l="1"/>
  <c r="BH67" i="32"/>
  <c r="AQ69" i="32"/>
  <c r="AH63" i="23"/>
  <c r="AQ63" i="23"/>
  <c r="AD75" i="23"/>
  <c r="AE75" i="23"/>
  <c r="K69" i="32"/>
  <c r="BB68" i="32"/>
  <c r="AG72" i="32"/>
  <c r="L72" i="32"/>
  <c r="P72" i="32" s="1"/>
  <c r="BK67" i="32"/>
  <c r="BN67" i="32" s="1"/>
  <c r="I70" i="21" s="1"/>
  <c r="AX69" i="32"/>
  <c r="AZ69" i="32" s="1"/>
  <c r="AY69" i="32"/>
  <c r="BA69" i="32" s="1"/>
  <c r="AK71" i="32"/>
  <c r="AR71" i="32"/>
  <c r="AJ71" i="32"/>
  <c r="AM70" i="32"/>
  <c r="AO70" i="32" s="1"/>
  <c r="AN70" i="32"/>
  <c r="AP70" i="32" s="1"/>
  <c r="AE77" i="29"/>
  <c r="AF77" i="29" s="1"/>
  <c r="AL77" i="29" s="1"/>
  <c r="AV70" i="32"/>
  <c r="AU70" i="32"/>
  <c r="AG62" i="23"/>
  <c r="AI62" i="23" s="1"/>
  <c r="AJ62" i="23" s="1"/>
  <c r="AK62" i="23" s="1"/>
  <c r="AL62" i="23" s="1"/>
  <c r="AM62" i="23" s="1"/>
  <c r="AN62" i="23" s="1"/>
  <c r="AO62" i="23" s="1"/>
  <c r="AP62" i="23" s="1"/>
  <c r="W83" i="23"/>
  <c r="AC82" i="23"/>
  <c r="V84" i="23"/>
  <c r="AB83" i="23"/>
  <c r="AA76" i="23"/>
  <c r="U77" i="23"/>
  <c r="BE75" i="32"/>
  <c r="BD75" i="32"/>
  <c r="BC75" i="32"/>
  <c r="AS77" i="32"/>
  <c r="AW76" i="32"/>
  <c r="AH77" i="32"/>
  <c r="AL76" i="32"/>
  <c r="Y75" i="32"/>
  <c r="W75" i="32"/>
  <c r="X75" i="32"/>
  <c r="G70" i="32"/>
  <c r="I70" i="32" s="1"/>
  <c r="H70" i="32"/>
  <c r="J70" i="32" s="1"/>
  <c r="E71" i="32"/>
  <c r="D71" i="32"/>
  <c r="F76" i="32"/>
  <c r="B77" i="32"/>
  <c r="AI76" i="28"/>
  <c r="AM76" i="28" s="1"/>
  <c r="AP76" i="28" s="1"/>
  <c r="L79" i="27"/>
  <c r="Q79" i="27" s="1"/>
  <c r="C83" i="26"/>
  <c r="M83" i="26" s="1"/>
  <c r="C83" i="29"/>
  <c r="M83" i="29" s="1"/>
  <c r="C83" i="27"/>
  <c r="M83" i="27" s="1"/>
  <c r="C83" i="28"/>
  <c r="M83" i="28" s="1"/>
  <c r="C83" i="24"/>
  <c r="C83" i="22"/>
  <c r="C83" i="15"/>
  <c r="C83" i="25"/>
  <c r="E80" i="20"/>
  <c r="J79" i="20"/>
  <c r="F80" i="21" s="1"/>
  <c r="I79" i="20"/>
  <c r="E80" i="21" s="1"/>
  <c r="L79" i="28"/>
  <c r="S79" i="28" s="1"/>
  <c r="AI76" i="29"/>
  <c r="AM76" i="29" s="1"/>
  <c r="W77" i="27"/>
  <c r="V77" i="19"/>
  <c r="W78" i="27"/>
  <c r="U77" i="27"/>
  <c r="X77" i="27" s="1"/>
  <c r="U78" i="27"/>
  <c r="X78" i="27" s="1"/>
  <c r="L68" i="23"/>
  <c r="B78" i="20"/>
  <c r="D79" i="20"/>
  <c r="AA77" i="26"/>
  <c r="AG77" i="26" s="1"/>
  <c r="W78" i="26"/>
  <c r="U78" i="26"/>
  <c r="X78" i="26" s="1"/>
  <c r="AG76" i="26"/>
  <c r="Q78" i="28"/>
  <c r="S78" i="28"/>
  <c r="V78" i="28"/>
  <c r="Y78" i="28"/>
  <c r="AB78" i="28" s="1"/>
  <c r="AC78" i="28" s="1"/>
  <c r="AD76" i="26"/>
  <c r="AK76" i="26" s="1"/>
  <c r="AF76" i="26"/>
  <c r="AL76" i="26" s="1"/>
  <c r="AH76" i="26"/>
  <c r="R78" i="28"/>
  <c r="T78" i="28"/>
  <c r="Z77" i="26"/>
  <c r="AH77" i="29"/>
  <c r="AI77" i="29" s="1"/>
  <c r="AD77" i="29"/>
  <c r="AK77" i="29" s="1"/>
  <c r="AJ77" i="28"/>
  <c r="B80" i="28"/>
  <c r="G80" i="28" s="1"/>
  <c r="I80" i="28" s="1"/>
  <c r="J80" i="28" s="1"/>
  <c r="B80" i="29"/>
  <c r="G80" i="29" s="1"/>
  <c r="I80" i="29" s="1"/>
  <c r="J80" i="29" s="1"/>
  <c r="AG76" i="27"/>
  <c r="AE76" i="27"/>
  <c r="AF76" i="27" s="1"/>
  <c r="AL76" i="27" s="1"/>
  <c r="AD77" i="28"/>
  <c r="AK77" i="28" s="1"/>
  <c r="AH77" i="28"/>
  <c r="AJ77" i="26"/>
  <c r="AJ77" i="27"/>
  <c r="S78" i="29"/>
  <c r="Q78" i="29"/>
  <c r="S79" i="26"/>
  <c r="Q79" i="26"/>
  <c r="R79" i="26"/>
  <c r="T79" i="26"/>
  <c r="T79" i="28"/>
  <c r="R79" i="28"/>
  <c r="B80" i="15"/>
  <c r="B81" i="26"/>
  <c r="G81" i="26" s="1"/>
  <c r="I81" i="26" s="1"/>
  <c r="J81" i="26" s="1"/>
  <c r="B81" i="27"/>
  <c r="G81" i="27" s="1"/>
  <c r="I81" i="27" s="1"/>
  <c r="J81" i="27" s="1"/>
  <c r="Y78" i="27"/>
  <c r="AB78" i="27" s="1"/>
  <c r="AC78" i="27" s="1"/>
  <c r="V78" i="27"/>
  <c r="Z78" i="27"/>
  <c r="V78" i="29"/>
  <c r="Y78" i="29"/>
  <c r="AB78" i="29" s="1"/>
  <c r="AC78" i="29" s="1"/>
  <c r="AA78" i="27"/>
  <c r="AE77" i="28"/>
  <c r="AF77" i="28" s="1"/>
  <c r="AL77" i="28" s="1"/>
  <c r="AG77" i="28"/>
  <c r="AP75" i="27"/>
  <c r="K68" i="23"/>
  <c r="Z77" i="27"/>
  <c r="L80" i="26"/>
  <c r="O80" i="26"/>
  <c r="AP75" i="29"/>
  <c r="I68" i="23"/>
  <c r="T79" i="27"/>
  <c r="R79" i="27"/>
  <c r="AA77" i="27"/>
  <c r="L80" i="27"/>
  <c r="O80" i="27"/>
  <c r="AJ77" i="29"/>
  <c r="B80" i="22"/>
  <c r="AH76" i="27"/>
  <c r="AD76" i="27"/>
  <c r="AK76" i="27" s="1"/>
  <c r="W77" i="26"/>
  <c r="AA78" i="26"/>
  <c r="T78" i="29"/>
  <c r="R78" i="29"/>
  <c r="U77" i="26"/>
  <c r="X77" i="26" s="1"/>
  <c r="Z78" i="26"/>
  <c r="A79" i="28"/>
  <c r="K79" i="28" s="1"/>
  <c r="A79" i="26"/>
  <c r="K79" i="26" s="1"/>
  <c r="AP75" i="28"/>
  <c r="J68" i="23"/>
  <c r="S79" i="29"/>
  <c r="Q79" i="29"/>
  <c r="A79" i="24"/>
  <c r="K79" i="24" s="1"/>
  <c r="A79" i="29"/>
  <c r="K79" i="29" s="1"/>
  <c r="A79" i="27"/>
  <c r="K79" i="27" s="1"/>
  <c r="V78" i="26"/>
  <c r="Y78" i="26"/>
  <c r="AB78" i="26" s="1"/>
  <c r="AC78" i="26" s="1"/>
  <c r="R79" i="29"/>
  <c r="T79" i="29"/>
  <c r="O63" i="23"/>
  <c r="R63" i="23" s="1"/>
  <c r="S63" i="23"/>
  <c r="T63" i="23"/>
  <c r="E85" i="29"/>
  <c r="P83" i="29"/>
  <c r="F84" i="29"/>
  <c r="N83" i="29"/>
  <c r="D84" i="29"/>
  <c r="N83" i="28"/>
  <c r="D84" i="28"/>
  <c r="E84" i="28"/>
  <c r="H83" i="28"/>
  <c r="P85" i="28"/>
  <c r="F86" i="28"/>
  <c r="N83" i="27"/>
  <c r="D84" i="27"/>
  <c r="E84" i="27"/>
  <c r="H83" i="27"/>
  <c r="P84" i="27"/>
  <c r="F85" i="27"/>
  <c r="N84" i="26"/>
  <c r="D85" i="26"/>
  <c r="P84" i="26"/>
  <c r="F85" i="26"/>
  <c r="H84" i="26"/>
  <c r="E85" i="26"/>
  <c r="C77" i="19"/>
  <c r="Q77" i="19" s="1"/>
  <c r="C77" i="21" s="1"/>
  <c r="B81" i="22" s="1"/>
  <c r="B77" i="19"/>
  <c r="A79" i="15"/>
  <c r="K79" i="15" s="1"/>
  <c r="V79" i="15" s="1"/>
  <c r="M80" i="17"/>
  <c r="K80" i="17"/>
  <c r="N81" i="17"/>
  <c r="C78" i="23"/>
  <c r="E78" i="19"/>
  <c r="C78" i="19" s="1"/>
  <c r="Q78" i="19" s="1"/>
  <c r="C78" i="21" s="1"/>
  <c r="AJ77" i="15"/>
  <c r="Z75" i="25"/>
  <c r="AD75" i="25" s="1"/>
  <c r="M80" i="19"/>
  <c r="S79" i="19"/>
  <c r="T79" i="19"/>
  <c r="W76" i="22"/>
  <c r="AK76" i="17"/>
  <c r="A76" i="21" s="1"/>
  <c r="A73" i="32" s="1"/>
  <c r="B80" i="25"/>
  <c r="B80" i="24"/>
  <c r="W76" i="17"/>
  <c r="AD76" i="17" s="1"/>
  <c r="S77" i="17"/>
  <c r="AC77" i="17" s="1"/>
  <c r="A79" i="25"/>
  <c r="K79" i="25" s="1"/>
  <c r="A79" i="22"/>
  <c r="K79" i="22" s="1"/>
  <c r="R77" i="17"/>
  <c r="M64" i="23"/>
  <c r="N64" i="23"/>
  <c r="P64" i="23" s="1"/>
  <c r="E84" i="24"/>
  <c r="H83" i="24"/>
  <c r="W75" i="24"/>
  <c r="U75" i="24"/>
  <c r="X75" i="24" s="1"/>
  <c r="AJ76" i="17"/>
  <c r="B76" i="21" s="1"/>
  <c r="AE74" i="24"/>
  <c r="AF74" i="24" s="1"/>
  <c r="AL74" i="24" s="1"/>
  <c r="U75" i="25"/>
  <c r="X75" i="25" s="1"/>
  <c r="AD74" i="24"/>
  <c r="AK74" i="24" s="1"/>
  <c r="T76" i="22"/>
  <c r="U76" i="22" s="1"/>
  <c r="X76" i="22" s="1"/>
  <c r="AI73" i="22"/>
  <c r="AM73" i="22" s="1"/>
  <c r="AI74" i="24"/>
  <c r="H65" i="23"/>
  <c r="AP72" i="25"/>
  <c r="AJ77" i="22"/>
  <c r="Z75" i="22"/>
  <c r="AH75" i="22" s="1"/>
  <c r="AA75" i="22"/>
  <c r="AG75" i="22" s="1"/>
  <c r="V78" i="15"/>
  <c r="Y78" i="15"/>
  <c r="AB78" i="15" s="1"/>
  <c r="AC78" i="15" s="1"/>
  <c r="AP72" i="24"/>
  <c r="G65" i="23"/>
  <c r="Y78" i="22"/>
  <c r="AB78" i="22" s="1"/>
  <c r="AC78" i="22" s="1"/>
  <c r="V78" i="22"/>
  <c r="W75" i="25"/>
  <c r="S76" i="24"/>
  <c r="Q76" i="24"/>
  <c r="AG74" i="25"/>
  <c r="AE74" i="25"/>
  <c r="AF74" i="25" s="1"/>
  <c r="AL74" i="25" s="1"/>
  <c r="T76" i="24"/>
  <c r="R76" i="24"/>
  <c r="Y78" i="25"/>
  <c r="AB78" i="25" s="1"/>
  <c r="AC78" i="25" s="1"/>
  <c r="V78" i="25"/>
  <c r="AG74" i="22"/>
  <c r="AE74" i="22"/>
  <c r="AF74" i="22" s="1"/>
  <c r="AL74" i="22" s="1"/>
  <c r="AP72" i="22"/>
  <c r="F65" i="23"/>
  <c r="AA75" i="24"/>
  <c r="M79" i="22"/>
  <c r="AI73" i="24"/>
  <c r="AM73" i="24" s="1"/>
  <c r="AJ77" i="25"/>
  <c r="Z76" i="22"/>
  <c r="AP72" i="15"/>
  <c r="E65" i="23"/>
  <c r="O77" i="24"/>
  <c r="L77" i="24"/>
  <c r="AD74" i="25"/>
  <c r="AK74" i="25" s="1"/>
  <c r="AH74" i="25"/>
  <c r="T76" i="25"/>
  <c r="R76" i="25"/>
  <c r="AM73" i="25"/>
  <c r="M78" i="24"/>
  <c r="G78" i="24"/>
  <c r="I78" i="24" s="1"/>
  <c r="J78" i="24" s="1"/>
  <c r="AJ77" i="24"/>
  <c r="Q76" i="25"/>
  <c r="S76" i="25"/>
  <c r="L77" i="25"/>
  <c r="O77" i="25"/>
  <c r="W75" i="22"/>
  <c r="AH74" i="22"/>
  <c r="AD74" i="22"/>
  <c r="AK74" i="22" s="1"/>
  <c r="M78" i="22"/>
  <c r="G78" i="22"/>
  <c r="I78" i="22" s="1"/>
  <c r="J78" i="22" s="1"/>
  <c r="Z75" i="24"/>
  <c r="Y78" i="24"/>
  <c r="AB78" i="24" s="1"/>
  <c r="AC78" i="24" s="1"/>
  <c r="V78" i="24"/>
  <c r="U75" i="22"/>
  <c r="X75" i="22" s="1"/>
  <c r="O77" i="22"/>
  <c r="L77" i="22"/>
  <c r="G78" i="25"/>
  <c r="I78" i="25" s="1"/>
  <c r="J78" i="25" s="1"/>
  <c r="M78" i="25"/>
  <c r="AA75" i="25"/>
  <c r="E85" i="25"/>
  <c r="H84" i="25"/>
  <c r="N85" i="25"/>
  <c r="D86" i="25"/>
  <c r="F85" i="25"/>
  <c r="P84" i="25"/>
  <c r="P87" i="24"/>
  <c r="F88" i="24"/>
  <c r="N84" i="24"/>
  <c r="D85" i="24"/>
  <c r="N84" i="22"/>
  <c r="D85" i="22"/>
  <c r="P83" i="22"/>
  <c r="F84" i="22"/>
  <c r="E84" i="22"/>
  <c r="H83" i="22"/>
  <c r="Y77" i="17"/>
  <c r="AE77" i="17" s="1"/>
  <c r="D80" i="19"/>
  <c r="AM75" i="17"/>
  <c r="AF74" i="15"/>
  <c r="AL74" i="15" s="1"/>
  <c r="AF81" i="17"/>
  <c r="Z77" i="17"/>
  <c r="AM73" i="15"/>
  <c r="W75" i="15"/>
  <c r="C78" i="17"/>
  <c r="V78" i="17" s="1"/>
  <c r="X75" i="15"/>
  <c r="A78" i="17"/>
  <c r="U78" i="17" s="1"/>
  <c r="AI74" i="15"/>
  <c r="AD74" i="15"/>
  <c r="AK74" i="15" s="1"/>
  <c r="T76" i="15"/>
  <c r="AA76" i="15" s="1"/>
  <c r="G78" i="15"/>
  <c r="I78" i="15" s="1"/>
  <c r="J78" i="15" s="1"/>
  <c r="O78" i="15" s="1"/>
  <c r="L77" i="15"/>
  <c r="S77" i="15" s="1"/>
  <c r="F79" i="17"/>
  <c r="M79" i="15"/>
  <c r="Z76" i="15"/>
  <c r="G79" i="17"/>
  <c r="T77" i="15"/>
  <c r="R77" i="15"/>
  <c r="W76" i="15"/>
  <c r="AD75" i="15"/>
  <c r="AH75" i="15"/>
  <c r="AE75" i="15"/>
  <c r="AF75" i="15" s="1"/>
  <c r="AG75" i="15"/>
  <c r="E79" i="17"/>
  <c r="D79" i="17"/>
  <c r="B78" i="17"/>
  <c r="F84" i="15"/>
  <c r="P83" i="15"/>
  <c r="E84" i="15"/>
  <c r="H83" i="15"/>
  <c r="D83" i="15"/>
  <c r="N82" i="15"/>
  <c r="K70" i="32" l="1"/>
  <c r="AH64" i="23"/>
  <c r="AQ64" i="23"/>
  <c r="AD76" i="23"/>
  <c r="AE76" i="23"/>
  <c r="BI68" i="32"/>
  <c r="BH68" i="32"/>
  <c r="BG68" i="32"/>
  <c r="AQ70" i="32"/>
  <c r="AN71" i="32"/>
  <c r="AP71" i="32" s="1"/>
  <c r="AM71" i="32"/>
  <c r="AO71" i="32" s="1"/>
  <c r="AG73" i="32"/>
  <c r="L73" i="32"/>
  <c r="P73" i="32" s="1"/>
  <c r="AV71" i="32"/>
  <c r="AU71" i="32"/>
  <c r="BB69" i="32"/>
  <c r="AX70" i="32"/>
  <c r="AZ70" i="32" s="1"/>
  <c r="AY70" i="32"/>
  <c r="BA70" i="32" s="1"/>
  <c r="BB70" i="32" s="1"/>
  <c r="AK72" i="32"/>
  <c r="AR72" i="32"/>
  <c r="AJ72" i="32"/>
  <c r="AG63" i="23"/>
  <c r="AI63" i="23" s="1"/>
  <c r="AJ63" i="23" s="1"/>
  <c r="AK63" i="23" s="1"/>
  <c r="AL63" i="23" s="1"/>
  <c r="AM63" i="23" s="1"/>
  <c r="AN63" i="23" s="1"/>
  <c r="AO63" i="23" s="1"/>
  <c r="AP63" i="23" s="1"/>
  <c r="W84" i="23"/>
  <c r="AC83" i="23"/>
  <c r="V85" i="23"/>
  <c r="AB84" i="23"/>
  <c r="AA77" i="23"/>
  <c r="U78" i="23"/>
  <c r="AH78" i="32"/>
  <c r="AL77" i="32"/>
  <c r="AS78" i="32"/>
  <c r="AW77" i="32"/>
  <c r="BE76" i="32"/>
  <c r="BD76" i="32"/>
  <c r="BC76" i="32"/>
  <c r="W76" i="32"/>
  <c r="Y76" i="32"/>
  <c r="X76" i="32"/>
  <c r="G71" i="32"/>
  <c r="I71" i="32" s="1"/>
  <c r="H71" i="32"/>
  <c r="J71" i="32" s="1"/>
  <c r="AE77" i="26"/>
  <c r="AF77" i="26" s="1"/>
  <c r="AL77" i="26" s="1"/>
  <c r="U79" i="26"/>
  <c r="X79" i="26" s="1"/>
  <c r="E72" i="32"/>
  <c r="D72" i="32"/>
  <c r="F77" i="32"/>
  <c r="B78" i="32"/>
  <c r="W79" i="29"/>
  <c r="S79" i="27"/>
  <c r="AA79" i="27" s="1"/>
  <c r="AE79" i="27" s="1"/>
  <c r="Z78" i="29"/>
  <c r="AH78" i="29" s="1"/>
  <c r="C84" i="15"/>
  <c r="C84" i="25"/>
  <c r="C84" i="24"/>
  <c r="C84" i="22"/>
  <c r="U79" i="29"/>
  <c r="X79" i="29" s="1"/>
  <c r="C84" i="26"/>
  <c r="M84" i="26" s="1"/>
  <c r="C84" i="29"/>
  <c r="M84" i="29" s="1"/>
  <c r="C84" i="27"/>
  <c r="M84" i="27" s="1"/>
  <c r="C84" i="28"/>
  <c r="M84" i="28" s="1"/>
  <c r="Q79" i="28"/>
  <c r="W79" i="28" s="1"/>
  <c r="E81" i="20"/>
  <c r="I80" i="20"/>
  <c r="E81" i="21" s="1"/>
  <c r="J80" i="20"/>
  <c r="F81" i="21" s="1"/>
  <c r="J69" i="23"/>
  <c r="W79" i="26"/>
  <c r="U78" i="28"/>
  <c r="X78" i="28" s="1"/>
  <c r="W78" i="28"/>
  <c r="AI76" i="26"/>
  <c r="AM76" i="26" s="1"/>
  <c r="AP76" i="26" s="1"/>
  <c r="U79" i="28"/>
  <c r="AJ78" i="26"/>
  <c r="AJ78" i="29"/>
  <c r="B81" i="15"/>
  <c r="AJ78" i="27"/>
  <c r="D80" i="20"/>
  <c r="B79" i="20"/>
  <c r="U78" i="29"/>
  <c r="X78" i="29" s="1"/>
  <c r="AM77" i="29"/>
  <c r="R80" i="26"/>
  <c r="T80" i="26"/>
  <c r="AE78" i="26"/>
  <c r="AF78" i="26" s="1"/>
  <c r="AL78" i="26" s="1"/>
  <c r="AG78" i="26"/>
  <c r="S80" i="26"/>
  <c r="Q80" i="26"/>
  <c r="L81" i="27"/>
  <c r="O81" i="27"/>
  <c r="O81" i="26"/>
  <c r="L81" i="26"/>
  <c r="A80" i="26"/>
  <c r="K80" i="26" s="1"/>
  <c r="A80" i="28"/>
  <c r="K80" i="28" s="1"/>
  <c r="AD77" i="27"/>
  <c r="AK77" i="27" s="1"/>
  <c r="AH77" i="27"/>
  <c r="V79" i="26"/>
  <c r="Y79" i="26"/>
  <c r="AB79" i="26" s="1"/>
  <c r="AC79" i="26" s="1"/>
  <c r="AP76" i="29"/>
  <c r="I69" i="23"/>
  <c r="AD77" i="26"/>
  <c r="AK77" i="26" s="1"/>
  <c r="AH77" i="26"/>
  <c r="AI77" i="26" s="1"/>
  <c r="V79" i="28"/>
  <c r="Y79" i="28"/>
  <c r="AB79" i="28" s="1"/>
  <c r="AC79" i="28" s="1"/>
  <c r="Z79" i="27"/>
  <c r="A80" i="15"/>
  <c r="K80" i="15" s="1"/>
  <c r="A80" i="29"/>
  <c r="K80" i="29" s="1"/>
  <c r="A80" i="27"/>
  <c r="K80" i="27" s="1"/>
  <c r="AI76" i="27"/>
  <c r="AM76" i="27" s="1"/>
  <c r="AD78" i="26"/>
  <c r="AK78" i="26" s="1"/>
  <c r="AH78" i="26"/>
  <c r="O80" i="29"/>
  <c r="L80" i="29"/>
  <c r="B82" i="29"/>
  <c r="G82" i="29" s="1"/>
  <c r="I82" i="29" s="1"/>
  <c r="J82" i="29" s="1"/>
  <c r="B82" i="28"/>
  <c r="G82" i="28" s="1"/>
  <c r="I82" i="28" s="1"/>
  <c r="J82" i="28" s="1"/>
  <c r="V79" i="27"/>
  <c r="Y79" i="27"/>
  <c r="AB79" i="27" s="1"/>
  <c r="AC79" i="27" s="1"/>
  <c r="T80" i="27"/>
  <c r="R80" i="27"/>
  <c r="AI77" i="28"/>
  <c r="AM77" i="28" s="1"/>
  <c r="O80" i="28"/>
  <c r="L80" i="28"/>
  <c r="V79" i="29"/>
  <c r="Y79" i="29"/>
  <c r="AB79" i="29" s="1"/>
  <c r="AC79" i="29" s="1"/>
  <c r="S80" i="27"/>
  <c r="Q80" i="27"/>
  <c r="AE77" i="27"/>
  <c r="AF77" i="27" s="1"/>
  <c r="AL77" i="27" s="1"/>
  <c r="AG77" i="27"/>
  <c r="AG78" i="27"/>
  <c r="AE78" i="27"/>
  <c r="AF78" i="27" s="1"/>
  <c r="AL78" i="27" s="1"/>
  <c r="AA79" i="28"/>
  <c r="A78" i="19"/>
  <c r="P78" i="19" s="1"/>
  <c r="D78" i="21" s="1"/>
  <c r="B78" i="19"/>
  <c r="Z79" i="29"/>
  <c r="W79" i="27"/>
  <c r="Z79" i="26"/>
  <c r="AJ78" i="28"/>
  <c r="AA79" i="29"/>
  <c r="AA79" i="26"/>
  <c r="AA78" i="28"/>
  <c r="AH78" i="27"/>
  <c r="AD78" i="27"/>
  <c r="AK78" i="27" s="1"/>
  <c r="Z78" i="28"/>
  <c r="B81" i="28"/>
  <c r="G81" i="28" s="1"/>
  <c r="I81" i="28" s="1"/>
  <c r="J81" i="28" s="1"/>
  <c r="B81" i="29"/>
  <c r="G81" i="29" s="1"/>
  <c r="I81" i="29" s="1"/>
  <c r="J81" i="29" s="1"/>
  <c r="W78" i="29"/>
  <c r="AA78" i="29"/>
  <c r="O64" i="23"/>
  <c r="R64" i="23" s="1"/>
  <c r="S64" i="23"/>
  <c r="T64" i="23"/>
  <c r="E86" i="29"/>
  <c r="P84" i="29"/>
  <c r="F85" i="29"/>
  <c r="N84" i="29"/>
  <c r="D85" i="29"/>
  <c r="H84" i="29"/>
  <c r="P86" i="28"/>
  <c r="F87" i="28"/>
  <c r="H84" i="28"/>
  <c r="E85" i="28"/>
  <c r="N84" i="28"/>
  <c r="D85" i="28"/>
  <c r="P85" i="27"/>
  <c r="F86" i="27"/>
  <c r="H84" i="27"/>
  <c r="E85" i="27"/>
  <c r="N84" i="27"/>
  <c r="D85" i="27"/>
  <c r="E86" i="26"/>
  <c r="H85" i="26"/>
  <c r="P85" i="26"/>
  <c r="F86" i="26"/>
  <c r="N85" i="26"/>
  <c r="D86" i="26"/>
  <c r="AH75" i="25"/>
  <c r="M81" i="17"/>
  <c r="K81" i="17"/>
  <c r="N82" i="17"/>
  <c r="C79" i="23"/>
  <c r="E79" i="19"/>
  <c r="A79" i="19" s="1"/>
  <c r="P79" i="19" s="1"/>
  <c r="D79" i="21" s="1"/>
  <c r="AK77" i="17"/>
  <c r="A77" i="21" s="1"/>
  <c r="A74" i="32" s="1"/>
  <c r="A80" i="24"/>
  <c r="K80" i="24" s="1"/>
  <c r="M81" i="19"/>
  <c r="S80" i="19"/>
  <c r="T80" i="19"/>
  <c r="B81" i="24"/>
  <c r="B81" i="25"/>
  <c r="A80" i="25"/>
  <c r="K80" i="25" s="1"/>
  <c r="A80" i="22"/>
  <c r="K80" i="22" s="1"/>
  <c r="W77" i="17"/>
  <c r="AD77" i="17" s="1"/>
  <c r="R78" i="17"/>
  <c r="S78" i="17"/>
  <c r="AC78" i="17" s="1"/>
  <c r="W78" i="17"/>
  <c r="AD78" i="17" s="1"/>
  <c r="M65" i="23"/>
  <c r="N65" i="23"/>
  <c r="P65" i="23" s="1"/>
  <c r="E85" i="24"/>
  <c r="H84" i="24"/>
  <c r="AA76" i="24"/>
  <c r="AG76" i="24" s="1"/>
  <c r="AD75" i="22"/>
  <c r="AK75" i="22" s="1"/>
  <c r="AJ77" i="17"/>
  <c r="B77" i="21" s="1"/>
  <c r="AM74" i="24"/>
  <c r="G67" i="23" s="1"/>
  <c r="AA76" i="22"/>
  <c r="AE76" i="22" s="1"/>
  <c r="AF76" i="22" s="1"/>
  <c r="AL76" i="22" s="1"/>
  <c r="AJ78" i="15"/>
  <c r="AJ78" i="24"/>
  <c r="U76" i="25"/>
  <c r="X76" i="25" s="1"/>
  <c r="W76" i="25"/>
  <c r="AE75" i="22"/>
  <c r="AF75" i="22" s="1"/>
  <c r="AL75" i="22" s="1"/>
  <c r="AJ78" i="25"/>
  <c r="G79" i="22"/>
  <c r="I79" i="22" s="1"/>
  <c r="J79" i="22" s="1"/>
  <c r="O79" i="22" s="1"/>
  <c r="W76" i="24"/>
  <c r="AI74" i="25"/>
  <c r="AM74" i="25" s="1"/>
  <c r="AP73" i="24"/>
  <c r="G66" i="23"/>
  <c r="V79" i="24"/>
  <c r="Y79" i="24"/>
  <c r="AB79" i="24" s="1"/>
  <c r="AC79" i="24" s="1"/>
  <c r="U76" i="24"/>
  <c r="X76" i="24" s="1"/>
  <c r="M79" i="25"/>
  <c r="G79" i="25"/>
  <c r="I79" i="25" s="1"/>
  <c r="J79" i="25" s="1"/>
  <c r="Z76" i="24"/>
  <c r="AP73" i="25"/>
  <c r="H66" i="23"/>
  <c r="O78" i="22"/>
  <c r="L78" i="22"/>
  <c r="AK75" i="25"/>
  <c r="AG75" i="25"/>
  <c r="AE75" i="25"/>
  <c r="AF75" i="25" s="1"/>
  <c r="AL75" i="25" s="1"/>
  <c r="S77" i="24"/>
  <c r="Q77" i="24"/>
  <c r="AD76" i="22"/>
  <c r="AK76" i="22" s="1"/>
  <c r="AH76" i="22"/>
  <c r="AE75" i="24"/>
  <c r="AF75" i="24" s="1"/>
  <c r="AL75" i="24" s="1"/>
  <c r="AG75" i="24"/>
  <c r="AJ78" i="22"/>
  <c r="T77" i="24"/>
  <c r="R77" i="24"/>
  <c r="AD75" i="24"/>
  <c r="AK75" i="24" s="1"/>
  <c r="AH75" i="24"/>
  <c r="M79" i="24"/>
  <c r="G79" i="24"/>
  <c r="I79" i="24" s="1"/>
  <c r="J79" i="24" s="1"/>
  <c r="S77" i="25"/>
  <c r="Q77" i="25"/>
  <c r="AI75" i="22"/>
  <c r="T77" i="22"/>
  <c r="R77" i="22"/>
  <c r="AA76" i="25"/>
  <c r="AP73" i="22"/>
  <c r="F66" i="23"/>
  <c r="AI74" i="22"/>
  <c r="AM74" i="22" s="1"/>
  <c r="R77" i="25"/>
  <c r="T77" i="25"/>
  <c r="Z76" i="25"/>
  <c r="Y79" i="22"/>
  <c r="AB79" i="22" s="1"/>
  <c r="AC79" i="22" s="1"/>
  <c r="V79" i="22"/>
  <c r="S77" i="22"/>
  <c r="Q77" i="22"/>
  <c r="Y79" i="25"/>
  <c r="AB79" i="25" s="1"/>
  <c r="AC79" i="25" s="1"/>
  <c r="V79" i="25"/>
  <c r="L78" i="25"/>
  <c r="O78" i="25"/>
  <c r="AP73" i="15"/>
  <c r="E66" i="23"/>
  <c r="Y79" i="15"/>
  <c r="AB79" i="15" s="1"/>
  <c r="AC79" i="15" s="1"/>
  <c r="AJ79" i="15" s="1"/>
  <c r="O78" i="24"/>
  <c r="L78" i="24"/>
  <c r="N86" i="25"/>
  <c r="D87" i="25"/>
  <c r="E86" i="25"/>
  <c r="H85" i="25"/>
  <c r="P85" i="25"/>
  <c r="F86" i="25"/>
  <c r="P88" i="24"/>
  <c r="F89" i="24"/>
  <c r="N85" i="24"/>
  <c r="D86" i="24"/>
  <c r="N85" i="22"/>
  <c r="D86" i="22"/>
  <c r="H84" i="22"/>
  <c r="E85" i="22"/>
  <c r="P84" i="22"/>
  <c r="F85" i="22"/>
  <c r="Y78" i="17"/>
  <c r="AE78" i="17" s="1"/>
  <c r="D81" i="19"/>
  <c r="AM76" i="17"/>
  <c r="AF82" i="17"/>
  <c r="Z78" i="17"/>
  <c r="AM74" i="15"/>
  <c r="AL75" i="15"/>
  <c r="AK75" i="15"/>
  <c r="C79" i="17"/>
  <c r="V79" i="17" s="1"/>
  <c r="A79" i="17"/>
  <c r="U79" i="17" s="1"/>
  <c r="U76" i="15"/>
  <c r="X76" i="15" s="1"/>
  <c r="AG76" i="15"/>
  <c r="AE76" i="15"/>
  <c r="AF76" i="15" s="1"/>
  <c r="L78" i="15"/>
  <c r="S78" i="15" s="1"/>
  <c r="Q77" i="15"/>
  <c r="W77" i="15" s="1"/>
  <c r="G79" i="15"/>
  <c r="I79" i="15" s="1"/>
  <c r="J79" i="15" s="1"/>
  <c r="F80" i="17"/>
  <c r="M80" i="15"/>
  <c r="AA77" i="15"/>
  <c r="AE77" i="15" s="1"/>
  <c r="AD76" i="15"/>
  <c r="AK76" i="15" s="1"/>
  <c r="AH76" i="15"/>
  <c r="U77" i="15"/>
  <c r="R78" i="15"/>
  <c r="T78" i="15"/>
  <c r="G80" i="17"/>
  <c r="AI75" i="15"/>
  <c r="E80" i="17"/>
  <c r="D80" i="17"/>
  <c r="B79" i="17"/>
  <c r="E85" i="15"/>
  <c r="H84" i="15"/>
  <c r="D84" i="15"/>
  <c r="N83" i="15"/>
  <c r="F85" i="15"/>
  <c r="P84" i="15"/>
  <c r="BK68" i="32" l="1"/>
  <c r="BN68" i="32" s="1"/>
  <c r="I71" i="21" s="1"/>
  <c r="AQ71" i="32"/>
  <c r="AH65" i="23"/>
  <c r="AQ65" i="23"/>
  <c r="AD77" i="23"/>
  <c r="AE77" i="23"/>
  <c r="U79" i="27"/>
  <c r="X79" i="27" s="1"/>
  <c r="AN72" i="32"/>
  <c r="AP72" i="32" s="1"/>
  <c r="AM72" i="32"/>
  <c r="AO72" i="32" s="1"/>
  <c r="AV72" i="32"/>
  <c r="AU72" i="32"/>
  <c r="BG69" i="32"/>
  <c r="BI69" i="32"/>
  <c r="BH69" i="32"/>
  <c r="AX71" i="32"/>
  <c r="AZ71" i="32" s="1"/>
  <c r="AY71" i="32"/>
  <c r="BA71" i="32" s="1"/>
  <c r="AK73" i="32"/>
  <c r="AR73" i="32"/>
  <c r="AJ73" i="32"/>
  <c r="AI77" i="27"/>
  <c r="AG74" i="32"/>
  <c r="L74" i="32"/>
  <c r="P74" i="32" s="1"/>
  <c r="K71" i="32"/>
  <c r="X79" i="28"/>
  <c r="BH70" i="32"/>
  <c r="BG70" i="32"/>
  <c r="BI70" i="32"/>
  <c r="AG64" i="23"/>
  <c r="AI64" i="23" s="1"/>
  <c r="AJ64" i="23" s="1"/>
  <c r="AK64" i="23" s="1"/>
  <c r="AL64" i="23" s="1"/>
  <c r="AM64" i="23" s="1"/>
  <c r="AN64" i="23" s="1"/>
  <c r="AO64" i="23" s="1"/>
  <c r="AP64" i="23" s="1"/>
  <c r="W85" i="23"/>
  <c r="AC84" i="23"/>
  <c r="V86" i="23"/>
  <c r="AB85" i="23"/>
  <c r="U79" i="23"/>
  <c r="AA78" i="23"/>
  <c r="AS79" i="32"/>
  <c r="AW78" i="32"/>
  <c r="BD77" i="32"/>
  <c r="BE77" i="32"/>
  <c r="BC77" i="32"/>
  <c r="AH79" i="32"/>
  <c r="AL78" i="32"/>
  <c r="W77" i="32"/>
  <c r="Y77" i="32"/>
  <c r="X77" i="32"/>
  <c r="AD78" i="29"/>
  <c r="AK78" i="29" s="1"/>
  <c r="V79" i="19"/>
  <c r="E73" i="32"/>
  <c r="D73" i="32"/>
  <c r="G72" i="32"/>
  <c r="I72" i="32" s="1"/>
  <c r="H72" i="32"/>
  <c r="J72" i="32" s="1"/>
  <c r="F78" i="32"/>
  <c r="B79" i="32"/>
  <c r="AG79" i="27"/>
  <c r="C85" i="26"/>
  <c r="M85" i="26" s="1"/>
  <c r="C85" i="29"/>
  <c r="M85" i="29" s="1"/>
  <c r="C85" i="27"/>
  <c r="M85" i="27" s="1"/>
  <c r="C85" i="28"/>
  <c r="M85" i="28" s="1"/>
  <c r="C85" i="24"/>
  <c r="C85" i="25"/>
  <c r="C85" i="22"/>
  <c r="C85" i="15"/>
  <c r="E82" i="20"/>
  <c r="I81" i="20"/>
  <c r="E82" i="21" s="1"/>
  <c r="J81" i="20"/>
  <c r="F82" i="21" s="1"/>
  <c r="Z79" i="28"/>
  <c r="AH79" i="28" s="1"/>
  <c r="AI78" i="26"/>
  <c r="AM78" i="26" s="1"/>
  <c r="AP78" i="26" s="1"/>
  <c r="W80" i="27"/>
  <c r="U80" i="27"/>
  <c r="X80" i="27" s="1"/>
  <c r="L69" i="23"/>
  <c r="AM77" i="26"/>
  <c r="AP77" i="26" s="1"/>
  <c r="D81" i="20"/>
  <c r="B80" i="20"/>
  <c r="AJ79" i="26"/>
  <c r="AJ79" i="29"/>
  <c r="Z80" i="26"/>
  <c r="AH80" i="26" s="1"/>
  <c r="AM77" i="27"/>
  <c r="AP77" i="27" s="1"/>
  <c r="AA80" i="26"/>
  <c r="AE80" i="26" s="1"/>
  <c r="AP77" i="28"/>
  <c r="J70" i="23"/>
  <c r="Y80" i="27"/>
  <c r="AB80" i="27" s="1"/>
  <c r="AC80" i="27" s="1"/>
  <c r="V80" i="27"/>
  <c r="R81" i="27"/>
  <c r="T81" i="27"/>
  <c r="B82" i="27"/>
  <c r="G82" i="27" s="1"/>
  <c r="I82" i="27" s="1"/>
  <c r="J82" i="27" s="1"/>
  <c r="B82" i="26"/>
  <c r="G82" i="26" s="1"/>
  <c r="I82" i="26" s="1"/>
  <c r="J82" i="26" s="1"/>
  <c r="Q80" i="28"/>
  <c r="S80" i="28"/>
  <c r="Y80" i="29"/>
  <c r="AB80" i="29" s="1"/>
  <c r="AC80" i="29" s="1"/>
  <c r="V80" i="29"/>
  <c r="S81" i="27"/>
  <c r="Q81" i="27"/>
  <c r="AE79" i="28"/>
  <c r="AG79" i="28"/>
  <c r="R80" i="28"/>
  <c r="T80" i="28"/>
  <c r="AG78" i="28"/>
  <c r="AE78" i="28"/>
  <c r="AF78" i="28" s="1"/>
  <c r="AL78" i="28" s="1"/>
  <c r="AI78" i="27"/>
  <c r="AM78" i="27" s="1"/>
  <c r="AD79" i="27"/>
  <c r="AK79" i="27" s="1"/>
  <c r="AH79" i="27"/>
  <c r="AG79" i="26"/>
  <c r="AE79" i="26"/>
  <c r="AF79" i="26" s="1"/>
  <c r="AL79" i="26" s="1"/>
  <c r="AJ79" i="28"/>
  <c r="AG78" i="29"/>
  <c r="AI78" i="29" s="1"/>
  <c r="AE78" i="29"/>
  <c r="AF78" i="29" s="1"/>
  <c r="AL78" i="29" s="1"/>
  <c r="AJ79" i="27"/>
  <c r="A81" i="26"/>
  <c r="K81" i="26" s="1"/>
  <c r="A81" i="28"/>
  <c r="K81" i="28" s="1"/>
  <c r="O82" i="28"/>
  <c r="L82" i="28"/>
  <c r="Y80" i="28"/>
  <c r="AB80" i="28" s="1"/>
  <c r="AC80" i="28" s="1"/>
  <c r="V80" i="28"/>
  <c r="U80" i="26"/>
  <c r="X80" i="26" s="1"/>
  <c r="O81" i="29"/>
  <c r="L81" i="29"/>
  <c r="AE79" i="29"/>
  <c r="AF79" i="29" s="1"/>
  <c r="AL79" i="29" s="1"/>
  <c r="AG79" i="29"/>
  <c r="O82" i="29"/>
  <c r="L82" i="29"/>
  <c r="V80" i="26"/>
  <c r="Y80" i="26"/>
  <c r="AB80" i="26" s="1"/>
  <c r="AC80" i="26" s="1"/>
  <c r="W80" i="26"/>
  <c r="O81" i="28"/>
  <c r="L81" i="28"/>
  <c r="S80" i="29"/>
  <c r="Q80" i="29"/>
  <c r="Q81" i="26"/>
  <c r="S81" i="26"/>
  <c r="AP77" i="29"/>
  <c r="I70" i="23"/>
  <c r="B82" i="24"/>
  <c r="AH78" i="28"/>
  <c r="AD78" i="28"/>
  <c r="AK78" i="28" s="1"/>
  <c r="T80" i="29"/>
  <c r="R80" i="29"/>
  <c r="T81" i="26"/>
  <c r="R81" i="26"/>
  <c r="B82" i="25"/>
  <c r="V78" i="19"/>
  <c r="AD79" i="26"/>
  <c r="AK79" i="26" s="1"/>
  <c r="AH79" i="26"/>
  <c r="AI75" i="25"/>
  <c r="AM75" i="25" s="1"/>
  <c r="A81" i="15"/>
  <c r="K81" i="15" s="1"/>
  <c r="A81" i="27"/>
  <c r="K81" i="27" s="1"/>
  <c r="A81" i="29"/>
  <c r="K81" i="29" s="1"/>
  <c r="Z80" i="27"/>
  <c r="AF79" i="27"/>
  <c r="B83" i="27"/>
  <c r="G83" i="27" s="1"/>
  <c r="I83" i="27" s="1"/>
  <c r="J83" i="27" s="1"/>
  <c r="B83" i="26"/>
  <c r="G83" i="26" s="1"/>
  <c r="I83" i="26" s="1"/>
  <c r="J83" i="26" s="1"/>
  <c r="AA80" i="27"/>
  <c r="AH79" i="29"/>
  <c r="AD79" i="29"/>
  <c r="AK79" i="29" s="1"/>
  <c r="AP76" i="27"/>
  <c r="K69" i="23"/>
  <c r="O65" i="23"/>
  <c r="R65" i="23" s="1"/>
  <c r="S65" i="23"/>
  <c r="T65" i="23"/>
  <c r="N85" i="29"/>
  <c r="D86" i="29"/>
  <c r="P85" i="29"/>
  <c r="F86" i="29"/>
  <c r="H86" i="29" s="1"/>
  <c r="H85" i="29"/>
  <c r="E87" i="29"/>
  <c r="E86" i="28"/>
  <c r="H85" i="28"/>
  <c r="P87" i="28"/>
  <c r="F88" i="28"/>
  <c r="N85" i="28"/>
  <c r="D86" i="28"/>
  <c r="E86" i="27"/>
  <c r="H85" i="27"/>
  <c r="N85" i="27"/>
  <c r="D86" i="27"/>
  <c r="P86" i="27"/>
  <c r="F87" i="27"/>
  <c r="N86" i="26"/>
  <c r="D87" i="26"/>
  <c r="P86" i="26"/>
  <c r="F87" i="26"/>
  <c r="H86" i="26"/>
  <c r="E87" i="26"/>
  <c r="C79" i="19"/>
  <c r="Q79" i="19" s="1"/>
  <c r="C79" i="21" s="1"/>
  <c r="B83" i="22" s="1"/>
  <c r="B79" i="19"/>
  <c r="A81" i="24"/>
  <c r="K81" i="24" s="1"/>
  <c r="K82" i="17"/>
  <c r="M82" i="17"/>
  <c r="N83" i="17"/>
  <c r="C80" i="23"/>
  <c r="E80" i="19"/>
  <c r="A80" i="19" s="1"/>
  <c r="P80" i="19" s="1"/>
  <c r="D80" i="21" s="1"/>
  <c r="M82" i="19"/>
  <c r="T81" i="19"/>
  <c r="S81" i="19"/>
  <c r="AE76" i="24"/>
  <c r="AF76" i="24" s="1"/>
  <c r="AL76" i="24" s="1"/>
  <c r="B82" i="22"/>
  <c r="B82" i="15"/>
  <c r="R79" i="17"/>
  <c r="A81" i="22"/>
  <c r="K81" i="22" s="1"/>
  <c r="A81" i="25"/>
  <c r="K81" i="25" s="1"/>
  <c r="S79" i="17"/>
  <c r="AC79" i="17" s="1"/>
  <c r="AK78" i="17"/>
  <c r="A78" i="21" s="1"/>
  <c r="A75" i="32" s="1"/>
  <c r="M66" i="23"/>
  <c r="N66" i="23"/>
  <c r="P66" i="23" s="1"/>
  <c r="AP74" i="24"/>
  <c r="H85" i="24"/>
  <c r="E86" i="24"/>
  <c r="Z77" i="22"/>
  <c r="AD77" i="22" s="1"/>
  <c r="AA77" i="25"/>
  <c r="AE77" i="25" s="1"/>
  <c r="L79" i="22"/>
  <c r="Q79" i="22" s="1"/>
  <c r="AG76" i="22"/>
  <c r="AI76" i="22" s="1"/>
  <c r="AM76" i="22" s="1"/>
  <c r="AJ78" i="17"/>
  <c r="B78" i="21" s="1"/>
  <c r="AJ79" i="25"/>
  <c r="U77" i="22"/>
  <c r="X77" i="22" s="1"/>
  <c r="AI75" i="24"/>
  <c r="AM75" i="24" s="1"/>
  <c r="W77" i="24"/>
  <c r="U77" i="24"/>
  <c r="X77" i="24" s="1"/>
  <c r="Y80" i="15"/>
  <c r="AB80" i="15" s="1"/>
  <c r="AC80" i="15" s="1"/>
  <c r="V80" i="15"/>
  <c r="Q78" i="22"/>
  <c r="S78" i="22"/>
  <c r="T78" i="22"/>
  <c r="R78" i="22"/>
  <c r="V80" i="22"/>
  <c r="Y80" i="22"/>
  <c r="AB80" i="22" s="1"/>
  <c r="AC80" i="22" s="1"/>
  <c r="W77" i="22"/>
  <c r="V80" i="25"/>
  <c r="Y80" i="25"/>
  <c r="AB80" i="25" s="1"/>
  <c r="AC80" i="25" s="1"/>
  <c r="Z77" i="25"/>
  <c r="AG76" i="25"/>
  <c r="AE76" i="25"/>
  <c r="AF76" i="25" s="1"/>
  <c r="AL76" i="25" s="1"/>
  <c r="AJ79" i="22"/>
  <c r="AH76" i="24"/>
  <c r="AI76" i="24" s="1"/>
  <c r="AD76" i="24"/>
  <c r="AK76" i="24" s="1"/>
  <c r="L79" i="24"/>
  <c r="O79" i="24"/>
  <c r="S78" i="25"/>
  <c r="Q78" i="25"/>
  <c r="AH76" i="25"/>
  <c r="AD76" i="25"/>
  <c r="AK76" i="25" s="1"/>
  <c r="O79" i="25"/>
  <c r="L79" i="25"/>
  <c r="AP74" i="15"/>
  <c r="E67" i="23"/>
  <c r="U77" i="25"/>
  <c r="X77" i="25" s="1"/>
  <c r="Z77" i="24"/>
  <c r="M80" i="24"/>
  <c r="G80" i="24"/>
  <c r="I80" i="24" s="1"/>
  <c r="J80" i="24" s="1"/>
  <c r="AA77" i="24"/>
  <c r="AP74" i="25"/>
  <c r="H67" i="23"/>
  <c r="G80" i="25"/>
  <c r="I80" i="25" s="1"/>
  <c r="J80" i="25" s="1"/>
  <c r="M80" i="25"/>
  <c r="T78" i="25"/>
  <c r="R78" i="25"/>
  <c r="AM75" i="22"/>
  <c r="V80" i="24"/>
  <c r="Y80" i="24"/>
  <c r="AB80" i="24" s="1"/>
  <c r="AC80" i="24" s="1"/>
  <c r="W77" i="25"/>
  <c r="AP74" i="22"/>
  <c r="F67" i="23"/>
  <c r="AA77" i="22"/>
  <c r="S78" i="24"/>
  <c r="Q78" i="24"/>
  <c r="T79" i="22"/>
  <c r="R79" i="22"/>
  <c r="AJ79" i="24"/>
  <c r="T78" i="24"/>
  <c r="R78" i="24"/>
  <c r="M80" i="22"/>
  <c r="G80" i="22"/>
  <c r="I80" i="22" s="1"/>
  <c r="J80" i="22" s="1"/>
  <c r="E87" i="25"/>
  <c r="H86" i="25"/>
  <c r="N87" i="25"/>
  <c r="D88" i="25"/>
  <c r="P86" i="25"/>
  <c r="F87" i="25"/>
  <c r="P89" i="24"/>
  <c r="F90" i="24"/>
  <c r="N86" i="24"/>
  <c r="D87" i="24"/>
  <c r="P85" i="22"/>
  <c r="F86" i="22"/>
  <c r="E86" i="22"/>
  <c r="H85" i="22"/>
  <c r="N86" i="22"/>
  <c r="D87" i="22"/>
  <c r="Y79" i="17"/>
  <c r="AE79" i="17" s="1"/>
  <c r="D82" i="19"/>
  <c r="AM77" i="17"/>
  <c r="AF83" i="17"/>
  <c r="Z79" i="17"/>
  <c r="AM75" i="15"/>
  <c r="Q78" i="15"/>
  <c r="Z78" i="15" s="1"/>
  <c r="Z77" i="15"/>
  <c r="AH77" i="15" s="1"/>
  <c r="C80" i="17"/>
  <c r="V80" i="17" s="1"/>
  <c r="A80" i="17"/>
  <c r="U80" i="17" s="1"/>
  <c r="AL76" i="15"/>
  <c r="AG77" i="15"/>
  <c r="X77" i="15"/>
  <c r="AI76" i="15"/>
  <c r="L79" i="15"/>
  <c r="S79" i="15" s="1"/>
  <c r="O79" i="15"/>
  <c r="T79" i="15" s="1"/>
  <c r="G80" i="15"/>
  <c r="I80" i="15" s="1"/>
  <c r="J80" i="15" s="1"/>
  <c r="L80" i="15" s="1"/>
  <c r="F81" i="17"/>
  <c r="M81" i="15"/>
  <c r="U78" i="15"/>
  <c r="G81" i="17"/>
  <c r="AA78" i="15"/>
  <c r="D81" i="17"/>
  <c r="B80" i="17"/>
  <c r="E81" i="17"/>
  <c r="D85" i="15"/>
  <c r="N84" i="15"/>
  <c r="F86" i="15"/>
  <c r="P85" i="15"/>
  <c r="E86" i="15"/>
  <c r="H85" i="15"/>
  <c r="BB71" i="32" l="1"/>
  <c r="BI71" i="32" s="1"/>
  <c r="BH71" i="32"/>
  <c r="BG71" i="32"/>
  <c r="AL79" i="27"/>
  <c r="AQ72" i="32"/>
  <c r="AH66" i="23"/>
  <c r="AQ66" i="23"/>
  <c r="AD78" i="23"/>
  <c r="AE78" i="23"/>
  <c r="BK71" i="32"/>
  <c r="BN71" i="32" s="1"/>
  <c r="I74" i="21" s="1"/>
  <c r="AM73" i="32"/>
  <c r="AO73" i="32" s="1"/>
  <c r="AN73" i="32"/>
  <c r="AP73" i="32" s="1"/>
  <c r="AV73" i="32"/>
  <c r="AU73" i="32"/>
  <c r="BK70" i="32"/>
  <c r="BN70" i="32" s="1"/>
  <c r="I73" i="21" s="1"/>
  <c r="AG75" i="32"/>
  <c r="L75" i="32"/>
  <c r="P75" i="32" s="1"/>
  <c r="BK69" i="32"/>
  <c r="BN69" i="32" s="1"/>
  <c r="I72" i="21" s="1"/>
  <c r="AY72" i="32"/>
  <c r="BA72" i="32" s="1"/>
  <c r="AX72" i="32"/>
  <c r="AZ72" i="32" s="1"/>
  <c r="K72" i="32"/>
  <c r="AR74" i="32"/>
  <c r="AK74" i="32"/>
  <c r="AJ74" i="32"/>
  <c r="AG65" i="23"/>
  <c r="AI65" i="23" s="1"/>
  <c r="AJ65" i="23" s="1"/>
  <c r="AK65" i="23" s="1"/>
  <c r="AL65" i="23" s="1"/>
  <c r="AM65" i="23" s="1"/>
  <c r="AN65" i="23" s="1"/>
  <c r="AO65" i="23" s="1"/>
  <c r="AP65" i="23" s="1"/>
  <c r="W86" i="23"/>
  <c r="AC85" i="23"/>
  <c r="V87" i="23"/>
  <c r="AB87" i="23" s="1"/>
  <c r="AB86" i="23"/>
  <c r="U80" i="23"/>
  <c r="AA79" i="23"/>
  <c r="BE78" i="32"/>
  <c r="BD78" i="32"/>
  <c r="BC78" i="32"/>
  <c r="AH80" i="32"/>
  <c r="AL79" i="32"/>
  <c r="AS80" i="32"/>
  <c r="AW79" i="32"/>
  <c r="X78" i="32"/>
  <c r="W78" i="32"/>
  <c r="Y78" i="32"/>
  <c r="E74" i="32"/>
  <c r="D74" i="32"/>
  <c r="AI79" i="27"/>
  <c r="AM79" i="27" s="1"/>
  <c r="G73" i="32"/>
  <c r="I73" i="32" s="1"/>
  <c r="H73" i="32"/>
  <c r="J73" i="32" s="1"/>
  <c r="F79" i="32"/>
  <c r="B80" i="32"/>
  <c r="AD79" i="28"/>
  <c r="AK79" i="28" s="1"/>
  <c r="Z80" i="29"/>
  <c r="AD80" i="29" s="1"/>
  <c r="L70" i="23"/>
  <c r="AJ80" i="27"/>
  <c r="AF79" i="28"/>
  <c r="AL79" i="28" s="1"/>
  <c r="AM78" i="29"/>
  <c r="I71" i="23" s="1"/>
  <c r="C86" i="28"/>
  <c r="M86" i="28" s="1"/>
  <c r="C86" i="26"/>
  <c r="M86" i="26" s="1"/>
  <c r="C86" i="29"/>
  <c r="M86" i="29" s="1"/>
  <c r="C86" i="27"/>
  <c r="M86" i="27" s="1"/>
  <c r="C86" i="22"/>
  <c r="C86" i="15"/>
  <c r="C86" i="25"/>
  <c r="C86" i="24"/>
  <c r="E83" i="20"/>
  <c r="I82" i="20"/>
  <c r="E83" i="21" s="1"/>
  <c r="J82" i="20"/>
  <c r="F83" i="21" s="1"/>
  <c r="AA80" i="29"/>
  <c r="AG80" i="29" s="1"/>
  <c r="AF80" i="26"/>
  <c r="AL80" i="26" s="1"/>
  <c r="B83" i="15"/>
  <c r="L71" i="23"/>
  <c r="K70" i="23"/>
  <c r="AI78" i="28"/>
  <c r="AM78" i="28" s="1"/>
  <c r="AP78" i="28" s="1"/>
  <c r="AG80" i="26"/>
  <c r="AI80" i="26" s="1"/>
  <c r="U81" i="27"/>
  <c r="X81" i="27" s="1"/>
  <c r="W81" i="27"/>
  <c r="AI79" i="28"/>
  <c r="AD80" i="26"/>
  <c r="AK80" i="26" s="1"/>
  <c r="AA81" i="26"/>
  <c r="AG81" i="26" s="1"/>
  <c r="U80" i="28"/>
  <c r="X80" i="28" s="1"/>
  <c r="D82" i="20"/>
  <c r="B81" i="20"/>
  <c r="Z80" i="28"/>
  <c r="S82" i="28"/>
  <c r="Q82" i="28"/>
  <c r="O82" i="26"/>
  <c r="L82" i="26"/>
  <c r="T82" i="28"/>
  <c r="R82" i="28"/>
  <c r="O82" i="27"/>
  <c r="L82" i="27"/>
  <c r="V81" i="28"/>
  <c r="Y81" i="28"/>
  <c r="AB81" i="28" s="1"/>
  <c r="AC81" i="28" s="1"/>
  <c r="Z81" i="26"/>
  <c r="S82" i="29"/>
  <c r="Q82" i="29"/>
  <c r="V81" i="26"/>
  <c r="Y81" i="26"/>
  <c r="AB81" i="26" s="1"/>
  <c r="AC81" i="26" s="1"/>
  <c r="AG80" i="27"/>
  <c r="AE80" i="27"/>
  <c r="AF80" i="27" s="1"/>
  <c r="AL80" i="27" s="1"/>
  <c r="T82" i="29"/>
  <c r="R82" i="29"/>
  <c r="O83" i="26"/>
  <c r="L83" i="26"/>
  <c r="AI79" i="29"/>
  <c r="AM79" i="29" s="1"/>
  <c r="A82" i="27"/>
  <c r="K82" i="27" s="1"/>
  <c r="A82" i="29"/>
  <c r="K82" i="29" s="1"/>
  <c r="O83" i="27"/>
  <c r="L83" i="27"/>
  <c r="S81" i="29"/>
  <c r="Q81" i="29"/>
  <c r="W80" i="28"/>
  <c r="C80" i="19"/>
  <c r="Q80" i="19" s="1"/>
  <c r="C80" i="21" s="1"/>
  <c r="W81" i="26"/>
  <c r="R81" i="29"/>
  <c r="T81" i="29"/>
  <c r="AH80" i="27"/>
  <c r="AD80" i="27"/>
  <c r="AK80" i="27" s="1"/>
  <c r="U81" i="26"/>
  <c r="X81" i="26" s="1"/>
  <c r="A82" i="28"/>
  <c r="K82" i="28" s="1"/>
  <c r="A82" i="26"/>
  <c r="K82" i="26" s="1"/>
  <c r="B83" i="29"/>
  <c r="G83" i="29" s="1"/>
  <c r="I83" i="29" s="1"/>
  <c r="J83" i="29" s="1"/>
  <c r="B83" i="28"/>
  <c r="G83" i="28" s="1"/>
  <c r="I83" i="28" s="1"/>
  <c r="J83" i="28" s="1"/>
  <c r="W80" i="29"/>
  <c r="Q81" i="28"/>
  <c r="S81" i="28"/>
  <c r="AJ80" i="28"/>
  <c r="AI79" i="26"/>
  <c r="AM79" i="26" s="1"/>
  <c r="Z81" i="27"/>
  <c r="Y81" i="29"/>
  <c r="AB81" i="29" s="1"/>
  <c r="AC81" i="29" s="1"/>
  <c r="V81" i="29"/>
  <c r="U80" i="29"/>
  <c r="X80" i="29" s="1"/>
  <c r="R81" i="28"/>
  <c r="T81" i="28"/>
  <c r="AA81" i="27"/>
  <c r="V81" i="27"/>
  <c r="Y81" i="27"/>
  <c r="AB81" i="27" s="1"/>
  <c r="AC81" i="27" s="1"/>
  <c r="AJ80" i="29"/>
  <c r="B84" i="27"/>
  <c r="G84" i="27" s="1"/>
  <c r="I84" i="27" s="1"/>
  <c r="J84" i="27" s="1"/>
  <c r="B84" i="26"/>
  <c r="G84" i="26" s="1"/>
  <c r="I84" i="26" s="1"/>
  <c r="J84" i="26" s="1"/>
  <c r="V80" i="19"/>
  <c r="AP78" i="27"/>
  <c r="K71" i="23"/>
  <c r="AJ80" i="26"/>
  <c r="AA80" i="28"/>
  <c r="O66" i="23"/>
  <c r="R66" i="23" s="1"/>
  <c r="T66" i="23"/>
  <c r="S66" i="23"/>
  <c r="F87" i="29"/>
  <c r="P86" i="29"/>
  <c r="D87" i="29"/>
  <c r="N86" i="29"/>
  <c r="H87" i="29"/>
  <c r="E88" i="29"/>
  <c r="H86" i="28"/>
  <c r="E87" i="28"/>
  <c r="N86" i="28"/>
  <c r="D87" i="28"/>
  <c r="P88" i="28"/>
  <c r="F89" i="28"/>
  <c r="H86" i="27"/>
  <c r="E87" i="27"/>
  <c r="P87" i="27"/>
  <c r="F88" i="27"/>
  <c r="N86" i="27"/>
  <c r="D87" i="27"/>
  <c r="E88" i="26"/>
  <c r="H87" i="26"/>
  <c r="P87" i="26"/>
  <c r="F88" i="26"/>
  <c r="N87" i="26"/>
  <c r="D88" i="26"/>
  <c r="B80" i="19"/>
  <c r="K83" i="17"/>
  <c r="M83" i="17"/>
  <c r="N84" i="17"/>
  <c r="C81" i="23"/>
  <c r="E81" i="19"/>
  <c r="B81" i="19" s="1"/>
  <c r="W79" i="17"/>
  <c r="AD79" i="17" s="1"/>
  <c r="M83" i="19"/>
  <c r="T82" i="19"/>
  <c r="S82" i="19"/>
  <c r="U78" i="22"/>
  <c r="X78" i="22" s="1"/>
  <c r="AK79" i="17"/>
  <c r="A79" i="21" s="1"/>
  <c r="A76" i="32" s="1"/>
  <c r="B83" i="24"/>
  <c r="B83" i="25"/>
  <c r="S80" i="17"/>
  <c r="AC80" i="17" s="1"/>
  <c r="R80" i="17"/>
  <c r="A82" i="15"/>
  <c r="K82" i="15" s="1"/>
  <c r="A82" i="24"/>
  <c r="K82" i="24" s="1"/>
  <c r="A82" i="22"/>
  <c r="K82" i="22" s="1"/>
  <c r="A82" i="25"/>
  <c r="K82" i="25" s="1"/>
  <c r="N67" i="23"/>
  <c r="P67" i="23" s="1"/>
  <c r="M67" i="23"/>
  <c r="AH77" i="22"/>
  <c r="H86" i="24"/>
  <c r="E87" i="24"/>
  <c r="AG77" i="25"/>
  <c r="S79" i="22"/>
  <c r="U79" i="22" s="1"/>
  <c r="X79" i="22" s="1"/>
  <c r="AJ79" i="17"/>
  <c r="B79" i="21" s="1"/>
  <c r="AK77" i="22"/>
  <c r="W78" i="22"/>
  <c r="AJ80" i="15"/>
  <c r="AJ80" i="24"/>
  <c r="W78" i="25"/>
  <c r="W79" i="22"/>
  <c r="U78" i="25"/>
  <c r="X78" i="25" s="1"/>
  <c r="AA78" i="24"/>
  <c r="AG78" i="24" s="1"/>
  <c r="L80" i="24"/>
  <c r="O80" i="24"/>
  <c r="AJ80" i="22"/>
  <c r="T79" i="24"/>
  <c r="R79" i="24"/>
  <c r="AM76" i="24"/>
  <c r="Y81" i="15"/>
  <c r="AB81" i="15" s="1"/>
  <c r="AC81" i="15" s="1"/>
  <c r="V81" i="15"/>
  <c r="AE77" i="22"/>
  <c r="AF77" i="22" s="1"/>
  <c r="AL77" i="22" s="1"/>
  <c r="AG77" i="22"/>
  <c r="M81" i="24"/>
  <c r="G81" i="24"/>
  <c r="I81" i="24" s="1"/>
  <c r="J81" i="24" s="1"/>
  <c r="Q79" i="25"/>
  <c r="S79" i="25"/>
  <c r="AA78" i="22"/>
  <c r="AP75" i="24"/>
  <c r="G68" i="23"/>
  <c r="M81" i="22"/>
  <c r="G81" i="22"/>
  <c r="I81" i="22" s="1"/>
  <c r="J81" i="22" s="1"/>
  <c r="T79" i="25"/>
  <c r="R79" i="25"/>
  <c r="Z78" i="22"/>
  <c r="AP75" i="25"/>
  <c r="H68" i="23"/>
  <c r="L80" i="22"/>
  <c r="O80" i="22"/>
  <c r="AH77" i="25"/>
  <c r="AD77" i="25"/>
  <c r="AK77" i="25" s="1"/>
  <c r="AF77" i="25"/>
  <c r="AL77" i="25" s="1"/>
  <c r="V81" i="22"/>
  <c r="Y81" i="22"/>
  <c r="AB81" i="22" s="1"/>
  <c r="AC81" i="22" s="1"/>
  <c r="Z79" i="22"/>
  <c r="Y81" i="25"/>
  <c r="AB81" i="25" s="1"/>
  <c r="AC81" i="25" s="1"/>
  <c r="V81" i="25"/>
  <c r="Q79" i="24"/>
  <c r="S79" i="24"/>
  <c r="AP75" i="15"/>
  <c r="E68" i="23"/>
  <c r="AD77" i="24"/>
  <c r="AK77" i="24" s="1"/>
  <c r="AH77" i="24"/>
  <c r="M81" i="25"/>
  <c r="G81" i="25"/>
  <c r="I81" i="25" s="1"/>
  <c r="J81" i="25" s="1"/>
  <c r="AP76" i="22"/>
  <c r="F69" i="23"/>
  <c r="AE77" i="24"/>
  <c r="AF77" i="24" s="1"/>
  <c r="AL77" i="24" s="1"/>
  <c r="AG77" i="24"/>
  <c r="AI76" i="25"/>
  <c r="AM76" i="25" s="1"/>
  <c r="AJ80" i="25"/>
  <c r="Y81" i="24"/>
  <c r="AB81" i="24" s="1"/>
  <c r="AC81" i="24" s="1"/>
  <c r="V81" i="24"/>
  <c r="W78" i="24"/>
  <c r="Z78" i="25"/>
  <c r="AP75" i="22"/>
  <c r="F68" i="23"/>
  <c r="Z78" i="24"/>
  <c r="L80" i="25"/>
  <c r="O80" i="25"/>
  <c r="U78" i="24"/>
  <c r="X78" i="24" s="1"/>
  <c r="AA78" i="25"/>
  <c r="N88" i="25"/>
  <c r="D89" i="25"/>
  <c r="H87" i="25"/>
  <c r="E88" i="25"/>
  <c r="P87" i="25"/>
  <c r="F88" i="25"/>
  <c r="P90" i="24"/>
  <c r="F91" i="24"/>
  <c r="N87" i="24"/>
  <c r="D88" i="24"/>
  <c r="H86" i="22"/>
  <c r="E87" i="22"/>
  <c r="P86" i="22"/>
  <c r="F87" i="22"/>
  <c r="N87" i="22"/>
  <c r="D88" i="22"/>
  <c r="Y80" i="17"/>
  <c r="AE80" i="17" s="1"/>
  <c r="D83" i="19"/>
  <c r="W78" i="15"/>
  <c r="X78" i="15"/>
  <c r="AM78" i="17"/>
  <c r="AI77" i="15"/>
  <c r="AF84" i="17"/>
  <c r="Z80" i="17"/>
  <c r="AM76" i="15"/>
  <c r="AF77" i="15"/>
  <c r="AL77" i="15" s="1"/>
  <c r="AD77" i="15"/>
  <c r="AK77" i="15" s="1"/>
  <c r="C81" i="17"/>
  <c r="V81" i="17" s="1"/>
  <c r="A81" i="17"/>
  <c r="U81" i="17" s="1"/>
  <c r="O80" i="15"/>
  <c r="R80" i="15" s="1"/>
  <c r="R79" i="15"/>
  <c r="Q79" i="15"/>
  <c r="G81" i="15"/>
  <c r="I81" i="15" s="1"/>
  <c r="J81" i="15" s="1"/>
  <c r="L81" i="15" s="1"/>
  <c r="F82" i="17"/>
  <c r="M82" i="15"/>
  <c r="AA79" i="15"/>
  <c r="AG79" i="15" s="1"/>
  <c r="AG78" i="15"/>
  <c r="AE78" i="15"/>
  <c r="AF78" i="15" s="1"/>
  <c r="AH78" i="15"/>
  <c r="AD78" i="15"/>
  <c r="S80" i="15"/>
  <c r="Q80" i="15"/>
  <c r="G82" i="17"/>
  <c r="U79" i="15"/>
  <c r="E82" i="17"/>
  <c r="D82" i="17"/>
  <c r="B81" i="17"/>
  <c r="E87" i="15"/>
  <c r="H86" i="15"/>
  <c r="D86" i="15"/>
  <c r="N85" i="15"/>
  <c r="F87" i="15"/>
  <c r="P86" i="15"/>
  <c r="BB72" i="32" l="1"/>
  <c r="BI72" i="32" s="1"/>
  <c r="AQ67" i="23"/>
  <c r="AH67" i="23"/>
  <c r="AD79" i="23"/>
  <c r="AE79" i="23"/>
  <c r="BG72" i="32"/>
  <c r="BH72" i="32"/>
  <c r="K73" i="32"/>
  <c r="AG76" i="32"/>
  <c r="L76" i="32"/>
  <c r="P76" i="32" s="1"/>
  <c r="AR75" i="32"/>
  <c r="AK75" i="32"/>
  <c r="AJ75" i="32"/>
  <c r="AH80" i="29"/>
  <c r="AI80" i="29" s="1"/>
  <c r="AY73" i="32"/>
  <c r="BA73" i="32" s="1"/>
  <c r="AX73" i="32"/>
  <c r="AZ73" i="32" s="1"/>
  <c r="AN74" i="32"/>
  <c r="AP74" i="32" s="1"/>
  <c r="AM74" i="32"/>
  <c r="AO74" i="32" s="1"/>
  <c r="AQ73" i="32"/>
  <c r="AV74" i="32"/>
  <c r="AU74" i="32"/>
  <c r="AG66" i="23"/>
  <c r="AI66" i="23" s="1"/>
  <c r="AJ66" i="23" s="1"/>
  <c r="AK66" i="23" s="1"/>
  <c r="AL66" i="23" s="1"/>
  <c r="AM66" i="23" s="1"/>
  <c r="AN66" i="23" s="1"/>
  <c r="AO66" i="23" s="1"/>
  <c r="AP66" i="23" s="1"/>
  <c r="W87" i="23"/>
  <c r="AC87" i="23" s="1"/>
  <c r="AC86" i="23"/>
  <c r="U81" i="23"/>
  <c r="AA80" i="23"/>
  <c r="AW80" i="32"/>
  <c r="AS81" i="32"/>
  <c r="BD79" i="32"/>
  <c r="BC79" i="32"/>
  <c r="BE79" i="32"/>
  <c r="AH81" i="32"/>
  <c r="AL80" i="32"/>
  <c r="W79" i="32"/>
  <c r="Y79" i="32"/>
  <c r="X79" i="32"/>
  <c r="H74" i="32"/>
  <c r="J74" i="32" s="1"/>
  <c r="G74" i="32"/>
  <c r="I74" i="32" s="1"/>
  <c r="E75" i="32"/>
  <c r="D75" i="32"/>
  <c r="F80" i="32"/>
  <c r="B81" i="32"/>
  <c r="AP78" i="29"/>
  <c r="AM79" i="28"/>
  <c r="AP79" i="28" s="1"/>
  <c r="AE80" i="29"/>
  <c r="AF80" i="29" s="1"/>
  <c r="AL80" i="29" s="1"/>
  <c r="C87" i="29"/>
  <c r="M87" i="29" s="1"/>
  <c r="C87" i="27"/>
  <c r="M87" i="27" s="1"/>
  <c r="C87" i="28"/>
  <c r="M87" i="28" s="1"/>
  <c r="C87" i="26"/>
  <c r="M87" i="26" s="1"/>
  <c r="C87" i="22"/>
  <c r="C87" i="24"/>
  <c r="C87" i="25"/>
  <c r="C87" i="15"/>
  <c r="E84" i="20"/>
  <c r="I83" i="20"/>
  <c r="E84" i="21" s="1"/>
  <c r="J83" i="20"/>
  <c r="F84" i="21" s="1"/>
  <c r="AE81" i="26"/>
  <c r="AF81" i="26" s="1"/>
  <c r="AL81" i="26" s="1"/>
  <c r="W82" i="28"/>
  <c r="U82" i="28"/>
  <c r="X82" i="28" s="1"/>
  <c r="AJ81" i="29"/>
  <c r="AK80" i="29"/>
  <c r="W82" i="29"/>
  <c r="AM80" i="26"/>
  <c r="AP80" i="26" s="1"/>
  <c r="A81" i="19"/>
  <c r="P81" i="19" s="1"/>
  <c r="D81" i="21" s="1"/>
  <c r="B85" i="24" s="1"/>
  <c r="J71" i="23"/>
  <c r="AJ81" i="27"/>
  <c r="D83" i="20"/>
  <c r="B82" i="20"/>
  <c r="U82" i="29"/>
  <c r="X82" i="29" s="1"/>
  <c r="U81" i="29"/>
  <c r="X81" i="29" s="1"/>
  <c r="W81" i="29"/>
  <c r="AI80" i="27"/>
  <c r="AM80" i="27" s="1"/>
  <c r="AA81" i="28"/>
  <c r="AE81" i="28" s="1"/>
  <c r="T83" i="26"/>
  <c r="R83" i="26"/>
  <c r="O84" i="26"/>
  <c r="L84" i="26"/>
  <c r="AD81" i="27"/>
  <c r="AK81" i="27" s="1"/>
  <c r="AH81" i="27"/>
  <c r="AP79" i="29"/>
  <c r="I72" i="23"/>
  <c r="L84" i="27"/>
  <c r="O84" i="27"/>
  <c r="AP79" i="26"/>
  <c r="L72" i="23"/>
  <c r="S82" i="27"/>
  <c r="Q82" i="27"/>
  <c r="T82" i="27"/>
  <c r="R82" i="27"/>
  <c r="S83" i="27"/>
  <c r="Q83" i="27"/>
  <c r="A83" i="28"/>
  <c r="K83" i="28" s="1"/>
  <c r="A83" i="26"/>
  <c r="K83" i="26" s="1"/>
  <c r="T83" i="27"/>
  <c r="R83" i="27"/>
  <c r="S82" i="26"/>
  <c r="Q82" i="26"/>
  <c r="AE81" i="27"/>
  <c r="AF81" i="27" s="1"/>
  <c r="AL81" i="27" s="1"/>
  <c r="AG81" i="27"/>
  <c r="O83" i="28"/>
  <c r="L83" i="28"/>
  <c r="V82" i="29"/>
  <c r="Y82" i="29"/>
  <c r="AB82" i="29" s="1"/>
  <c r="AC82" i="29" s="1"/>
  <c r="AJ81" i="26"/>
  <c r="R82" i="26"/>
  <c r="T82" i="26"/>
  <c r="Z81" i="28"/>
  <c r="A83" i="24"/>
  <c r="K83" i="24" s="1"/>
  <c r="A83" i="29"/>
  <c r="K83" i="29" s="1"/>
  <c r="A83" i="27"/>
  <c r="K83" i="27" s="1"/>
  <c r="AP79" i="27"/>
  <c r="K72" i="23"/>
  <c r="O83" i="29"/>
  <c r="L83" i="29"/>
  <c r="V82" i="27"/>
  <c r="Y82" i="27"/>
  <c r="AB82" i="27" s="1"/>
  <c r="AC82" i="27" s="1"/>
  <c r="Z82" i="29"/>
  <c r="Z82" i="28"/>
  <c r="U81" i="28"/>
  <c r="X81" i="28" s="1"/>
  <c r="V82" i="26"/>
  <c r="Y82" i="26"/>
  <c r="AB82" i="26" s="1"/>
  <c r="AC82" i="26" s="1"/>
  <c r="B84" i="29"/>
  <c r="G84" i="29" s="1"/>
  <c r="I84" i="29" s="1"/>
  <c r="J84" i="29" s="1"/>
  <c r="B84" i="28"/>
  <c r="G84" i="28" s="1"/>
  <c r="I84" i="28" s="1"/>
  <c r="J84" i="28" s="1"/>
  <c r="AA82" i="29"/>
  <c r="AA82" i="28"/>
  <c r="W81" i="28"/>
  <c r="V82" i="28"/>
  <c r="Y82" i="28"/>
  <c r="AB82" i="28" s="1"/>
  <c r="AC82" i="28" s="1"/>
  <c r="AD80" i="28"/>
  <c r="AK80" i="28" s="1"/>
  <c r="AH80" i="28"/>
  <c r="Z81" i="29"/>
  <c r="AD81" i="26"/>
  <c r="AK81" i="26" s="1"/>
  <c r="AH81" i="26"/>
  <c r="AI81" i="26" s="1"/>
  <c r="B84" i="15"/>
  <c r="AG80" i="28"/>
  <c r="AE80" i="28"/>
  <c r="AF80" i="28" s="1"/>
  <c r="AL80" i="28" s="1"/>
  <c r="AA81" i="29"/>
  <c r="B84" i="22"/>
  <c r="AJ81" i="28"/>
  <c r="S83" i="26"/>
  <c r="Q83" i="26"/>
  <c r="O67" i="23"/>
  <c r="R67" i="23" s="1"/>
  <c r="T67" i="23"/>
  <c r="S67" i="23"/>
  <c r="N87" i="29"/>
  <c r="D88" i="29"/>
  <c r="P87" i="29"/>
  <c r="F88" i="29"/>
  <c r="E89" i="29"/>
  <c r="P89" i="28"/>
  <c r="F90" i="28"/>
  <c r="N87" i="28"/>
  <c r="D88" i="28"/>
  <c r="E88" i="28"/>
  <c r="H87" i="28"/>
  <c r="E88" i="27"/>
  <c r="H87" i="27"/>
  <c r="P88" i="27"/>
  <c r="F89" i="27"/>
  <c r="N87" i="27"/>
  <c r="D88" i="27"/>
  <c r="N88" i="26"/>
  <c r="D89" i="26"/>
  <c r="H88" i="26"/>
  <c r="E89" i="26"/>
  <c r="P88" i="26"/>
  <c r="F89" i="26"/>
  <c r="C81" i="19"/>
  <c r="Q81" i="19" s="1"/>
  <c r="C81" i="21" s="1"/>
  <c r="B85" i="15" s="1"/>
  <c r="K84" i="17"/>
  <c r="M84" i="17"/>
  <c r="N85" i="17"/>
  <c r="C82" i="23"/>
  <c r="AK80" i="17"/>
  <c r="A80" i="21" s="1"/>
  <c r="A77" i="32" s="1"/>
  <c r="E82" i="19"/>
  <c r="A82" i="19" s="1"/>
  <c r="P82" i="19" s="1"/>
  <c r="D82" i="21" s="1"/>
  <c r="A83" i="15"/>
  <c r="K83" i="15" s="1"/>
  <c r="M84" i="19"/>
  <c r="T83" i="19"/>
  <c r="S83" i="19"/>
  <c r="B84" i="24"/>
  <c r="B84" i="25"/>
  <c r="AI77" i="22"/>
  <c r="AM77" i="22" s="1"/>
  <c r="AP77" i="22" s="1"/>
  <c r="R81" i="17"/>
  <c r="A83" i="22"/>
  <c r="K83" i="22" s="1"/>
  <c r="A83" i="25"/>
  <c r="K83" i="25" s="1"/>
  <c r="S81" i="17"/>
  <c r="AC81" i="17" s="1"/>
  <c r="W80" i="17"/>
  <c r="AD80" i="17" s="1"/>
  <c r="M68" i="23"/>
  <c r="N68" i="23"/>
  <c r="P68" i="23" s="1"/>
  <c r="AI77" i="25"/>
  <c r="AM77" i="25" s="1"/>
  <c r="AA79" i="22"/>
  <c r="AE79" i="22" s="1"/>
  <c r="AF79" i="22" s="1"/>
  <c r="AL79" i="22" s="1"/>
  <c r="E88" i="24"/>
  <c r="H87" i="24"/>
  <c r="AJ80" i="17"/>
  <c r="B80" i="21" s="1"/>
  <c r="AE78" i="24"/>
  <c r="AF78" i="24" s="1"/>
  <c r="AL78" i="24" s="1"/>
  <c r="W79" i="24"/>
  <c r="U79" i="24"/>
  <c r="X79" i="24" s="1"/>
  <c r="AJ81" i="15"/>
  <c r="AJ81" i="24"/>
  <c r="W79" i="25"/>
  <c r="U79" i="25"/>
  <c r="X79" i="25" s="1"/>
  <c r="AI77" i="24"/>
  <c r="AM77" i="24" s="1"/>
  <c r="Y82" i="15"/>
  <c r="AB82" i="15" s="1"/>
  <c r="AC82" i="15" s="1"/>
  <c r="V82" i="15"/>
  <c r="AJ81" i="22"/>
  <c r="O81" i="25"/>
  <c r="L81" i="25"/>
  <c r="AG78" i="25"/>
  <c r="AE78" i="25"/>
  <c r="AF78" i="25" s="1"/>
  <c r="AL78" i="25" s="1"/>
  <c r="M82" i="24"/>
  <c r="G82" i="24"/>
  <c r="I82" i="24" s="1"/>
  <c r="J82" i="24" s="1"/>
  <c r="AH78" i="25"/>
  <c r="AD78" i="25"/>
  <c r="AK78" i="25" s="1"/>
  <c r="V82" i="22"/>
  <c r="Y82" i="22"/>
  <c r="AB82" i="22" s="1"/>
  <c r="AC82" i="22" s="1"/>
  <c r="AP76" i="25"/>
  <c r="H69" i="23"/>
  <c r="G82" i="25"/>
  <c r="I82" i="25" s="1"/>
  <c r="J82" i="25" s="1"/>
  <c r="M82" i="25"/>
  <c r="AP76" i="24"/>
  <c r="G69" i="23"/>
  <c r="O81" i="22"/>
  <c r="L81" i="22"/>
  <c r="M82" i="22"/>
  <c r="G82" i="22"/>
  <c r="I82" i="22" s="1"/>
  <c r="J82" i="22" s="1"/>
  <c r="T80" i="22"/>
  <c r="R80" i="22"/>
  <c r="AE78" i="22"/>
  <c r="AF78" i="22" s="1"/>
  <c r="AL78" i="22" s="1"/>
  <c r="AG78" i="22"/>
  <c r="Q80" i="22"/>
  <c r="S80" i="22"/>
  <c r="AA79" i="25"/>
  <c r="AA79" i="24"/>
  <c r="Z79" i="25"/>
  <c r="R80" i="24"/>
  <c r="T80" i="24"/>
  <c r="AD79" i="22"/>
  <c r="AK79" i="22" s="1"/>
  <c r="AH79" i="22"/>
  <c r="AP76" i="15"/>
  <c r="E69" i="23"/>
  <c r="T80" i="25"/>
  <c r="R80" i="25"/>
  <c r="Z79" i="24"/>
  <c r="O81" i="24"/>
  <c r="L81" i="24"/>
  <c r="S80" i="24"/>
  <c r="Q80" i="24"/>
  <c r="S80" i="25"/>
  <c r="Q80" i="25"/>
  <c r="AJ81" i="25"/>
  <c r="V82" i="25"/>
  <c r="Y82" i="25"/>
  <c r="AB82" i="25" s="1"/>
  <c r="AC82" i="25" s="1"/>
  <c r="V82" i="24"/>
  <c r="Y82" i="24"/>
  <c r="AB82" i="24" s="1"/>
  <c r="AC82" i="24" s="1"/>
  <c r="M83" i="22"/>
  <c r="AH78" i="24"/>
  <c r="AI78" i="24" s="1"/>
  <c r="AD78" i="24"/>
  <c r="AK78" i="24" s="1"/>
  <c r="AD78" i="22"/>
  <c r="AK78" i="22" s="1"/>
  <c r="AH78" i="22"/>
  <c r="E89" i="25"/>
  <c r="H88" i="25"/>
  <c r="P88" i="25"/>
  <c r="F89" i="25"/>
  <c r="D90" i="25"/>
  <c r="N89" i="25"/>
  <c r="P91" i="24"/>
  <c r="F92" i="24"/>
  <c r="N88" i="24"/>
  <c r="D89" i="24"/>
  <c r="E88" i="22"/>
  <c r="H87" i="22"/>
  <c r="P87" i="22"/>
  <c r="F88" i="22"/>
  <c r="N88" i="22"/>
  <c r="D89" i="22"/>
  <c r="Y81" i="17"/>
  <c r="AE81" i="17" s="1"/>
  <c r="D84" i="19"/>
  <c r="AK78" i="15"/>
  <c r="AL78" i="15"/>
  <c r="AM79" i="17"/>
  <c r="AM77" i="15"/>
  <c r="AF85" i="17"/>
  <c r="Z81" i="17"/>
  <c r="C82" i="17"/>
  <c r="V82" i="17" s="1"/>
  <c r="A82" i="17"/>
  <c r="U82" i="17" s="1"/>
  <c r="W79" i="15"/>
  <c r="Z79" i="15"/>
  <c r="AD79" i="15" s="1"/>
  <c r="X79" i="15"/>
  <c r="T80" i="15"/>
  <c r="U80" i="15" s="1"/>
  <c r="X80" i="15" s="1"/>
  <c r="G82" i="15"/>
  <c r="I82" i="15" s="1"/>
  <c r="J82" i="15" s="1"/>
  <c r="O82" i="15" s="1"/>
  <c r="O81" i="15"/>
  <c r="R81" i="15" s="1"/>
  <c r="F83" i="17"/>
  <c r="AE79" i="15"/>
  <c r="M83" i="15"/>
  <c r="AI78" i="15"/>
  <c r="G83" i="17"/>
  <c r="Z80" i="15"/>
  <c r="W80" i="15"/>
  <c r="S81" i="15"/>
  <c r="Q81" i="15"/>
  <c r="D83" i="17"/>
  <c r="B82" i="17"/>
  <c r="E83" i="17"/>
  <c r="D87" i="15"/>
  <c r="N86" i="15"/>
  <c r="F88" i="15"/>
  <c r="P87" i="15"/>
  <c r="E88" i="15"/>
  <c r="H87" i="15"/>
  <c r="K74" i="32" l="1"/>
  <c r="AQ68" i="23"/>
  <c r="AH68" i="23"/>
  <c r="AD80" i="23"/>
  <c r="AE80" i="23"/>
  <c r="B85" i="26"/>
  <c r="G85" i="26" s="1"/>
  <c r="I85" i="26" s="1"/>
  <c r="J85" i="26" s="1"/>
  <c r="O85" i="26" s="1"/>
  <c r="BK72" i="32"/>
  <c r="BN72" i="32" s="1"/>
  <c r="I75" i="21" s="1"/>
  <c r="BB73" i="32"/>
  <c r="AQ74" i="32"/>
  <c r="AG67" i="23"/>
  <c r="AI67" i="23" s="1"/>
  <c r="AJ67" i="23" s="1"/>
  <c r="AK67" i="23" s="1"/>
  <c r="AL67" i="23" s="1"/>
  <c r="AM67" i="23" s="1"/>
  <c r="AN67" i="23" s="1"/>
  <c r="AO67" i="23" s="1"/>
  <c r="AP67" i="23" s="1"/>
  <c r="BI73" i="32"/>
  <c r="BG73" i="32"/>
  <c r="BH73" i="32"/>
  <c r="AG77" i="32"/>
  <c r="L77" i="32"/>
  <c r="P77" i="32" s="1"/>
  <c r="AN75" i="32"/>
  <c r="AP75" i="32" s="1"/>
  <c r="AM75" i="32"/>
  <c r="AO75" i="32" s="1"/>
  <c r="AV75" i="32"/>
  <c r="AU75" i="32"/>
  <c r="AK76" i="32"/>
  <c r="AR76" i="32"/>
  <c r="AJ76" i="32"/>
  <c r="AX74" i="32"/>
  <c r="AZ74" i="32" s="1"/>
  <c r="AY74" i="32"/>
  <c r="BA74" i="32" s="1"/>
  <c r="U82" i="23"/>
  <c r="AA81" i="23"/>
  <c r="BE80" i="32"/>
  <c r="BD80" i="32"/>
  <c r="BC80" i="32"/>
  <c r="AL81" i="32"/>
  <c r="AH82" i="32"/>
  <c r="AS82" i="32"/>
  <c r="AW81" i="32"/>
  <c r="X80" i="32"/>
  <c r="W80" i="32"/>
  <c r="Y80" i="32"/>
  <c r="E76" i="32"/>
  <c r="D76" i="32"/>
  <c r="E77" i="32"/>
  <c r="D77" i="32"/>
  <c r="L73" i="23"/>
  <c r="G75" i="32"/>
  <c r="I75" i="32" s="1"/>
  <c r="H75" i="32"/>
  <c r="J75" i="32" s="1"/>
  <c r="F81" i="32"/>
  <c r="B82" i="32"/>
  <c r="J72" i="23"/>
  <c r="AF81" i="28"/>
  <c r="AL81" i="28" s="1"/>
  <c r="V81" i="19"/>
  <c r="AA82" i="26"/>
  <c r="AG82" i="26" s="1"/>
  <c r="W83" i="27"/>
  <c r="U83" i="27"/>
  <c r="X83" i="27" s="1"/>
  <c r="A84" i="24"/>
  <c r="K84" i="24" s="1"/>
  <c r="AM80" i="29"/>
  <c r="AP80" i="29" s="1"/>
  <c r="C88" i="28"/>
  <c r="M88" i="28" s="1"/>
  <c r="C88" i="26"/>
  <c r="M88" i="26" s="1"/>
  <c r="C88" i="27"/>
  <c r="M88" i="27" s="1"/>
  <c r="C88" i="29"/>
  <c r="M88" i="29" s="1"/>
  <c r="C88" i="24"/>
  <c r="C88" i="22"/>
  <c r="C88" i="25"/>
  <c r="C88" i="15"/>
  <c r="E85" i="20"/>
  <c r="J84" i="20"/>
  <c r="F85" i="21" s="1"/>
  <c r="I84" i="20"/>
  <c r="E85" i="21" s="1"/>
  <c r="B85" i="27"/>
  <c r="G85" i="27" s="1"/>
  <c r="I85" i="27" s="1"/>
  <c r="J85" i="27" s="1"/>
  <c r="O85" i="27" s="1"/>
  <c r="U82" i="27"/>
  <c r="X82" i="27" s="1"/>
  <c r="AA83" i="26"/>
  <c r="AE83" i="26" s="1"/>
  <c r="AG81" i="28"/>
  <c r="AJ82" i="29"/>
  <c r="B83" i="20"/>
  <c r="D84" i="20"/>
  <c r="W82" i="27"/>
  <c r="AH82" i="29"/>
  <c r="AD82" i="29"/>
  <c r="AK82" i="29" s="1"/>
  <c r="AH81" i="29"/>
  <c r="AD81" i="29"/>
  <c r="AK81" i="29" s="1"/>
  <c r="Q83" i="28"/>
  <c r="S83" i="28"/>
  <c r="AP80" i="27"/>
  <c r="K73" i="23"/>
  <c r="AJ82" i="27"/>
  <c r="T83" i="28"/>
  <c r="R83" i="28"/>
  <c r="Q83" i="29"/>
  <c r="S83" i="29"/>
  <c r="AI81" i="27"/>
  <c r="AM81" i="27" s="1"/>
  <c r="S84" i="26"/>
  <c r="Q84" i="26"/>
  <c r="AJ82" i="28"/>
  <c r="T83" i="29"/>
  <c r="R83" i="29"/>
  <c r="T84" i="26"/>
  <c r="R84" i="26"/>
  <c r="Z82" i="26"/>
  <c r="AE82" i="28"/>
  <c r="AF82" i="28" s="1"/>
  <c r="AL82" i="28" s="1"/>
  <c r="AG82" i="28"/>
  <c r="Z82" i="27"/>
  <c r="W83" i="26"/>
  <c r="A84" i="26"/>
  <c r="K84" i="26" s="1"/>
  <c r="A84" i="28"/>
  <c r="K84" i="28" s="1"/>
  <c r="V82" i="19"/>
  <c r="AG82" i="29"/>
  <c r="AE82" i="29"/>
  <c r="AF82" i="29" s="1"/>
  <c r="AL82" i="29" s="1"/>
  <c r="Y83" i="27"/>
  <c r="AB83" i="27" s="1"/>
  <c r="AC83" i="27" s="1"/>
  <c r="V83" i="27"/>
  <c r="AA82" i="27"/>
  <c r="U83" i="26"/>
  <c r="X83" i="26" s="1"/>
  <c r="AE81" i="29"/>
  <c r="AF81" i="29" s="1"/>
  <c r="AL81" i="29" s="1"/>
  <c r="AG81" i="29"/>
  <c r="O84" i="28"/>
  <c r="L84" i="28"/>
  <c r="Y83" i="29"/>
  <c r="AB83" i="29" s="1"/>
  <c r="AC83" i="29" s="1"/>
  <c r="V83" i="29"/>
  <c r="A84" i="29"/>
  <c r="K84" i="29" s="1"/>
  <c r="A84" i="27"/>
  <c r="K84" i="27" s="1"/>
  <c r="Z83" i="26"/>
  <c r="L84" i="29"/>
  <c r="O84" i="29"/>
  <c r="V83" i="26"/>
  <c r="Y83" i="26"/>
  <c r="AB83" i="26" s="1"/>
  <c r="AC83" i="26" s="1"/>
  <c r="AI80" i="28"/>
  <c r="AM80" i="28" s="1"/>
  <c r="V83" i="28"/>
  <c r="Y83" i="28"/>
  <c r="AB83" i="28" s="1"/>
  <c r="AC83" i="28" s="1"/>
  <c r="R84" i="27"/>
  <c r="T84" i="27"/>
  <c r="L85" i="26"/>
  <c r="AJ82" i="26"/>
  <c r="AH81" i="28"/>
  <c r="AD81" i="28"/>
  <c r="AK81" i="28" s="1"/>
  <c r="S84" i="27"/>
  <c r="Q84" i="27"/>
  <c r="B86" i="26"/>
  <c r="G86" i="26" s="1"/>
  <c r="I86" i="26" s="1"/>
  <c r="J86" i="26" s="1"/>
  <c r="B86" i="27"/>
  <c r="G86" i="27" s="1"/>
  <c r="I86" i="27" s="1"/>
  <c r="J86" i="27" s="1"/>
  <c r="A84" i="15"/>
  <c r="K84" i="15" s="1"/>
  <c r="U82" i="26"/>
  <c r="X82" i="26" s="1"/>
  <c r="W82" i="26"/>
  <c r="Z83" i="27"/>
  <c r="B85" i="28"/>
  <c r="G85" i="28" s="1"/>
  <c r="I85" i="28" s="1"/>
  <c r="J85" i="28" s="1"/>
  <c r="B85" i="29"/>
  <c r="G85" i="29" s="1"/>
  <c r="I85" i="29" s="1"/>
  <c r="J85" i="29" s="1"/>
  <c r="AD82" i="28"/>
  <c r="AK82" i="28" s="1"/>
  <c r="AH82" i="28"/>
  <c r="AM81" i="26"/>
  <c r="AA83" i="27"/>
  <c r="O68" i="23"/>
  <c r="R68" i="23" s="1"/>
  <c r="T68" i="23"/>
  <c r="S68" i="23"/>
  <c r="F89" i="29"/>
  <c r="H89" i="29" s="1"/>
  <c r="P88" i="29"/>
  <c r="N88" i="29"/>
  <c r="D89" i="29"/>
  <c r="E90" i="29"/>
  <c r="H88" i="29"/>
  <c r="N88" i="28"/>
  <c r="D89" i="28"/>
  <c r="P90" i="28"/>
  <c r="F91" i="28"/>
  <c r="H88" i="28"/>
  <c r="E89" i="28"/>
  <c r="P89" i="27"/>
  <c r="F90" i="27"/>
  <c r="H88" i="27"/>
  <c r="E89" i="27"/>
  <c r="N88" i="27"/>
  <c r="D89" i="27"/>
  <c r="E90" i="26"/>
  <c r="H89" i="26"/>
  <c r="N89" i="26"/>
  <c r="D90" i="26"/>
  <c r="P89" i="26"/>
  <c r="F90" i="26"/>
  <c r="B82" i="19"/>
  <c r="C82" i="19"/>
  <c r="Q82" i="19" s="1"/>
  <c r="C82" i="21" s="1"/>
  <c r="B86" i="22" s="1"/>
  <c r="K85" i="17"/>
  <c r="M85" i="17"/>
  <c r="N86" i="17"/>
  <c r="C83" i="23"/>
  <c r="E83" i="19"/>
  <c r="B83" i="19" s="1"/>
  <c r="M85" i="19"/>
  <c r="T84" i="19"/>
  <c r="S84" i="19"/>
  <c r="B85" i="22"/>
  <c r="B85" i="25"/>
  <c r="AK81" i="17"/>
  <c r="A81" i="21" s="1"/>
  <c r="A78" i="32" s="1"/>
  <c r="W81" i="17"/>
  <c r="AD81" i="17" s="1"/>
  <c r="A84" i="22"/>
  <c r="K84" i="22" s="1"/>
  <c r="A84" i="25"/>
  <c r="K84" i="25" s="1"/>
  <c r="S82" i="17"/>
  <c r="AC82" i="17" s="1"/>
  <c r="R82" i="17"/>
  <c r="M69" i="23"/>
  <c r="N69" i="23"/>
  <c r="P69" i="23" s="1"/>
  <c r="AG79" i="22"/>
  <c r="AI79" i="22" s="1"/>
  <c r="AM79" i="22" s="1"/>
  <c r="E89" i="24"/>
  <c r="H88" i="24"/>
  <c r="AJ81" i="17"/>
  <c r="B81" i="21" s="1"/>
  <c r="F70" i="23"/>
  <c r="AA80" i="22"/>
  <c r="AG80" i="22" s="1"/>
  <c r="W80" i="25"/>
  <c r="AJ82" i="15"/>
  <c r="AI78" i="22"/>
  <c r="AM78" i="22" s="1"/>
  <c r="AJ82" i="24"/>
  <c r="U80" i="25"/>
  <c r="X80" i="25" s="1"/>
  <c r="U80" i="24"/>
  <c r="X80" i="24" s="1"/>
  <c r="W80" i="24"/>
  <c r="Y83" i="15"/>
  <c r="AB83" i="15" s="1"/>
  <c r="AC83" i="15" s="1"/>
  <c r="V83" i="15"/>
  <c r="L82" i="24"/>
  <c r="O82" i="24"/>
  <c r="S81" i="24"/>
  <c r="Q81" i="24"/>
  <c r="M83" i="25"/>
  <c r="G83" i="25"/>
  <c r="I83" i="25" s="1"/>
  <c r="J83" i="25" s="1"/>
  <c r="Z80" i="22"/>
  <c r="Y83" i="22"/>
  <c r="AB83" i="22" s="1"/>
  <c r="AC83" i="22" s="1"/>
  <c r="V83" i="22"/>
  <c r="AG79" i="25"/>
  <c r="AE79" i="25"/>
  <c r="AF79" i="25" s="1"/>
  <c r="AL79" i="25" s="1"/>
  <c r="G83" i="22"/>
  <c r="I83" i="22" s="1"/>
  <c r="J83" i="22" s="1"/>
  <c r="Y83" i="25"/>
  <c r="AB83" i="25" s="1"/>
  <c r="AC83" i="25" s="1"/>
  <c r="V83" i="25"/>
  <c r="O82" i="25"/>
  <c r="L82" i="25"/>
  <c r="AP77" i="25"/>
  <c r="H70" i="23"/>
  <c r="M83" i="24"/>
  <c r="G83" i="24"/>
  <c r="I83" i="24" s="1"/>
  <c r="J83" i="24" s="1"/>
  <c r="S81" i="25"/>
  <c r="Q81" i="25"/>
  <c r="AP77" i="24"/>
  <c r="G70" i="23"/>
  <c r="AD79" i="24"/>
  <c r="AK79" i="24" s="1"/>
  <c r="AH79" i="24"/>
  <c r="AJ82" i="25"/>
  <c r="W80" i="22"/>
  <c r="R81" i="25"/>
  <c r="T81" i="25"/>
  <c r="U80" i="22"/>
  <c r="X80" i="22" s="1"/>
  <c r="AM78" i="24"/>
  <c r="AJ82" i="22"/>
  <c r="T81" i="22"/>
  <c r="R81" i="22"/>
  <c r="Z80" i="25"/>
  <c r="Y83" i="24"/>
  <c r="AB83" i="24" s="1"/>
  <c r="AC83" i="24" s="1"/>
  <c r="V83" i="24"/>
  <c r="S81" i="22"/>
  <c r="Q81" i="22"/>
  <c r="AA80" i="25"/>
  <c r="AD79" i="25"/>
  <c r="AK79" i="25" s="1"/>
  <c r="AH79" i="25"/>
  <c r="AI78" i="25"/>
  <c r="AM78" i="25" s="1"/>
  <c r="T81" i="24"/>
  <c r="R81" i="24"/>
  <c r="Z80" i="24"/>
  <c r="L82" i="22"/>
  <c r="O82" i="22"/>
  <c r="AP77" i="15"/>
  <c r="E70" i="23"/>
  <c r="AA80" i="24"/>
  <c r="AE79" i="24"/>
  <c r="AF79" i="24" s="1"/>
  <c r="AL79" i="24" s="1"/>
  <c r="AG79" i="24"/>
  <c r="H89" i="25"/>
  <c r="E90" i="25"/>
  <c r="N90" i="25"/>
  <c r="D91" i="25"/>
  <c r="P89" i="25"/>
  <c r="F90" i="25"/>
  <c r="N89" i="24"/>
  <c r="D90" i="24"/>
  <c r="P92" i="24"/>
  <c r="F93" i="24"/>
  <c r="N89" i="22"/>
  <c r="D90" i="22"/>
  <c r="H88" i="22"/>
  <c r="E89" i="22"/>
  <c r="P88" i="22"/>
  <c r="F89" i="22"/>
  <c r="Y82" i="17"/>
  <c r="AE82" i="17" s="1"/>
  <c r="AM78" i="15"/>
  <c r="D85" i="19"/>
  <c r="AM80" i="17"/>
  <c r="AF86" i="17"/>
  <c r="Z82" i="17"/>
  <c r="AK79" i="15"/>
  <c r="AA80" i="15"/>
  <c r="AE80" i="15" s="1"/>
  <c r="AF80" i="15" s="1"/>
  <c r="AL80" i="15" s="1"/>
  <c r="AF79" i="15"/>
  <c r="AL79" i="15" s="1"/>
  <c r="C83" i="17"/>
  <c r="V83" i="17" s="1"/>
  <c r="A83" i="17"/>
  <c r="U83" i="17" s="1"/>
  <c r="AH79" i="15"/>
  <c r="AI79" i="15" s="1"/>
  <c r="T81" i="15"/>
  <c r="U81" i="15" s="1"/>
  <c r="X81" i="15" s="1"/>
  <c r="L82" i="15"/>
  <c r="S82" i="15" s="1"/>
  <c r="G83" i="15"/>
  <c r="I83" i="15" s="1"/>
  <c r="J83" i="15" s="1"/>
  <c r="L83" i="15" s="1"/>
  <c r="F84" i="17"/>
  <c r="M84" i="15"/>
  <c r="Z81" i="15"/>
  <c r="AH81" i="15" s="1"/>
  <c r="G84" i="17"/>
  <c r="R82" i="15"/>
  <c r="T82" i="15"/>
  <c r="AH80" i="15"/>
  <c r="AD80" i="15"/>
  <c r="AK80" i="15" s="1"/>
  <c r="W81" i="15"/>
  <c r="E84" i="17"/>
  <c r="D84" i="17"/>
  <c r="B83" i="17"/>
  <c r="F89" i="15"/>
  <c r="P88" i="15"/>
  <c r="D88" i="15"/>
  <c r="N87" i="15"/>
  <c r="E89" i="15"/>
  <c r="H88" i="15"/>
  <c r="AQ75" i="32" l="1"/>
  <c r="BB74" i="32"/>
  <c r="BH74" i="32"/>
  <c r="AQ69" i="23"/>
  <c r="AH69" i="23"/>
  <c r="AD81" i="23"/>
  <c r="AE81" i="23"/>
  <c r="AV76" i="32"/>
  <c r="AU76" i="32"/>
  <c r="K75" i="32"/>
  <c r="AY75" i="32"/>
  <c r="BA75" i="32" s="1"/>
  <c r="AX75" i="32"/>
  <c r="AZ75" i="32" s="1"/>
  <c r="AR77" i="32"/>
  <c r="AK77" i="32"/>
  <c r="AJ77" i="32"/>
  <c r="AG78" i="32"/>
  <c r="L78" i="32"/>
  <c r="P78" i="32" s="1"/>
  <c r="BK73" i="32"/>
  <c r="BN73" i="32" s="1"/>
  <c r="I76" i="21" s="1"/>
  <c r="AM76" i="32"/>
  <c r="AO76" i="32" s="1"/>
  <c r="AN76" i="32"/>
  <c r="AP76" i="32" s="1"/>
  <c r="AG68" i="23"/>
  <c r="AI68" i="23" s="1"/>
  <c r="AJ68" i="23" s="1"/>
  <c r="AK68" i="23" s="1"/>
  <c r="AL68" i="23" s="1"/>
  <c r="AM68" i="23" s="1"/>
  <c r="AN68" i="23" s="1"/>
  <c r="AO68" i="23" s="1"/>
  <c r="AP68" i="23" s="1"/>
  <c r="AA82" i="23"/>
  <c r="U83" i="23"/>
  <c r="AS83" i="32"/>
  <c r="AW82" i="32"/>
  <c r="AL82" i="32"/>
  <c r="AH83" i="32"/>
  <c r="BE81" i="32"/>
  <c r="BD81" i="32"/>
  <c r="BC81" i="32"/>
  <c r="W81" i="32"/>
  <c r="X81" i="32"/>
  <c r="Y81" i="32"/>
  <c r="G77" i="32"/>
  <c r="I77" i="32" s="1"/>
  <c r="H77" i="32"/>
  <c r="J77" i="32" s="1"/>
  <c r="G76" i="32"/>
  <c r="I76" i="32" s="1"/>
  <c r="H76" i="32"/>
  <c r="J76" i="32" s="1"/>
  <c r="F82" i="32"/>
  <c r="B83" i="32"/>
  <c r="AE82" i="26"/>
  <c r="AF82" i="26" s="1"/>
  <c r="AL82" i="26" s="1"/>
  <c r="W84" i="26"/>
  <c r="U84" i="26"/>
  <c r="X84" i="26" s="1"/>
  <c r="U83" i="29"/>
  <c r="X83" i="29" s="1"/>
  <c r="AI82" i="29"/>
  <c r="AM82" i="29" s="1"/>
  <c r="I73" i="23"/>
  <c r="W83" i="29"/>
  <c r="AJ83" i="27"/>
  <c r="C89" i="15"/>
  <c r="C89" i="24"/>
  <c r="C89" i="25"/>
  <c r="C89" i="22"/>
  <c r="C89" i="26"/>
  <c r="M89" i="26" s="1"/>
  <c r="C89" i="28"/>
  <c r="M89" i="28" s="1"/>
  <c r="C89" i="29"/>
  <c r="M89" i="29" s="1"/>
  <c r="C89" i="27"/>
  <c r="M89" i="27" s="1"/>
  <c r="E86" i="20"/>
  <c r="I85" i="20"/>
  <c r="E86" i="21" s="1"/>
  <c r="J85" i="20"/>
  <c r="F86" i="21" s="1"/>
  <c r="L85" i="27"/>
  <c r="S85" i="27" s="1"/>
  <c r="W84" i="27"/>
  <c r="U84" i="27"/>
  <c r="X84" i="27" s="1"/>
  <c r="B86" i="15"/>
  <c r="AG83" i="26"/>
  <c r="AI81" i="28"/>
  <c r="AM81" i="28" s="1"/>
  <c r="AP81" i="28" s="1"/>
  <c r="AJ83" i="26"/>
  <c r="D85" i="20"/>
  <c r="B84" i="20"/>
  <c r="U83" i="28"/>
  <c r="X83" i="28" s="1"/>
  <c r="AP81" i="27"/>
  <c r="K74" i="23"/>
  <c r="AP80" i="28"/>
  <c r="J73" i="23"/>
  <c r="S85" i="26"/>
  <c r="Q85" i="26"/>
  <c r="R84" i="29"/>
  <c r="T84" i="29"/>
  <c r="T85" i="26"/>
  <c r="R85" i="26"/>
  <c r="S84" i="29"/>
  <c r="Q84" i="29"/>
  <c r="AE82" i="27"/>
  <c r="AF82" i="27" s="1"/>
  <c r="AL82" i="27" s="1"/>
  <c r="AG82" i="27"/>
  <c r="T85" i="27"/>
  <c r="R85" i="27"/>
  <c r="AH82" i="26"/>
  <c r="AI82" i="26" s="1"/>
  <c r="AD82" i="26"/>
  <c r="AK82" i="26" s="1"/>
  <c r="AH83" i="26"/>
  <c r="AD83" i="26"/>
  <c r="AK83" i="26" s="1"/>
  <c r="Y84" i="27"/>
  <c r="AB84" i="27" s="1"/>
  <c r="AC84" i="27" s="1"/>
  <c r="V84" i="27"/>
  <c r="AA83" i="28"/>
  <c r="AE83" i="27"/>
  <c r="AF83" i="27" s="1"/>
  <c r="AL83" i="27" s="1"/>
  <c r="AG83" i="27"/>
  <c r="O86" i="27"/>
  <c r="L86" i="27"/>
  <c r="AJ83" i="28"/>
  <c r="V84" i="29"/>
  <c r="Y84" i="29"/>
  <c r="AB84" i="29" s="1"/>
  <c r="AC84" i="29" s="1"/>
  <c r="Z83" i="28"/>
  <c r="O86" i="26"/>
  <c r="L86" i="26"/>
  <c r="A85" i="28"/>
  <c r="K85" i="28" s="1"/>
  <c r="A85" i="26"/>
  <c r="K85" i="26" s="1"/>
  <c r="V84" i="28"/>
  <c r="Y84" i="28"/>
  <c r="AB84" i="28" s="1"/>
  <c r="AC84" i="28" s="1"/>
  <c r="AF83" i="26"/>
  <c r="AL83" i="26" s="1"/>
  <c r="V84" i="26"/>
  <c r="Y84" i="26"/>
  <c r="AB84" i="26" s="1"/>
  <c r="AC84" i="26" s="1"/>
  <c r="O85" i="29"/>
  <c r="L85" i="29"/>
  <c r="AJ83" i="29"/>
  <c r="AD82" i="27"/>
  <c r="AK82" i="27" s="1"/>
  <c r="AH82" i="27"/>
  <c r="Z84" i="26"/>
  <c r="AP81" i="26"/>
  <c r="L74" i="23"/>
  <c r="B86" i="28"/>
  <c r="G86" i="28" s="1"/>
  <c r="I86" i="28" s="1"/>
  <c r="J86" i="28" s="1"/>
  <c r="B86" i="29"/>
  <c r="G86" i="29" s="1"/>
  <c r="I86" i="29" s="1"/>
  <c r="J86" i="29" s="1"/>
  <c r="O85" i="28"/>
  <c r="L85" i="28"/>
  <c r="Z84" i="27"/>
  <c r="AA84" i="26"/>
  <c r="AH83" i="27"/>
  <c r="AD83" i="27"/>
  <c r="AK83" i="27" s="1"/>
  <c r="AA84" i="27"/>
  <c r="Q84" i="28"/>
  <c r="S84" i="28"/>
  <c r="T84" i="28"/>
  <c r="R84" i="28"/>
  <c r="AA83" i="29"/>
  <c r="AI81" i="29"/>
  <c r="AM81" i="29" s="1"/>
  <c r="AI82" i="28"/>
  <c r="AM82" i="28" s="1"/>
  <c r="Z83" i="29"/>
  <c r="A85" i="15"/>
  <c r="K85" i="15" s="1"/>
  <c r="A85" i="27"/>
  <c r="K85" i="27" s="1"/>
  <c r="A85" i="29"/>
  <c r="K85" i="29" s="1"/>
  <c r="W83" i="28"/>
  <c r="O69" i="23"/>
  <c r="R69" i="23" s="1"/>
  <c r="T69" i="23"/>
  <c r="S69" i="23"/>
  <c r="E91" i="29"/>
  <c r="N89" i="29"/>
  <c r="D90" i="29"/>
  <c r="P89" i="29"/>
  <c r="F90" i="29"/>
  <c r="E90" i="28"/>
  <c r="H89" i="28"/>
  <c r="P91" i="28"/>
  <c r="F92" i="28"/>
  <c r="N89" i="28"/>
  <c r="D90" i="28"/>
  <c r="E90" i="27"/>
  <c r="H89" i="27"/>
  <c r="N89" i="27"/>
  <c r="D90" i="27"/>
  <c r="P90" i="27"/>
  <c r="F91" i="27"/>
  <c r="N90" i="26"/>
  <c r="D91" i="26"/>
  <c r="P90" i="26"/>
  <c r="F91" i="26"/>
  <c r="H90" i="26"/>
  <c r="E91" i="26"/>
  <c r="C83" i="19"/>
  <c r="Q83" i="19" s="1"/>
  <c r="C83" i="21" s="1"/>
  <c r="B87" i="15" s="1"/>
  <c r="A83" i="19"/>
  <c r="P83" i="19" s="1"/>
  <c r="D83" i="21" s="1"/>
  <c r="B87" i="25" s="1"/>
  <c r="A85" i="24"/>
  <c r="K85" i="24" s="1"/>
  <c r="K86" i="17"/>
  <c r="M86" i="17"/>
  <c r="N87" i="17"/>
  <c r="C84" i="23"/>
  <c r="E84" i="19"/>
  <c r="A84" i="19" s="1"/>
  <c r="P84" i="19" s="1"/>
  <c r="D84" i="21" s="1"/>
  <c r="M86" i="19"/>
  <c r="T85" i="19"/>
  <c r="S85" i="19"/>
  <c r="B86" i="24"/>
  <c r="B86" i="25"/>
  <c r="AK82" i="17"/>
  <c r="A82" i="21" s="1"/>
  <c r="A79" i="32" s="1"/>
  <c r="A85" i="22"/>
  <c r="K85" i="22" s="1"/>
  <c r="A85" i="25"/>
  <c r="K85" i="25" s="1"/>
  <c r="S83" i="17"/>
  <c r="AC83" i="17" s="1"/>
  <c r="W82" i="17"/>
  <c r="AD82" i="17" s="1"/>
  <c r="R83" i="17"/>
  <c r="M70" i="23"/>
  <c r="N70" i="23"/>
  <c r="P70" i="23" s="1"/>
  <c r="E90" i="24"/>
  <c r="H89" i="24"/>
  <c r="AE80" i="22"/>
  <c r="AF80" i="22" s="1"/>
  <c r="AL80" i="22" s="1"/>
  <c r="AJ83" i="15"/>
  <c r="AA81" i="25"/>
  <c r="AE81" i="25" s="1"/>
  <c r="AJ82" i="17"/>
  <c r="B82" i="21" s="1"/>
  <c r="AJ83" i="24"/>
  <c r="W81" i="24"/>
  <c r="U81" i="24"/>
  <c r="X81" i="24" s="1"/>
  <c r="AI79" i="24"/>
  <c r="AM79" i="24" s="1"/>
  <c r="U81" i="22"/>
  <c r="X81" i="22" s="1"/>
  <c r="AJ83" i="22"/>
  <c r="AP79" i="22"/>
  <c r="F72" i="23"/>
  <c r="Y84" i="15"/>
  <c r="AB84" i="15" s="1"/>
  <c r="AC84" i="15" s="1"/>
  <c r="V84" i="15"/>
  <c r="O83" i="22"/>
  <c r="L83" i="22"/>
  <c r="Y84" i="25"/>
  <c r="AB84" i="25" s="1"/>
  <c r="AC84" i="25" s="1"/>
  <c r="V84" i="25"/>
  <c r="S82" i="22"/>
  <c r="Q82" i="22"/>
  <c r="O83" i="24"/>
  <c r="L83" i="24"/>
  <c r="AH80" i="22"/>
  <c r="AI80" i="22" s="1"/>
  <c r="AD80" i="22"/>
  <c r="AK80" i="22" s="1"/>
  <c r="U81" i="25"/>
  <c r="X81" i="25" s="1"/>
  <c r="Z81" i="25"/>
  <c r="AD80" i="25"/>
  <c r="AK80" i="25" s="1"/>
  <c r="AH80" i="25"/>
  <c r="W81" i="25"/>
  <c r="O83" i="25"/>
  <c r="L83" i="25"/>
  <c r="Y84" i="24"/>
  <c r="AB84" i="24" s="1"/>
  <c r="AC84" i="24" s="1"/>
  <c r="V84" i="24"/>
  <c r="Z81" i="24"/>
  <c r="AP78" i="24"/>
  <c r="G71" i="23"/>
  <c r="AI79" i="25"/>
  <c r="AM79" i="25" s="1"/>
  <c r="AA81" i="24"/>
  <c r="AP78" i="25"/>
  <c r="H71" i="23"/>
  <c r="AG80" i="24"/>
  <c r="AE80" i="24"/>
  <c r="AF80" i="24" s="1"/>
  <c r="AL80" i="24" s="1"/>
  <c r="M84" i="22"/>
  <c r="G84" i="22"/>
  <c r="I84" i="22" s="1"/>
  <c r="J84" i="22" s="1"/>
  <c r="Q82" i="25"/>
  <c r="S82" i="25"/>
  <c r="R82" i="24"/>
  <c r="T82" i="24"/>
  <c r="T82" i="22"/>
  <c r="R82" i="22"/>
  <c r="AP78" i="22"/>
  <c r="F71" i="23"/>
  <c r="M84" i="25"/>
  <c r="G84" i="25"/>
  <c r="I84" i="25" s="1"/>
  <c r="J84" i="25" s="1"/>
  <c r="T82" i="25"/>
  <c r="R82" i="25"/>
  <c r="Q82" i="24"/>
  <c r="S82" i="24"/>
  <c r="AA81" i="22"/>
  <c r="M85" i="22"/>
  <c r="M84" i="24"/>
  <c r="G84" i="24"/>
  <c r="I84" i="24" s="1"/>
  <c r="J84" i="24" s="1"/>
  <c r="Z81" i="22"/>
  <c r="AD80" i="24"/>
  <c r="AK80" i="24" s="1"/>
  <c r="AH80" i="24"/>
  <c r="AP78" i="15"/>
  <c r="E71" i="23"/>
  <c r="AG80" i="25"/>
  <c r="AE80" i="25"/>
  <c r="AF80" i="25" s="1"/>
  <c r="AL80" i="25" s="1"/>
  <c r="V84" i="22"/>
  <c r="Y84" i="22"/>
  <c r="AB84" i="22" s="1"/>
  <c r="AC84" i="22" s="1"/>
  <c r="W81" i="22"/>
  <c r="AJ83" i="25"/>
  <c r="E91" i="25"/>
  <c r="H90" i="25"/>
  <c r="D92" i="25"/>
  <c r="N91" i="25"/>
  <c r="P90" i="25"/>
  <c r="F91" i="25"/>
  <c r="P93" i="24"/>
  <c r="F94" i="24"/>
  <c r="P94" i="24" s="1"/>
  <c r="N90" i="24"/>
  <c r="D91" i="24"/>
  <c r="P89" i="22"/>
  <c r="F90" i="22"/>
  <c r="N90" i="22"/>
  <c r="D91" i="22"/>
  <c r="E90" i="22"/>
  <c r="H89" i="22"/>
  <c r="Y83" i="17"/>
  <c r="AE83" i="17" s="1"/>
  <c r="D86" i="19"/>
  <c r="AM81" i="17"/>
  <c r="AF87" i="17"/>
  <c r="Z83" i="17"/>
  <c r="AG80" i="15"/>
  <c r="AI80" i="15" s="1"/>
  <c r="AM80" i="15" s="1"/>
  <c r="AM79" i="15"/>
  <c r="C84" i="17"/>
  <c r="V84" i="17" s="1"/>
  <c r="A84" i="17"/>
  <c r="U84" i="17" s="1"/>
  <c r="AA81" i="15"/>
  <c r="AE81" i="15" s="1"/>
  <c r="AF81" i="15" s="1"/>
  <c r="AL81" i="15" s="1"/>
  <c r="O83" i="15"/>
  <c r="T83" i="15" s="1"/>
  <c r="Q82" i="15"/>
  <c r="W82" i="15" s="1"/>
  <c r="G84" i="15"/>
  <c r="I84" i="15" s="1"/>
  <c r="J84" i="15" s="1"/>
  <c r="O84" i="15" s="1"/>
  <c r="AD81" i="15"/>
  <c r="AK81" i="15" s="1"/>
  <c r="F85" i="17"/>
  <c r="M85" i="15"/>
  <c r="U82" i="15"/>
  <c r="AA82" i="15"/>
  <c r="S83" i="15"/>
  <c r="Q83" i="15"/>
  <c r="G85" i="17"/>
  <c r="E85" i="17"/>
  <c r="D85" i="17"/>
  <c r="B84" i="17"/>
  <c r="E90" i="15"/>
  <c r="H89" i="15"/>
  <c r="F90" i="15"/>
  <c r="P89" i="15"/>
  <c r="D89" i="15"/>
  <c r="N88" i="15"/>
  <c r="BB75" i="32" l="1"/>
  <c r="BH75" i="32" s="1"/>
  <c r="BI74" i="32"/>
  <c r="BG74" i="32"/>
  <c r="AQ70" i="23"/>
  <c r="AH70" i="23"/>
  <c r="AD82" i="23"/>
  <c r="AE82" i="23"/>
  <c r="BI75" i="32"/>
  <c r="AQ76" i="32"/>
  <c r="AK78" i="32"/>
  <c r="AR78" i="32"/>
  <c r="AJ78" i="32"/>
  <c r="AN77" i="32"/>
  <c r="AP77" i="32" s="1"/>
  <c r="AM77" i="32"/>
  <c r="AO77" i="32" s="1"/>
  <c r="AV77" i="32"/>
  <c r="AU77" i="32"/>
  <c r="K76" i="32"/>
  <c r="K77" i="32"/>
  <c r="AG79" i="32"/>
  <c r="L79" i="32"/>
  <c r="P79" i="32" s="1"/>
  <c r="AY76" i="32"/>
  <c r="BA76" i="32" s="1"/>
  <c r="AX76" i="32"/>
  <c r="AZ76" i="32" s="1"/>
  <c r="AG69" i="23"/>
  <c r="AI69" i="23" s="1"/>
  <c r="AJ69" i="23" s="1"/>
  <c r="AK69" i="23" s="1"/>
  <c r="AL69" i="23" s="1"/>
  <c r="AM69" i="23" s="1"/>
  <c r="AN69" i="23" s="1"/>
  <c r="AO69" i="23" s="1"/>
  <c r="AP69" i="23" s="1"/>
  <c r="U84" i="23"/>
  <c r="AA83" i="23"/>
  <c r="AH84" i="32"/>
  <c r="AL83" i="32"/>
  <c r="BE82" i="32"/>
  <c r="BC82" i="32"/>
  <c r="BD82" i="32"/>
  <c r="AS84" i="32"/>
  <c r="AW83" i="32"/>
  <c r="X82" i="32"/>
  <c r="W82" i="32"/>
  <c r="Y82" i="32"/>
  <c r="E78" i="32"/>
  <c r="D78" i="32"/>
  <c r="F83" i="32"/>
  <c r="B84" i="32"/>
  <c r="U84" i="28"/>
  <c r="X84" i="28" s="1"/>
  <c r="AP82" i="29"/>
  <c r="I75" i="23"/>
  <c r="C84" i="19"/>
  <c r="Q84" i="19" s="1"/>
  <c r="C84" i="21" s="1"/>
  <c r="B88" i="29" s="1"/>
  <c r="G88" i="29" s="1"/>
  <c r="I88" i="29" s="1"/>
  <c r="J88" i="29" s="1"/>
  <c r="AI83" i="26"/>
  <c r="AM83" i="26" s="1"/>
  <c r="AP83" i="26" s="1"/>
  <c r="J74" i="23"/>
  <c r="W84" i="28"/>
  <c r="B84" i="19"/>
  <c r="C90" i="28"/>
  <c r="M90" i="28" s="1"/>
  <c r="C90" i="26"/>
  <c r="M90" i="26" s="1"/>
  <c r="C90" i="27"/>
  <c r="M90" i="27" s="1"/>
  <c r="C90" i="29"/>
  <c r="M90" i="29" s="1"/>
  <c r="C90" i="24"/>
  <c r="C90" i="15"/>
  <c r="C90" i="22"/>
  <c r="C90" i="25"/>
  <c r="E87" i="20"/>
  <c r="J86" i="20"/>
  <c r="F87" i="21" s="1"/>
  <c r="I86" i="20"/>
  <c r="E87" i="21" s="1"/>
  <c r="Q85" i="27"/>
  <c r="W85" i="27" s="1"/>
  <c r="W84" i="29"/>
  <c r="V84" i="19"/>
  <c r="V83" i="19"/>
  <c r="AM82" i="26"/>
  <c r="AP82" i="26" s="1"/>
  <c r="U85" i="26"/>
  <c r="X85" i="26" s="1"/>
  <c r="AA85" i="27"/>
  <c r="D86" i="20"/>
  <c r="B85" i="20"/>
  <c r="AJ84" i="27"/>
  <c r="U84" i="29"/>
  <c r="X84" i="29" s="1"/>
  <c r="S85" i="28"/>
  <c r="Q85" i="28"/>
  <c r="AE83" i="28"/>
  <c r="AF83" i="28" s="1"/>
  <c r="AL83" i="28" s="1"/>
  <c r="AG83" i="28"/>
  <c r="AP82" i="28"/>
  <c r="J75" i="23"/>
  <c r="R85" i="28"/>
  <c r="T85" i="28"/>
  <c r="V85" i="26"/>
  <c r="Y85" i="26"/>
  <c r="AB85" i="26" s="1"/>
  <c r="AC85" i="26" s="1"/>
  <c r="AP81" i="29"/>
  <c r="I74" i="23"/>
  <c r="L86" i="29"/>
  <c r="O86" i="29"/>
  <c r="V85" i="28"/>
  <c r="Y85" i="28"/>
  <c r="AB85" i="28" s="1"/>
  <c r="AC85" i="28" s="1"/>
  <c r="AE83" i="29"/>
  <c r="AF83" i="29" s="1"/>
  <c r="AL83" i="29" s="1"/>
  <c r="AG83" i="29"/>
  <c r="O86" i="28"/>
  <c r="L86" i="28"/>
  <c r="Q86" i="26"/>
  <c r="S86" i="26"/>
  <c r="T86" i="26"/>
  <c r="R86" i="26"/>
  <c r="Z85" i="26"/>
  <c r="AH84" i="26"/>
  <c r="AD84" i="26"/>
  <c r="AK84" i="26" s="1"/>
  <c r="AD83" i="28"/>
  <c r="AK83" i="28" s="1"/>
  <c r="AH83" i="28"/>
  <c r="AA85" i="26"/>
  <c r="B88" i="26"/>
  <c r="G88" i="26" s="1"/>
  <c r="I88" i="26" s="1"/>
  <c r="J88" i="26" s="1"/>
  <c r="B88" i="27"/>
  <c r="G88" i="27" s="1"/>
  <c r="I88" i="27" s="1"/>
  <c r="J88" i="27" s="1"/>
  <c r="AJ84" i="26"/>
  <c r="A86" i="28"/>
  <c r="K86" i="28" s="1"/>
  <c r="A86" i="26"/>
  <c r="K86" i="26" s="1"/>
  <c r="AA84" i="28"/>
  <c r="Z84" i="28"/>
  <c r="AJ84" i="29"/>
  <c r="U85" i="27"/>
  <c r="AG84" i="27"/>
  <c r="AE84" i="27"/>
  <c r="AF84" i="27" s="1"/>
  <c r="AL84" i="27" s="1"/>
  <c r="AJ84" i="28"/>
  <c r="S86" i="27"/>
  <c r="Q86" i="27"/>
  <c r="AI82" i="27"/>
  <c r="AM82" i="27" s="1"/>
  <c r="V85" i="29"/>
  <c r="Y85" i="29"/>
  <c r="AB85" i="29" s="1"/>
  <c r="AC85" i="29" s="1"/>
  <c r="R86" i="27"/>
  <c r="T86" i="27"/>
  <c r="V85" i="27"/>
  <c r="Y85" i="27"/>
  <c r="AB85" i="27" s="1"/>
  <c r="AC85" i="27" s="1"/>
  <c r="AG84" i="26"/>
  <c r="AE84" i="26"/>
  <c r="AF84" i="26" s="1"/>
  <c r="AL84" i="26" s="1"/>
  <c r="AI83" i="27"/>
  <c r="AM83" i="27" s="1"/>
  <c r="Z84" i="29"/>
  <c r="A86" i="24"/>
  <c r="K86" i="24" s="1"/>
  <c r="A86" i="27"/>
  <c r="K86" i="27" s="1"/>
  <c r="A86" i="29"/>
  <c r="K86" i="29" s="1"/>
  <c r="B87" i="27"/>
  <c r="G87" i="27" s="1"/>
  <c r="I87" i="27" s="1"/>
  <c r="J87" i="27" s="1"/>
  <c r="B87" i="26"/>
  <c r="G87" i="26" s="1"/>
  <c r="I87" i="26" s="1"/>
  <c r="J87" i="26" s="1"/>
  <c r="AD84" i="27"/>
  <c r="AK84" i="27" s="1"/>
  <c r="AH84" i="27"/>
  <c r="Q85" i="29"/>
  <c r="S85" i="29"/>
  <c r="AA84" i="29"/>
  <c r="B87" i="28"/>
  <c r="G87" i="28" s="1"/>
  <c r="I87" i="28" s="1"/>
  <c r="J87" i="28" s="1"/>
  <c r="B87" i="29"/>
  <c r="G87" i="29" s="1"/>
  <c r="I87" i="29" s="1"/>
  <c r="J87" i="29" s="1"/>
  <c r="AH83" i="29"/>
  <c r="AD83" i="29"/>
  <c r="AK83" i="29" s="1"/>
  <c r="T85" i="29"/>
  <c r="R85" i="29"/>
  <c r="W85" i="26"/>
  <c r="O70" i="23"/>
  <c r="R70" i="23" s="1"/>
  <c r="T70" i="23"/>
  <c r="S70" i="23"/>
  <c r="N90" i="29"/>
  <c r="D91" i="29"/>
  <c r="P90" i="29"/>
  <c r="F91" i="29"/>
  <c r="H91" i="29" s="1"/>
  <c r="E92" i="29"/>
  <c r="H90" i="29"/>
  <c r="P92" i="28"/>
  <c r="F93" i="28"/>
  <c r="H90" i="28"/>
  <c r="E91" i="28"/>
  <c r="N90" i="28"/>
  <c r="D91" i="28"/>
  <c r="N90" i="27"/>
  <c r="D91" i="27"/>
  <c r="H90" i="27"/>
  <c r="E91" i="27"/>
  <c r="P91" i="27"/>
  <c r="F92" i="27"/>
  <c r="N91" i="26"/>
  <c r="D92" i="26"/>
  <c r="P91" i="26"/>
  <c r="F92" i="26"/>
  <c r="E92" i="26"/>
  <c r="H91" i="26"/>
  <c r="K87" i="17"/>
  <c r="M87" i="17"/>
  <c r="N88" i="17"/>
  <c r="C85" i="23"/>
  <c r="E85" i="19"/>
  <c r="B85" i="19" s="1"/>
  <c r="M87" i="19"/>
  <c r="T86" i="19"/>
  <c r="S86" i="19"/>
  <c r="B87" i="22"/>
  <c r="U82" i="24"/>
  <c r="X82" i="24" s="1"/>
  <c r="B87" i="24"/>
  <c r="A86" i="15"/>
  <c r="K86" i="15" s="1"/>
  <c r="AK83" i="17"/>
  <c r="A83" i="21" s="1"/>
  <c r="A80" i="32" s="1"/>
  <c r="A86" i="22"/>
  <c r="K86" i="22" s="1"/>
  <c r="A86" i="25"/>
  <c r="K86" i="25" s="1"/>
  <c r="W83" i="17"/>
  <c r="AD83" i="17" s="1"/>
  <c r="R84" i="17"/>
  <c r="S84" i="17"/>
  <c r="AC84" i="17" s="1"/>
  <c r="M71" i="23"/>
  <c r="N71" i="23"/>
  <c r="P71" i="23" s="1"/>
  <c r="AG81" i="25"/>
  <c r="H90" i="24"/>
  <c r="E91" i="24"/>
  <c r="W82" i="22"/>
  <c r="U82" i="22"/>
  <c r="X82" i="22" s="1"/>
  <c r="AJ84" i="24"/>
  <c r="AJ83" i="17"/>
  <c r="B83" i="21" s="1"/>
  <c r="AJ84" i="15"/>
  <c r="AM80" i="22"/>
  <c r="F73" i="23" s="1"/>
  <c r="W82" i="24"/>
  <c r="AJ84" i="25"/>
  <c r="AA82" i="25"/>
  <c r="AE82" i="25" s="1"/>
  <c r="AI80" i="24"/>
  <c r="AM80" i="24" s="1"/>
  <c r="AA82" i="22"/>
  <c r="AE82" i="22" s="1"/>
  <c r="Y85" i="15"/>
  <c r="AB85" i="15" s="1"/>
  <c r="AC85" i="15" s="1"/>
  <c r="V85" i="15"/>
  <c r="AP79" i="25"/>
  <c r="H72" i="23"/>
  <c r="T83" i="25"/>
  <c r="R83" i="25"/>
  <c r="S83" i="24"/>
  <c r="Q83" i="24"/>
  <c r="AG81" i="24"/>
  <c r="AE81" i="24"/>
  <c r="AF81" i="24" s="1"/>
  <c r="AL81" i="24" s="1"/>
  <c r="T83" i="24"/>
  <c r="R83" i="24"/>
  <c r="Z82" i="22"/>
  <c r="G85" i="22"/>
  <c r="I85" i="22" s="1"/>
  <c r="J85" i="22" s="1"/>
  <c r="G85" i="25"/>
  <c r="I85" i="25" s="1"/>
  <c r="J85" i="25" s="1"/>
  <c r="M85" i="25"/>
  <c r="Z82" i="25"/>
  <c r="AH81" i="24"/>
  <c r="AD81" i="24"/>
  <c r="AK81" i="24" s="1"/>
  <c r="AD81" i="25"/>
  <c r="AK81" i="25" s="1"/>
  <c r="AF81" i="25"/>
  <c r="AL81" i="25" s="1"/>
  <c r="AH81" i="25"/>
  <c r="AP79" i="24"/>
  <c r="G72" i="23"/>
  <c r="O84" i="22"/>
  <c r="L84" i="22"/>
  <c r="AJ84" i="22"/>
  <c r="AE81" i="22"/>
  <c r="AF81" i="22" s="1"/>
  <c r="AL81" i="22" s="1"/>
  <c r="AG81" i="22"/>
  <c r="M85" i="24"/>
  <c r="G85" i="24"/>
  <c r="I85" i="24" s="1"/>
  <c r="J85" i="24" s="1"/>
  <c r="V85" i="24"/>
  <c r="Y85" i="24"/>
  <c r="AB85" i="24" s="1"/>
  <c r="AC85" i="24" s="1"/>
  <c r="AD81" i="22"/>
  <c r="AK81" i="22" s="1"/>
  <c r="AH81" i="22"/>
  <c r="Z82" i="24"/>
  <c r="Q83" i="22"/>
  <c r="S83" i="22"/>
  <c r="AA82" i="24"/>
  <c r="W82" i="25"/>
  <c r="V85" i="22"/>
  <c r="Y85" i="22"/>
  <c r="AB85" i="22" s="1"/>
  <c r="AC85" i="22" s="1"/>
  <c r="T83" i="22"/>
  <c r="R83" i="22"/>
  <c r="AP79" i="15"/>
  <c r="E72" i="23"/>
  <c r="U82" i="25"/>
  <c r="X82" i="25" s="1"/>
  <c r="V85" i="25"/>
  <c r="Y85" i="25"/>
  <c r="AB85" i="25" s="1"/>
  <c r="AC85" i="25" s="1"/>
  <c r="L84" i="25"/>
  <c r="O84" i="25"/>
  <c r="AI80" i="25"/>
  <c r="AM80" i="25" s="1"/>
  <c r="AP80" i="15"/>
  <c r="E73" i="23"/>
  <c r="O84" i="24"/>
  <c r="L84" i="24"/>
  <c r="S83" i="25"/>
  <c r="Q83" i="25"/>
  <c r="N92" i="25"/>
  <c r="D93" i="25"/>
  <c r="E92" i="25"/>
  <c r="H91" i="25"/>
  <c r="F92" i="25"/>
  <c r="P91" i="25"/>
  <c r="N91" i="24"/>
  <c r="D92" i="24"/>
  <c r="N91" i="22"/>
  <c r="D92" i="22"/>
  <c r="P90" i="22"/>
  <c r="F91" i="22"/>
  <c r="H90" i="22"/>
  <c r="E91" i="22"/>
  <c r="Y84" i="17"/>
  <c r="AE84" i="17" s="1"/>
  <c r="D87" i="19"/>
  <c r="AM82" i="17"/>
  <c r="AF88" i="17"/>
  <c r="Z84" i="17"/>
  <c r="AG81" i="15"/>
  <c r="AI81" i="15" s="1"/>
  <c r="AM81" i="15" s="1"/>
  <c r="C85" i="17"/>
  <c r="V85" i="17" s="1"/>
  <c r="A85" i="17"/>
  <c r="U85" i="17" s="1"/>
  <c r="R83" i="15"/>
  <c r="W83" i="15" s="1"/>
  <c r="X82" i="15"/>
  <c r="Z82" i="15"/>
  <c r="AH82" i="15" s="1"/>
  <c r="L84" i="15"/>
  <c r="S84" i="15" s="1"/>
  <c r="G85" i="15"/>
  <c r="I85" i="15" s="1"/>
  <c r="J85" i="15" s="1"/>
  <c r="L85" i="15" s="1"/>
  <c r="F86" i="17"/>
  <c r="M86" i="15"/>
  <c r="U83" i="15"/>
  <c r="G86" i="17"/>
  <c r="R84" i="15"/>
  <c r="T84" i="15"/>
  <c r="AA83" i="15"/>
  <c r="AE82" i="15"/>
  <c r="AG82" i="15"/>
  <c r="E86" i="17"/>
  <c r="D86" i="17"/>
  <c r="B85" i="17"/>
  <c r="F91" i="15"/>
  <c r="P90" i="15"/>
  <c r="D90" i="15"/>
  <c r="N89" i="15"/>
  <c r="E91" i="15"/>
  <c r="H90" i="15"/>
  <c r="AQ77" i="32" l="1"/>
  <c r="BG75" i="32"/>
  <c r="BK74" i="32"/>
  <c r="BN74" i="32" s="1"/>
  <c r="I77" i="21" s="1"/>
  <c r="AQ71" i="23"/>
  <c r="AH71" i="23"/>
  <c r="AD83" i="23"/>
  <c r="AE83" i="23"/>
  <c r="B88" i="22"/>
  <c r="B88" i="15"/>
  <c r="BK75" i="32"/>
  <c r="BN75" i="32" s="1"/>
  <c r="I78" i="21" s="1"/>
  <c r="AR79" i="32"/>
  <c r="AK79" i="32"/>
  <c r="AJ79" i="32"/>
  <c r="AY77" i="32"/>
  <c r="BA77" i="32" s="1"/>
  <c r="AX77" i="32"/>
  <c r="AZ77" i="32" s="1"/>
  <c r="AG80" i="32"/>
  <c r="L80" i="32"/>
  <c r="P80" i="32" s="1"/>
  <c r="AN78" i="32"/>
  <c r="AP78" i="32" s="1"/>
  <c r="AM78" i="32"/>
  <c r="AO78" i="32" s="1"/>
  <c r="AV78" i="32"/>
  <c r="AU78" i="32"/>
  <c r="BB76" i="32"/>
  <c r="AG70" i="23"/>
  <c r="AI70" i="23" s="1"/>
  <c r="AJ70" i="23" s="1"/>
  <c r="AK70" i="23" s="1"/>
  <c r="AL70" i="23" s="1"/>
  <c r="AM70" i="23" s="1"/>
  <c r="AN70" i="23" s="1"/>
  <c r="AO70" i="23" s="1"/>
  <c r="AP70" i="23" s="1"/>
  <c r="AA84" i="23"/>
  <c r="U85" i="23"/>
  <c r="BD83" i="32"/>
  <c r="BC83" i="32"/>
  <c r="BE83" i="32"/>
  <c r="AL84" i="32"/>
  <c r="AH85" i="32"/>
  <c r="AW84" i="32"/>
  <c r="AS85" i="32"/>
  <c r="Y83" i="32"/>
  <c r="X83" i="32"/>
  <c r="W83" i="32"/>
  <c r="E79" i="32"/>
  <c r="D79" i="32"/>
  <c r="H78" i="32"/>
  <c r="J78" i="32" s="1"/>
  <c r="G78" i="32"/>
  <c r="I78" i="32" s="1"/>
  <c r="B88" i="28"/>
  <c r="G88" i="28" s="1"/>
  <c r="I88" i="28" s="1"/>
  <c r="J88" i="28" s="1"/>
  <c r="O88" i="28" s="1"/>
  <c r="F84" i="32"/>
  <c r="B85" i="32"/>
  <c r="W86" i="27"/>
  <c r="L75" i="23"/>
  <c r="C91" i="15"/>
  <c r="C91" i="25"/>
  <c r="C91" i="22"/>
  <c r="C91" i="24"/>
  <c r="U86" i="27"/>
  <c r="X86" i="27" s="1"/>
  <c r="C91" i="28"/>
  <c r="M91" i="28" s="1"/>
  <c r="C91" i="26"/>
  <c r="M91" i="26" s="1"/>
  <c r="C91" i="29"/>
  <c r="M91" i="29" s="1"/>
  <c r="C91" i="27"/>
  <c r="M91" i="27" s="1"/>
  <c r="L76" i="23"/>
  <c r="E88" i="20"/>
  <c r="I87" i="20"/>
  <c r="E88" i="21" s="1"/>
  <c r="J87" i="20"/>
  <c r="F88" i="21" s="1"/>
  <c r="X85" i="27"/>
  <c r="Z85" i="27"/>
  <c r="AD85" i="27" s="1"/>
  <c r="AK85" i="27" s="1"/>
  <c r="U85" i="29"/>
  <c r="X85" i="29" s="1"/>
  <c r="U86" i="26"/>
  <c r="X86" i="26" s="1"/>
  <c r="AI84" i="27"/>
  <c r="AM84" i="27" s="1"/>
  <c r="AI83" i="29"/>
  <c r="AM83" i="29" s="1"/>
  <c r="AI84" i="26"/>
  <c r="AM84" i="26" s="1"/>
  <c r="W85" i="29"/>
  <c r="AJ85" i="26"/>
  <c r="D87" i="20"/>
  <c r="B86" i="20"/>
  <c r="AA86" i="26"/>
  <c r="AG86" i="26" s="1"/>
  <c r="U85" i="28"/>
  <c r="X85" i="28" s="1"/>
  <c r="AE85" i="27"/>
  <c r="AG85" i="27"/>
  <c r="Z86" i="26"/>
  <c r="AD86" i="26" s="1"/>
  <c r="W85" i="28"/>
  <c r="AP83" i="27"/>
  <c r="K76" i="23"/>
  <c r="AP82" i="27"/>
  <c r="K75" i="23"/>
  <c r="O88" i="27"/>
  <c r="L88" i="27"/>
  <c r="AJ85" i="27"/>
  <c r="O88" i="26"/>
  <c r="L88" i="26"/>
  <c r="S86" i="28"/>
  <c r="Q86" i="28"/>
  <c r="L87" i="26"/>
  <c r="O87" i="26"/>
  <c r="AE85" i="26"/>
  <c r="AF85" i="26" s="1"/>
  <c r="AL85" i="26" s="1"/>
  <c r="AG85" i="26"/>
  <c r="T86" i="28"/>
  <c r="R86" i="28"/>
  <c r="L87" i="27"/>
  <c r="O87" i="27"/>
  <c r="L88" i="29"/>
  <c r="O88" i="29"/>
  <c r="V86" i="29"/>
  <c r="Y86" i="29"/>
  <c r="AB86" i="29" s="1"/>
  <c r="AC86" i="29" s="1"/>
  <c r="A87" i="26"/>
  <c r="K87" i="26" s="1"/>
  <c r="A87" i="28"/>
  <c r="K87" i="28" s="1"/>
  <c r="A87" i="15"/>
  <c r="K87" i="15" s="1"/>
  <c r="A87" i="27"/>
  <c r="K87" i="27" s="1"/>
  <c r="A87" i="29"/>
  <c r="K87" i="29" s="1"/>
  <c r="Y86" i="27"/>
  <c r="AB86" i="27" s="1"/>
  <c r="AC86" i="27" s="1"/>
  <c r="V86" i="27"/>
  <c r="AI83" i="28"/>
  <c r="AM83" i="28" s="1"/>
  <c r="AJ85" i="28"/>
  <c r="AH84" i="29"/>
  <c r="AD84" i="29"/>
  <c r="AK84" i="29" s="1"/>
  <c r="Z85" i="28"/>
  <c r="AA85" i="28"/>
  <c r="T86" i="29"/>
  <c r="R86" i="29"/>
  <c r="O87" i="29"/>
  <c r="L87" i="29"/>
  <c r="AD84" i="28"/>
  <c r="AK84" i="28" s="1"/>
  <c r="AH84" i="28"/>
  <c r="S86" i="29"/>
  <c r="Q86" i="29"/>
  <c r="O87" i="28"/>
  <c r="L87" i="28"/>
  <c r="AJ85" i="29"/>
  <c r="AD85" i="26"/>
  <c r="AK85" i="26" s="1"/>
  <c r="AH85" i="26"/>
  <c r="AG84" i="29"/>
  <c r="AE84" i="29"/>
  <c r="AF84" i="29" s="1"/>
  <c r="AL84" i="29" s="1"/>
  <c r="AE84" i="28"/>
  <c r="AF84" i="28" s="1"/>
  <c r="AL84" i="28" s="1"/>
  <c r="AG84" i="28"/>
  <c r="AA85" i="29"/>
  <c r="V86" i="26"/>
  <c r="Y86" i="26"/>
  <c r="AB86" i="26" s="1"/>
  <c r="AC86" i="26" s="1"/>
  <c r="W86" i="26"/>
  <c r="Z85" i="29"/>
  <c r="Z86" i="27"/>
  <c r="V86" i="28"/>
  <c r="Y86" i="28"/>
  <c r="AB86" i="28" s="1"/>
  <c r="AC86" i="28" s="1"/>
  <c r="AA86" i="27"/>
  <c r="O71" i="23"/>
  <c r="R71" i="23" s="1"/>
  <c r="T71" i="23"/>
  <c r="S71" i="23"/>
  <c r="N91" i="29"/>
  <c r="D92" i="29"/>
  <c r="E93" i="29"/>
  <c r="P91" i="29"/>
  <c r="F92" i="29"/>
  <c r="H92" i="29" s="1"/>
  <c r="N91" i="28"/>
  <c r="D92" i="28"/>
  <c r="E92" i="28"/>
  <c r="H91" i="28"/>
  <c r="P93" i="28"/>
  <c r="F94" i="28"/>
  <c r="P94" i="28" s="1"/>
  <c r="P92" i="27"/>
  <c r="F93" i="27"/>
  <c r="N91" i="27"/>
  <c r="D92" i="27"/>
  <c r="E92" i="27"/>
  <c r="H91" i="27"/>
  <c r="P92" i="26"/>
  <c r="F93" i="26"/>
  <c r="N92" i="26"/>
  <c r="D93" i="26"/>
  <c r="H92" i="26"/>
  <c r="E93" i="26"/>
  <c r="C85" i="19"/>
  <c r="Q85" i="19" s="1"/>
  <c r="C85" i="21" s="1"/>
  <c r="B89" i="15" s="1"/>
  <c r="A85" i="19"/>
  <c r="P85" i="19" s="1"/>
  <c r="D85" i="21" s="1"/>
  <c r="A87" i="24"/>
  <c r="K87" i="24" s="1"/>
  <c r="K88" i="17"/>
  <c r="M88" i="17"/>
  <c r="N89" i="17"/>
  <c r="C86" i="23"/>
  <c r="E86" i="19"/>
  <c r="A86" i="19" s="1"/>
  <c r="P86" i="19" s="1"/>
  <c r="D86" i="21" s="1"/>
  <c r="M88" i="19"/>
  <c r="T87" i="19"/>
  <c r="S87" i="19"/>
  <c r="W84" i="17"/>
  <c r="AD84" i="17" s="1"/>
  <c r="B88" i="24"/>
  <c r="B88" i="25"/>
  <c r="R85" i="17"/>
  <c r="A87" i="22"/>
  <c r="K87" i="22" s="1"/>
  <c r="A87" i="25"/>
  <c r="K87" i="25" s="1"/>
  <c r="S85" i="17"/>
  <c r="AC85" i="17" s="1"/>
  <c r="AK84" i="17"/>
  <c r="A84" i="21" s="1"/>
  <c r="A81" i="32" s="1"/>
  <c r="AI81" i="25"/>
  <c r="AM81" i="25" s="1"/>
  <c r="M72" i="23"/>
  <c r="N72" i="23"/>
  <c r="P72" i="23" s="1"/>
  <c r="E92" i="24"/>
  <c r="H91" i="24"/>
  <c r="AG82" i="25"/>
  <c r="AP80" i="22"/>
  <c r="W83" i="22"/>
  <c r="U83" i="22"/>
  <c r="X83" i="22" s="1"/>
  <c r="AG82" i="22"/>
  <c r="AJ85" i="15"/>
  <c r="AJ84" i="17"/>
  <c r="B84" i="21" s="1"/>
  <c r="W83" i="24"/>
  <c r="AA83" i="25"/>
  <c r="AG83" i="25" s="1"/>
  <c r="U83" i="24"/>
  <c r="X83" i="24" s="1"/>
  <c r="V86" i="15"/>
  <c r="Y86" i="15"/>
  <c r="AB86" i="15" s="1"/>
  <c r="AC86" i="15" s="1"/>
  <c r="AP80" i="25"/>
  <c r="H73" i="23"/>
  <c r="AH82" i="22"/>
  <c r="AF82" i="22"/>
  <c r="AL82" i="22" s="1"/>
  <c r="AD82" i="22"/>
  <c r="AK82" i="22" s="1"/>
  <c r="Y86" i="24"/>
  <c r="AB86" i="24" s="1"/>
  <c r="AC86" i="24" s="1"/>
  <c r="V86" i="24"/>
  <c r="AJ85" i="24"/>
  <c r="Y86" i="22"/>
  <c r="AB86" i="22" s="1"/>
  <c r="AC86" i="22" s="1"/>
  <c r="V86" i="22"/>
  <c r="O85" i="24"/>
  <c r="L85" i="24"/>
  <c r="AD82" i="25"/>
  <c r="AK82" i="25" s="1"/>
  <c r="AH82" i="25"/>
  <c r="AF82" i="25"/>
  <c r="AL82" i="25" s="1"/>
  <c r="AI81" i="24"/>
  <c r="AM81" i="24" s="1"/>
  <c r="Q84" i="24"/>
  <c r="S84" i="24"/>
  <c r="AI81" i="22"/>
  <c r="AM81" i="22" s="1"/>
  <c r="Z83" i="24"/>
  <c r="AJ85" i="22"/>
  <c r="AA83" i="24"/>
  <c r="M86" i="25"/>
  <c r="G86" i="25"/>
  <c r="I86" i="25" s="1"/>
  <c r="J86" i="25" s="1"/>
  <c r="L85" i="25"/>
  <c r="O85" i="25"/>
  <c r="W83" i="25"/>
  <c r="T84" i="24"/>
  <c r="R84" i="24"/>
  <c r="AP80" i="24"/>
  <c r="G73" i="23"/>
  <c r="AG82" i="24"/>
  <c r="AE82" i="24"/>
  <c r="AF82" i="24" s="1"/>
  <c r="AL82" i="24" s="1"/>
  <c r="L85" i="22"/>
  <c r="O85" i="22"/>
  <c r="U83" i="25"/>
  <c r="X83" i="25" s="1"/>
  <c r="V86" i="25"/>
  <c r="Y86" i="25"/>
  <c r="AB86" i="25" s="1"/>
  <c r="AC86" i="25" s="1"/>
  <c r="S84" i="25"/>
  <c r="Q84" i="25"/>
  <c r="AJ85" i="25"/>
  <c r="Q84" i="22"/>
  <c r="S84" i="22"/>
  <c r="AA83" i="22"/>
  <c r="R84" i="22"/>
  <c r="T84" i="22"/>
  <c r="R84" i="25"/>
  <c r="T84" i="25"/>
  <c r="AP81" i="15"/>
  <c r="E74" i="23"/>
  <c r="M86" i="22"/>
  <c r="G86" i="22"/>
  <c r="I86" i="22" s="1"/>
  <c r="J86" i="22" s="1"/>
  <c r="Z83" i="22"/>
  <c r="Z83" i="25"/>
  <c r="M86" i="24"/>
  <c r="G86" i="24"/>
  <c r="I86" i="24" s="1"/>
  <c r="J86" i="24" s="1"/>
  <c r="AH82" i="24"/>
  <c r="AD82" i="24"/>
  <c r="AK82" i="24" s="1"/>
  <c r="P92" i="25"/>
  <c r="F93" i="25"/>
  <c r="E93" i="25"/>
  <c r="H92" i="25"/>
  <c r="N93" i="25"/>
  <c r="D94" i="25"/>
  <c r="N94" i="25" s="1"/>
  <c r="N92" i="24"/>
  <c r="D93" i="24"/>
  <c r="E92" i="22"/>
  <c r="H91" i="22"/>
  <c r="N92" i="22"/>
  <c r="D93" i="22"/>
  <c r="P91" i="22"/>
  <c r="F92" i="22"/>
  <c r="Y85" i="17"/>
  <c r="AE85" i="17" s="1"/>
  <c r="D88" i="19"/>
  <c r="AF82" i="15"/>
  <c r="AL82" i="15" s="1"/>
  <c r="AM83" i="17"/>
  <c r="AF89" i="17"/>
  <c r="Z85" i="17"/>
  <c r="X83" i="15"/>
  <c r="AD82" i="15"/>
  <c r="AK82" i="15" s="1"/>
  <c r="C86" i="17"/>
  <c r="V86" i="17" s="1"/>
  <c r="A86" i="17"/>
  <c r="U86" i="17" s="1"/>
  <c r="Z83" i="15"/>
  <c r="AD83" i="15" s="1"/>
  <c r="AK83" i="15" s="1"/>
  <c r="Q84" i="15"/>
  <c r="Z84" i="15" s="1"/>
  <c r="G86" i="15"/>
  <c r="I86" i="15" s="1"/>
  <c r="J86" i="15" s="1"/>
  <c r="O86" i="15" s="1"/>
  <c r="O85" i="15"/>
  <c r="T85" i="15" s="1"/>
  <c r="F87" i="17"/>
  <c r="M87" i="15"/>
  <c r="U84" i="15"/>
  <c r="AI82" i="15"/>
  <c r="AE83" i="15"/>
  <c r="AG83" i="15"/>
  <c r="AA84" i="15"/>
  <c r="S85" i="15"/>
  <c r="Q85" i="15"/>
  <c r="G87" i="17"/>
  <c r="D87" i="17"/>
  <c r="B86" i="17"/>
  <c r="E87" i="17"/>
  <c r="D91" i="15"/>
  <c r="N90" i="15"/>
  <c r="F92" i="15"/>
  <c r="P91" i="15"/>
  <c r="E92" i="15"/>
  <c r="H91" i="15"/>
  <c r="AH85" i="27" l="1"/>
  <c r="BB77" i="32"/>
  <c r="BI77" i="32" s="1"/>
  <c r="AQ72" i="23"/>
  <c r="AH72" i="23"/>
  <c r="BH77" i="32"/>
  <c r="AD84" i="23"/>
  <c r="AE84" i="23"/>
  <c r="K78" i="32"/>
  <c r="AQ78" i="32"/>
  <c r="AG81" i="32"/>
  <c r="L81" i="32"/>
  <c r="P81" i="32" s="1"/>
  <c r="AR80" i="32"/>
  <c r="AK80" i="32"/>
  <c r="AJ80" i="32"/>
  <c r="AG71" i="23"/>
  <c r="AI71" i="23" s="1"/>
  <c r="AJ71" i="23" s="1"/>
  <c r="AK71" i="23" s="1"/>
  <c r="AL71" i="23" s="1"/>
  <c r="AM71" i="23" s="1"/>
  <c r="AN71" i="23" s="1"/>
  <c r="AO71" i="23" s="1"/>
  <c r="AP71" i="23" s="1"/>
  <c r="AM79" i="32"/>
  <c r="AO79" i="32" s="1"/>
  <c r="AN79" i="32"/>
  <c r="AP79" i="32" s="1"/>
  <c r="L88" i="28"/>
  <c r="S88" i="28" s="1"/>
  <c r="BH76" i="32"/>
  <c r="BI76" i="32"/>
  <c r="BG76" i="32"/>
  <c r="AY78" i="32"/>
  <c r="BA78" i="32" s="1"/>
  <c r="AX78" i="32"/>
  <c r="AZ78" i="32" s="1"/>
  <c r="AV79" i="32"/>
  <c r="AU79" i="32"/>
  <c r="AA85" i="23"/>
  <c r="U86" i="23"/>
  <c r="AH86" i="32"/>
  <c r="AL85" i="32"/>
  <c r="BD84" i="32"/>
  <c r="BC84" i="32"/>
  <c r="BE84" i="32"/>
  <c r="AW85" i="32"/>
  <c r="AS86" i="32"/>
  <c r="X84" i="32"/>
  <c r="Y84" i="32"/>
  <c r="W84" i="32"/>
  <c r="E80" i="32"/>
  <c r="D80" i="32"/>
  <c r="H79" i="32"/>
  <c r="J79" i="32" s="1"/>
  <c r="G79" i="32"/>
  <c r="I79" i="32" s="1"/>
  <c r="F85" i="32"/>
  <c r="B86" i="32"/>
  <c r="AA86" i="29"/>
  <c r="AE86" i="29" s="1"/>
  <c r="Z86" i="28"/>
  <c r="AD86" i="28" s="1"/>
  <c r="AA86" i="28"/>
  <c r="AG86" i="28" s="1"/>
  <c r="C92" i="26"/>
  <c r="M92" i="26" s="1"/>
  <c r="C92" i="27"/>
  <c r="M92" i="27" s="1"/>
  <c r="C92" i="28"/>
  <c r="M92" i="28" s="1"/>
  <c r="C92" i="29"/>
  <c r="M92" i="29" s="1"/>
  <c r="C92" i="22"/>
  <c r="C92" i="25"/>
  <c r="C92" i="24"/>
  <c r="C92" i="15"/>
  <c r="AF85" i="27"/>
  <c r="AL85" i="27" s="1"/>
  <c r="E89" i="20"/>
  <c r="I88" i="20"/>
  <c r="E89" i="21" s="1"/>
  <c r="J88" i="20"/>
  <c r="F89" i="21" s="1"/>
  <c r="V86" i="19"/>
  <c r="AP83" i="29"/>
  <c r="I76" i="23"/>
  <c r="V85" i="19"/>
  <c r="AE86" i="26"/>
  <c r="AF86" i="26" s="1"/>
  <c r="AL86" i="26" s="1"/>
  <c r="AK86" i="26"/>
  <c r="AJ86" i="26"/>
  <c r="B87" i="20"/>
  <c r="D88" i="20"/>
  <c r="AI84" i="29"/>
  <c r="AM84" i="29" s="1"/>
  <c r="AH86" i="26"/>
  <c r="AI86" i="26" s="1"/>
  <c r="AI85" i="27"/>
  <c r="AJ86" i="27"/>
  <c r="AE85" i="29"/>
  <c r="AF85" i="29" s="1"/>
  <c r="AL85" i="29" s="1"/>
  <c r="AG85" i="29"/>
  <c r="AD85" i="28"/>
  <c r="AK85" i="28" s="1"/>
  <c r="AH85" i="28"/>
  <c r="Y87" i="26"/>
  <c r="AB87" i="26" s="1"/>
  <c r="AC87" i="26" s="1"/>
  <c r="V87" i="26"/>
  <c r="S87" i="26"/>
  <c r="Q87" i="26"/>
  <c r="S87" i="28"/>
  <c r="Q87" i="28"/>
  <c r="AJ86" i="29"/>
  <c r="R87" i="28"/>
  <c r="T87" i="28"/>
  <c r="S88" i="26"/>
  <c r="Q88" i="26"/>
  <c r="Z86" i="29"/>
  <c r="R88" i="26"/>
  <c r="T88" i="26"/>
  <c r="A88" i="29"/>
  <c r="K88" i="29" s="1"/>
  <c r="A88" i="27"/>
  <c r="K88" i="27" s="1"/>
  <c r="AJ86" i="28"/>
  <c r="AG86" i="29"/>
  <c r="T88" i="29"/>
  <c r="R88" i="29"/>
  <c r="AH86" i="27"/>
  <c r="AD86" i="27"/>
  <c r="AK86" i="27" s="1"/>
  <c r="AI84" i="28"/>
  <c r="AM84" i="28" s="1"/>
  <c r="S88" i="29"/>
  <c r="Q88" i="29"/>
  <c r="AP84" i="27"/>
  <c r="K77" i="23"/>
  <c r="AP83" i="28"/>
  <c r="J76" i="23"/>
  <c r="R87" i="27"/>
  <c r="T87" i="27"/>
  <c r="AH85" i="29"/>
  <c r="AD85" i="29"/>
  <c r="AK85" i="29" s="1"/>
  <c r="S87" i="27"/>
  <c r="Q87" i="27"/>
  <c r="S87" i="29"/>
  <c r="Q87" i="29"/>
  <c r="W86" i="28"/>
  <c r="C86" i="19"/>
  <c r="Q86" i="19" s="1"/>
  <c r="C86" i="21" s="1"/>
  <c r="B90" i="15" s="1"/>
  <c r="B89" i="25"/>
  <c r="B89" i="26"/>
  <c r="G89" i="26" s="1"/>
  <c r="I89" i="26" s="1"/>
  <c r="J89" i="26" s="1"/>
  <c r="B89" i="27"/>
  <c r="G89" i="27" s="1"/>
  <c r="I89" i="27" s="1"/>
  <c r="J89" i="27" s="1"/>
  <c r="T87" i="29"/>
  <c r="R87" i="29"/>
  <c r="U86" i="28"/>
  <c r="X86" i="28" s="1"/>
  <c r="S88" i="27"/>
  <c r="Q88" i="27"/>
  <c r="B89" i="29"/>
  <c r="G89" i="29" s="1"/>
  <c r="I89" i="29" s="1"/>
  <c r="J89" i="29" s="1"/>
  <c r="B89" i="28"/>
  <c r="G89" i="28" s="1"/>
  <c r="I89" i="28" s="1"/>
  <c r="J89" i="28" s="1"/>
  <c r="W86" i="29"/>
  <c r="AI85" i="26"/>
  <c r="AM85" i="26" s="1"/>
  <c r="T88" i="27"/>
  <c r="R88" i="27"/>
  <c r="U86" i="29"/>
  <c r="X86" i="29" s="1"/>
  <c r="V87" i="29"/>
  <c r="Y87" i="29"/>
  <c r="AB87" i="29" s="1"/>
  <c r="AC87" i="29" s="1"/>
  <c r="V87" i="27"/>
  <c r="Y87" i="27"/>
  <c r="AB87" i="27" s="1"/>
  <c r="AC87" i="27" s="1"/>
  <c r="B90" i="27"/>
  <c r="G90" i="27" s="1"/>
  <c r="I90" i="27" s="1"/>
  <c r="J90" i="27" s="1"/>
  <c r="B90" i="26"/>
  <c r="G90" i="26" s="1"/>
  <c r="I90" i="26" s="1"/>
  <c r="J90" i="26" s="1"/>
  <c r="A88" i="28"/>
  <c r="K88" i="28" s="1"/>
  <c r="A88" i="26"/>
  <c r="K88" i="26" s="1"/>
  <c r="AP84" i="26"/>
  <c r="L77" i="23"/>
  <c r="AE85" i="28"/>
  <c r="AF85" i="28" s="1"/>
  <c r="AL85" i="28" s="1"/>
  <c r="AG85" i="28"/>
  <c r="R88" i="28"/>
  <c r="T88" i="28"/>
  <c r="AG86" i="27"/>
  <c r="AE86" i="27"/>
  <c r="AF86" i="27" s="1"/>
  <c r="AL86" i="27" s="1"/>
  <c r="V87" i="28"/>
  <c r="Y87" i="28"/>
  <c r="AB87" i="28" s="1"/>
  <c r="AC87" i="28" s="1"/>
  <c r="R87" i="26"/>
  <c r="T87" i="26"/>
  <c r="O72" i="23"/>
  <c r="R72" i="23" s="1"/>
  <c r="T72" i="23"/>
  <c r="S72" i="23"/>
  <c r="N92" i="29"/>
  <c r="D93" i="29"/>
  <c r="F93" i="29"/>
  <c r="H93" i="29" s="1"/>
  <c r="P92" i="29"/>
  <c r="E94" i="29"/>
  <c r="H92" i="28"/>
  <c r="E93" i="28"/>
  <c r="N92" i="28"/>
  <c r="D93" i="28"/>
  <c r="N92" i="27"/>
  <c r="D93" i="27"/>
  <c r="P93" i="27"/>
  <c r="F94" i="27"/>
  <c r="P94" i="27" s="1"/>
  <c r="H92" i="27"/>
  <c r="E93" i="27"/>
  <c r="E94" i="26"/>
  <c r="H93" i="26"/>
  <c r="N93" i="26"/>
  <c r="D94" i="26"/>
  <c r="N94" i="26" s="1"/>
  <c r="P93" i="26"/>
  <c r="F94" i="26"/>
  <c r="P94" i="26" s="1"/>
  <c r="B86" i="19"/>
  <c r="M89" i="17"/>
  <c r="K89" i="17"/>
  <c r="N90" i="17"/>
  <c r="C87" i="23"/>
  <c r="E87" i="19"/>
  <c r="A87" i="19" s="1"/>
  <c r="P87" i="19" s="1"/>
  <c r="D87" i="21" s="1"/>
  <c r="B89" i="22"/>
  <c r="M89" i="19"/>
  <c r="T88" i="19"/>
  <c r="S88" i="19"/>
  <c r="W85" i="17"/>
  <c r="AD85" i="17" s="1"/>
  <c r="AK85" i="17"/>
  <c r="A85" i="21" s="1"/>
  <c r="A82" i="32" s="1"/>
  <c r="B89" i="24"/>
  <c r="R86" i="17"/>
  <c r="A88" i="22"/>
  <c r="K88" i="22" s="1"/>
  <c r="A88" i="25"/>
  <c r="K88" i="25" s="1"/>
  <c r="A88" i="24"/>
  <c r="K88" i="24" s="1"/>
  <c r="A88" i="15"/>
  <c r="K88" i="15" s="1"/>
  <c r="M73" i="23"/>
  <c r="S86" i="17"/>
  <c r="AC86" i="17" s="1"/>
  <c r="N73" i="23"/>
  <c r="P73" i="23" s="1"/>
  <c r="AI82" i="25"/>
  <c r="AM82" i="25" s="1"/>
  <c r="AP82" i="25" s="1"/>
  <c r="E93" i="24"/>
  <c r="H92" i="24"/>
  <c r="AE83" i="25"/>
  <c r="AF83" i="25" s="1"/>
  <c r="AL83" i="25" s="1"/>
  <c r="AJ86" i="15"/>
  <c r="AI82" i="22"/>
  <c r="AM82" i="22" s="1"/>
  <c r="AI82" i="24"/>
  <c r="AM82" i="24" s="1"/>
  <c r="AJ85" i="17"/>
  <c r="B85" i="21" s="1"/>
  <c r="AA84" i="24"/>
  <c r="AG84" i="24" s="1"/>
  <c r="AJ86" i="24"/>
  <c r="AA84" i="25"/>
  <c r="AG84" i="25" s="1"/>
  <c r="AJ86" i="22"/>
  <c r="AA84" i="22"/>
  <c r="AG84" i="22" s="1"/>
  <c r="W84" i="24"/>
  <c r="AJ86" i="25"/>
  <c r="V87" i="15"/>
  <c r="Y87" i="15"/>
  <c r="AB87" i="15" s="1"/>
  <c r="AC87" i="15" s="1"/>
  <c r="T85" i="24"/>
  <c r="R85" i="24"/>
  <c r="M87" i="22"/>
  <c r="G87" i="22"/>
  <c r="I87" i="22" s="1"/>
  <c r="J87" i="22" s="1"/>
  <c r="AP81" i="24"/>
  <c r="G74" i="23"/>
  <c r="Q85" i="22"/>
  <c r="S85" i="22"/>
  <c r="G87" i="25"/>
  <c r="I87" i="25" s="1"/>
  <c r="J87" i="25" s="1"/>
  <c r="M87" i="25"/>
  <c r="AP81" i="22"/>
  <c r="F74" i="23"/>
  <c r="AH83" i="22"/>
  <c r="AD83" i="22"/>
  <c r="AK83" i="22" s="1"/>
  <c r="Z84" i="22"/>
  <c r="M87" i="24"/>
  <c r="G87" i="24"/>
  <c r="I87" i="24" s="1"/>
  <c r="J87" i="24" s="1"/>
  <c r="U84" i="24"/>
  <c r="X84" i="24" s="1"/>
  <c r="Z84" i="24"/>
  <c r="AP81" i="25"/>
  <c r="H74" i="23"/>
  <c r="Z84" i="25"/>
  <c r="O86" i="22"/>
  <c r="L86" i="22"/>
  <c r="T85" i="25"/>
  <c r="R85" i="25"/>
  <c r="AD83" i="24"/>
  <c r="AK83" i="24" s="1"/>
  <c r="AH83" i="24"/>
  <c r="AH83" i="25"/>
  <c r="AI83" i="25" s="1"/>
  <c r="AD83" i="25"/>
  <c r="AK83" i="25" s="1"/>
  <c r="S85" i="25"/>
  <c r="Q85" i="25"/>
  <c r="AE83" i="22"/>
  <c r="AF83" i="22" s="1"/>
  <c r="AL83" i="22" s="1"/>
  <c r="AG83" i="22"/>
  <c r="U84" i="25"/>
  <c r="X84" i="25" s="1"/>
  <c r="V87" i="24"/>
  <c r="Y87" i="24"/>
  <c r="AB87" i="24" s="1"/>
  <c r="AC87" i="24" s="1"/>
  <c r="W84" i="25"/>
  <c r="O86" i="25"/>
  <c r="L86" i="25"/>
  <c r="V87" i="22"/>
  <c r="Y87" i="22"/>
  <c r="AB87" i="22" s="1"/>
  <c r="AC87" i="22" s="1"/>
  <c r="Y87" i="25"/>
  <c r="AB87" i="25" s="1"/>
  <c r="AC87" i="25" s="1"/>
  <c r="V87" i="25"/>
  <c r="T85" i="22"/>
  <c r="R85" i="22"/>
  <c r="U84" i="22"/>
  <c r="X84" i="22" s="1"/>
  <c r="AG83" i="24"/>
  <c r="AE83" i="24"/>
  <c r="AF83" i="24" s="1"/>
  <c r="AL83" i="24" s="1"/>
  <c r="O86" i="24"/>
  <c r="L86" i="24"/>
  <c r="W84" i="22"/>
  <c r="S85" i="24"/>
  <c r="Q85" i="24"/>
  <c r="E94" i="25"/>
  <c r="H93" i="25"/>
  <c r="F94" i="25"/>
  <c r="P94" i="25" s="1"/>
  <c r="P93" i="25"/>
  <c r="N93" i="24"/>
  <c r="D94" i="24"/>
  <c r="N94" i="24" s="1"/>
  <c r="N93" i="22"/>
  <c r="D94" i="22"/>
  <c r="N94" i="22" s="1"/>
  <c r="P92" i="22"/>
  <c r="F93" i="22"/>
  <c r="H92" i="22"/>
  <c r="E93" i="22"/>
  <c r="Y86" i="17"/>
  <c r="AE86" i="17" s="1"/>
  <c r="D89" i="19"/>
  <c r="AM84" i="17"/>
  <c r="AF90" i="17"/>
  <c r="Z86" i="17"/>
  <c r="AH83" i="15"/>
  <c r="AI83" i="15" s="1"/>
  <c r="X84" i="15"/>
  <c r="AM82" i="15"/>
  <c r="W84" i="15"/>
  <c r="C87" i="17"/>
  <c r="V87" i="17" s="1"/>
  <c r="AF83" i="15"/>
  <c r="AL83" i="15" s="1"/>
  <c r="A87" i="17"/>
  <c r="U87" i="17" s="1"/>
  <c r="L86" i="15"/>
  <c r="S86" i="15" s="1"/>
  <c r="R85" i="15"/>
  <c r="W85" i="15" s="1"/>
  <c r="G87" i="15"/>
  <c r="I87" i="15" s="1"/>
  <c r="J87" i="15" s="1"/>
  <c r="O87" i="15" s="1"/>
  <c r="F88" i="17"/>
  <c r="M88" i="15"/>
  <c r="U85" i="15"/>
  <c r="AE84" i="15"/>
  <c r="AF84" i="15" s="1"/>
  <c r="AG84" i="15"/>
  <c r="AA85" i="15"/>
  <c r="AD84" i="15"/>
  <c r="AH84" i="15"/>
  <c r="R86" i="15"/>
  <c r="T86" i="15"/>
  <c r="G88" i="17"/>
  <c r="E88" i="17"/>
  <c r="D88" i="17"/>
  <c r="B87" i="17"/>
  <c r="F93" i="15"/>
  <c r="P92" i="15"/>
  <c r="E93" i="15"/>
  <c r="H92" i="15"/>
  <c r="D92" i="15"/>
  <c r="N91" i="15"/>
  <c r="BB78" i="32" l="1"/>
  <c r="BG77" i="32"/>
  <c r="BK77" i="32" s="1"/>
  <c r="BN77" i="32" s="1"/>
  <c r="I80" i="21" s="1"/>
  <c r="AH86" i="28"/>
  <c r="BK76" i="32"/>
  <c r="BN76" i="32" s="1"/>
  <c r="I79" i="21" s="1"/>
  <c r="AQ79" i="32"/>
  <c r="K79" i="32"/>
  <c r="AQ73" i="23"/>
  <c r="AH73" i="23"/>
  <c r="AD85" i="23"/>
  <c r="AE85" i="23"/>
  <c r="AG82" i="32"/>
  <c r="L82" i="32"/>
  <c r="P82" i="32" s="1"/>
  <c r="AN80" i="32"/>
  <c r="AP80" i="32" s="1"/>
  <c r="AM80" i="32"/>
  <c r="AO80" i="32" s="1"/>
  <c r="AY79" i="32"/>
  <c r="BA79" i="32" s="1"/>
  <c r="AX79" i="32"/>
  <c r="AZ79" i="32" s="1"/>
  <c r="AV80" i="32"/>
  <c r="AU80" i="32"/>
  <c r="Q88" i="28"/>
  <c r="W88" i="28" s="1"/>
  <c r="AR81" i="32"/>
  <c r="AK81" i="32"/>
  <c r="AJ81" i="32"/>
  <c r="BG78" i="32"/>
  <c r="BH78" i="32"/>
  <c r="BI78" i="32"/>
  <c r="AG72" i="23"/>
  <c r="AI72" i="23" s="1"/>
  <c r="AJ72" i="23" s="1"/>
  <c r="AK72" i="23" s="1"/>
  <c r="AL72" i="23" s="1"/>
  <c r="AM72" i="23" s="1"/>
  <c r="AN72" i="23" s="1"/>
  <c r="AO72" i="23" s="1"/>
  <c r="AP72" i="23" s="1"/>
  <c r="AA86" i="23"/>
  <c r="U87" i="23"/>
  <c r="AA87" i="23" s="1"/>
  <c r="BD85" i="32"/>
  <c r="BE85" i="32"/>
  <c r="BC85" i="32"/>
  <c r="AH87" i="32"/>
  <c r="AL86" i="32"/>
  <c r="AW86" i="32"/>
  <c r="AS87" i="32"/>
  <c r="Y85" i="32"/>
  <c r="X85" i="32"/>
  <c r="W85" i="32"/>
  <c r="V87" i="19"/>
  <c r="H80" i="32"/>
  <c r="J80" i="32" s="1"/>
  <c r="G80" i="32"/>
  <c r="I80" i="32" s="1"/>
  <c r="E81" i="32"/>
  <c r="D81" i="32"/>
  <c r="F86" i="32"/>
  <c r="B87" i="32"/>
  <c r="AA88" i="29"/>
  <c r="AG88" i="29" s="1"/>
  <c r="W87" i="28"/>
  <c r="AM86" i="26"/>
  <c r="AP86" i="26" s="1"/>
  <c r="U87" i="26"/>
  <c r="X87" i="26" s="1"/>
  <c r="W87" i="26"/>
  <c r="AM85" i="27"/>
  <c r="K78" i="23" s="1"/>
  <c r="AE86" i="28"/>
  <c r="AF86" i="28" s="1"/>
  <c r="AL86" i="28" s="1"/>
  <c r="AJ87" i="26"/>
  <c r="W88" i="27"/>
  <c r="U88" i="27"/>
  <c r="X88" i="27" s="1"/>
  <c r="AA87" i="27"/>
  <c r="AE87" i="27" s="1"/>
  <c r="AI85" i="28"/>
  <c r="AM85" i="28" s="1"/>
  <c r="H94" i="26"/>
  <c r="W88" i="26"/>
  <c r="C93" i="28"/>
  <c r="M93" i="28" s="1"/>
  <c r="C93" i="26"/>
  <c r="M93" i="26" s="1"/>
  <c r="C93" i="29"/>
  <c r="M93" i="29" s="1"/>
  <c r="C93" i="27"/>
  <c r="M93" i="27" s="1"/>
  <c r="C93" i="15"/>
  <c r="C93" i="25"/>
  <c r="C93" i="22"/>
  <c r="C93" i="24"/>
  <c r="J89" i="20"/>
  <c r="F90" i="21" s="1"/>
  <c r="I89" i="20"/>
  <c r="E90" i="21" s="1"/>
  <c r="Z87" i="29"/>
  <c r="AD87" i="29" s="1"/>
  <c r="AA87" i="29"/>
  <c r="AE87" i="29" s="1"/>
  <c r="AJ87" i="28"/>
  <c r="U88" i="28"/>
  <c r="X88" i="28" s="1"/>
  <c r="AP84" i="29"/>
  <c r="I77" i="23"/>
  <c r="AA87" i="28"/>
  <c r="AE87" i="28" s="1"/>
  <c r="AK86" i="28"/>
  <c r="AI85" i="29"/>
  <c r="AM85" i="29" s="1"/>
  <c r="B88" i="20"/>
  <c r="D89" i="20"/>
  <c r="B89" i="20" s="1"/>
  <c r="U88" i="26"/>
  <c r="X88" i="26" s="1"/>
  <c r="B90" i="22"/>
  <c r="AP84" i="28"/>
  <c r="J77" i="23"/>
  <c r="O89" i="27"/>
  <c r="L89" i="27"/>
  <c r="L89" i="26"/>
  <c r="O89" i="26"/>
  <c r="V88" i="27"/>
  <c r="Y88" i="27"/>
  <c r="AB88" i="27" s="1"/>
  <c r="AC88" i="27" s="1"/>
  <c r="AJ87" i="29"/>
  <c r="Y88" i="29"/>
  <c r="AB88" i="29" s="1"/>
  <c r="AC88" i="29" s="1"/>
  <c r="V88" i="29"/>
  <c r="A89" i="15"/>
  <c r="K89" i="15" s="1"/>
  <c r="A89" i="29"/>
  <c r="K89" i="29" s="1"/>
  <c r="A89" i="27"/>
  <c r="K89" i="27" s="1"/>
  <c r="B90" i="29"/>
  <c r="G90" i="29" s="1"/>
  <c r="I90" i="29" s="1"/>
  <c r="J90" i="29" s="1"/>
  <c r="B90" i="28"/>
  <c r="G90" i="28" s="1"/>
  <c r="I90" i="28" s="1"/>
  <c r="J90" i="28" s="1"/>
  <c r="Z87" i="26"/>
  <c r="Z88" i="29"/>
  <c r="AD86" i="29"/>
  <c r="AK86" i="29" s="1"/>
  <c r="AH86" i="29"/>
  <c r="AI86" i="29" s="1"/>
  <c r="AF86" i="29"/>
  <c r="AL86" i="29" s="1"/>
  <c r="AA87" i="26"/>
  <c r="B91" i="27"/>
  <c r="G91" i="27" s="1"/>
  <c r="I91" i="27" s="1"/>
  <c r="J91" i="27" s="1"/>
  <c r="B91" i="26"/>
  <c r="G91" i="26" s="1"/>
  <c r="I91" i="26" s="1"/>
  <c r="J91" i="26" s="1"/>
  <c r="AP85" i="26"/>
  <c r="L78" i="23"/>
  <c r="Z88" i="26"/>
  <c r="V88" i="26"/>
  <c r="Y88" i="26"/>
  <c r="AB88" i="26" s="1"/>
  <c r="AC88" i="26" s="1"/>
  <c r="AA88" i="26"/>
  <c r="V88" i="28"/>
  <c r="Y88" i="28"/>
  <c r="AB88" i="28" s="1"/>
  <c r="AC88" i="28" s="1"/>
  <c r="O89" i="28"/>
  <c r="L89" i="28"/>
  <c r="Z87" i="27"/>
  <c r="U87" i="28"/>
  <c r="X87" i="28" s="1"/>
  <c r="O90" i="26"/>
  <c r="L90" i="26"/>
  <c r="O89" i="29"/>
  <c r="L89" i="29"/>
  <c r="O90" i="27"/>
  <c r="L90" i="27"/>
  <c r="Z88" i="27"/>
  <c r="AI86" i="27"/>
  <c r="AM86" i="27" s="1"/>
  <c r="AA88" i="27"/>
  <c r="W88" i="29"/>
  <c r="A89" i="28"/>
  <c r="K89" i="28" s="1"/>
  <c r="A89" i="26"/>
  <c r="K89" i="26" s="1"/>
  <c r="AA88" i="28"/>
  <c r="U88" i="29"/>
  <c r="X88" i="29" s="1"/>
  <c r="AI86" i="28"/>
  <c r="W87" i="29"/>
  <c r="U87" i="27"/>
  <c r="X87" i="27" s="1"/>
  <c r="AJ87" i="27"/>
  <c r="U87" i="29"/>
  <c r="X87" i="29" s="1"/>
  <c r="W87" i="27"/>
  <c r="Z87" i="28"/>
  <c r="O73" i="23"/>
  <c r="R73" i="23" s="1"/>
  <c r="T73" i="23"/>
  <c r="S73" i="23"/>
  <c r="N93" i="29"/>
  <c r="D94" i="29"/>
  <c r="N94" i="29" s="1"/>
  <c r="P93" i="29"/>
  <c r="F94" i="29"/>
  <c r="P94" i="29" s="1"/>
  <c r="E94" i="28"/>
  <c r="H94" i="28" s="1"/>
  <c r="H93" i="28"/>
  <c r="N93" i="28"/>
  <c r="D94" i="28"/>
  <c r="N94" i="28" s="1"/>
  <c r="E94" i="27"/>
  <c r="H94" i="27" s="1"/>
  <c r="H93" i="27"/>
  <c r="N93" i="27"/>
  <c r="D94" i="27"/>
  <c r="N94" i="27" s="1"/>
  <c r="C87" i="19"/>
  <c r="Q87" i="19" s="1"/>
  <c r="C87" i="21" s="1"/>
  <c r="B91" i="15" s="1"/>
  <c r="A89" i="24"/>
  <c r="K89" i="24" s="1"/>
  <c r="M90" i="17"/>
  <c r="K90" i="17"/>
  <c r="B87" i="19"/>
  <c r="E88" i="19"/>
  <c r="B88" i="19" s="1"/>
  <c r="M90" i="19"/>
  <c r="T89" i="19"/>
  <c r="S89" i="19"/>
  <c r="W86" i="17"/>
  <c r="AD86" i="17" s="1"/>
  <c r="B90" i="25"/>
  <c r="B90" i="24"/>
  <c r="S87" i="17"/>
  <c r="AC87" i="17" s="1"/>
  <c r="A89" i="22"/>
  <c r="K89" i="22" s="1"/>
  <c r="A89" i="25"/>
  <c r="K89" i="25" s="1"/>
  <c r="R87" i="17"/>
  <c r="AK86" i="17"/>
  <c r="A86" i="21" s="1"/>
  <c r="A83" i="32" s="1"/>
  <c r="AJ87" i="15"/>
  <c r="M74" i="23"/>
  <c r="N74" i="23"/>
  <c r="P74" i="23" s="1"/>
  <c r="H94" i="25"/>
  <c r="E94" i="24"/>
  <c r="H94" i="24" s="1"/>
  <c r="H93" i="24"/>
  <c r="AE84" i="24"/>
  <c r="AF84" i="24" s="1"/>
  <c r="AL84" i="24" s="1"/>
  <c r="H75" i="23"/>
  <c r="AE84" i="22"/>
  <c r="AF84" i="22" s="1"/>
  <c r="AL84" i="22" s="1"/>
  <c r="AJ87" i="25"/>
  <c r="AJ86" i="17"/>
  <c r="B86" i="21" s="1"/>
  <c r="W85" i="25"/>
  <c r="U85" i="25"/>
  <c r="X85" i="25" s="1"/>
  <c r="AE84" i="25"/>
  <c r="AF84" i="25" s="1"/>
  <c r="AL84" i="25" s="1"/>
  <c r="W85" i="22"/>
  <c r="AI83" i="22"/>
  <c r="AM83" i="22" s="1"/>
  <c r="AA85" i="24"/>
  <c r="AG85" i="24" s="1"/>
  <c r="AA85" i="22"/>
  <c r="AG85" i="22" s="1"/>
  <c r="AI83" i="24"/>
  <c r="AM83" i="24" s="1"/>
  <c r="Y88" i="15"/>
  <c r="AB88" i="15" s="1"/>
  <c r="AC88" i="15" s="1"/>
  <c r="V88" i="15"/>
  <c r="Y88" i="25"/>
  <c r="AB88" i="25" s="1"/>
  <c r="AC88" i="25" s="1"/>
  <c r="V88" i="25"/>
  <c r="Z85" i="22"/>
  <c r="O87" i="24"/>
  <c r="L87" i="24"/>
  <c r="AP82" i="22"/>
  <c r="F75" i="23"/>
  <c r="O87" i="22"/>
  <c r="L87" i="22"/>
  <c r="Q86" i="24"/>
  <c r="S86" i="24"/>
  <c r="S86" i="22"/>
  <c r="Q86" i="22"/>
  <c r="AD84" i="22"/>
  <c r="AK84" i="22" s="1"/>
  <c r="AH84" i="22"/>
  <c r="AI84" i="22" s="1"/>
  <c r="Z85" i="24"/>
  <c r="T86" i="22"/>
  <c r="R86" i="22"/>
  <c r="AP82" i="15"/>
  <c r="E75" i="23"/>
  <c r="AJ87" i="22"/>
  <c r="Y88" i="22"/>
  <c r="AB88" i="22" s="1"/>
  <c r="AC88" i="22" s="1"/>
  <c r="V88" i="22"/>
  <c r="S86" i="25"/>
  <c r="Q86" i="25"/>
  <c r="Z85" i="25"/>
  <c r="AD84" i="25"/>
  <c r="AK84" i="25" s="1"/>
  <c r="AH84" i="25"/>
  <c r="AI84" i="25" s="1"/>
  <c r="W85" i="24"/>
  <c r="T86" i="24"/>
  <c r="R86" i="24"/>
  <c r="T86" i="25"/>
  <c r="R86" i="25"/>
  <c r="AA85" i="25"/>
  <c r="U85" i="24"/>
  <c r="X85" i="24" s="1"/>
  <c r="AP82" i="24"/>
  <c r="G75" i="23"/>
  <c r="AM83" i="25"/>
  <c r="M88" i="25"/>
  <c r="G88" i="25"/>
  <c r="I88" i="25" s="1"/>
  <c r="J88" i="25" s="1"/>
  <c r="U85" i="22"/>
  <c r="X85" i="22" s="1"/>
  <c r="AH84" i="24"/>
  <c r="AI84" i="24" s="1"/>
  <c r="AD84" i="24"/>
  <c r="AK84" i="24" s="1"/>
  <c r="M88" i="24"/>
  <c r="G88" i="24"/>
  <c r="I88" i="24" s="1"/>
  <c r="J88" i="24" s="1"/>
  <c r="AJ87" i="24"/>
  <c r="L87" i="25"/>
  <c r="O87" i="25"/>
  <c r="V88" i="24"/>
  <c r="Y88" i="24"/>
  <c r="AB88" i="24" s="1"/>
  <c r="AC88" i="24" s="1"/>
  <c r="M89" i="22"/>
  <c r="M88" i="22"/>
  <c r="G88" i="22"/>
  <c r="I88" i="22" s="1"/>
  <c r="J88" i="22" s="1"/>
  <c r="E94" i="22"/>
  <c r="H93" i="22"/>
  <c r="P93" i="22"/>
  <c r="F94" i="22"/>
  <c r="P94" i="22" s="1"/>
  <c r="AL84" i="15"/>
  <c r="Y87" i="17"/>
  <c r="AE87" i="17" s="1"/>
  <c r="D90" i="19"/>
  <c r="AK84" i="15"/>
  <c r="AM85" i="17"/>
  <c r="Z87" i="17"/>
  <c r="C88" i="17"/>
  <c r="V88" i="17" s="1"/>
  <c r="X85" i="15"/>
  <c r="AM83" i="15"/>
  <c r="Q86" i="15"/>
  <c r="Z86" i="15" s="1"/>
  <c r="A88" i="17"/>
  <c r="U88" i="17" s="1"/>
  <c r="Z85" i="15"/>
  <c r="AH85" i="15" s="1"/>
  <c r="L87" i="15"/>
  <c r="S87" i="15" s="1"/>
  <c r="G88" i="15"/>
  <c r="I88" i="15" s="1"/>
  <c r="J88" i="15" s="1"/>
  <c r="L88" i="15" s="1"/>
  <c r="F89" i="17"/>
  <c r="M89" i="15"/>
  <c r="U86" i="15"/>
  <c r="G89" i="17"/>
  <c r="AE85" i="15"/>
  <c r="AG85" i="15"/>
  <c r="AA86" i="15"/>
  <c r="AI84" i="15"/>
  <c r="T87" i="15"/>
  <c r="R87" i="15"/>
  <c r="D89" i="17"/>
  <c r="B88" i="17"/>
  <c r="E89" i="17"/>
  <c r="D93" i="15"/>
  <c r="N92" i="15"/>
  <c r="E94" i="15"/>
  <c r="H93" i="15"/>
  <c r="F94" i="15"/>
  <c r="P94" i="15" s="1"/>
  <c r="P93" i="15"/>
  <c r="BB79" i="32" l="1"/>
  <c r="BG79" i="32" s="1"/>
  <c r="AQ80" i="32"/>
  <c r="K80" i="32"/>
  <c r="AQ74" i="23"/>
  <c r="AH74" i="23"/>
  <c r="AD87" i="23"/>
  <c r="AE87" i="23"/>
  <c r="AD86" i="23"/>
  <c r="AE86" i="23"/>
  <c r="AE88" i="29"/>
  <c r="AF88" i="29" s="1"/>
  <c r="AL88" i="29" s="1"/>
  <c r="AG83" i="32"/>
  <c r="L83" i="32"/>
  <c r="P83" i="32" s="1"/>
  <c r="AV81" i="32"/>
  <c r="AU81" i="32"/>
  <c r="AY80" i="32"/>
  <c r="BA80" i="32" s="1"/>
  <c r="AX80" i="32"/>
  <c r="AZ80" i="32" s="1"/>
  <c r="Z88" i="28"/>
  <c r="AD88" i="28" s="1"/>
  <c r="AK88" i="28" s="1"/>
  <c r="AK82" i="32"/>
  <c r="AR82" i="32"/>
  <c r="AJ82" i="32"/>
  <c r="BK78" i="32"/>
  <c r="BN78" i="32" s="1"/>
  <c r="I81" i="21" s="1"/>
  <c r="BH79" i="32"/>
  <c r="AN81" i="32"/>
  <c r="AP81" i="32" s="1"/>
  <c r="AM81" i="32"/>
  <c r="AO81" i="32" s="1"/>
  <c r="BI79" i="32"/>
  <c r="AG73" i="23"/>
  <c r="AI73" i="23" s="1"/>
  <c r="AJ73" i="23" s="1"/>
  <c r="AK73" i="23" s="1"/>
  <c r="AL73" i="23" s="1"/>
  <c r="AM73" i="23" s="1"/>
  <c r="AN73" i="23" s="1"/>
  <c r="AO73" i="23" s="1"/>
  <c r="AP73" i="23" s="1"/>
  <c r="BD86" i="32"/>
  <c r="BE86" i="32"/>
  <c r="BC86" i="32"/>
  <c r="AL87" i="32"/>
  <c r="AW87" i="32"/>
  <c r="Y86" i="32"/>
  <c r="X86" i="32"/>
  <c r="W86" i="32"/>
  <c r="E82" i="32"/>
  <c r="D82" i="32"/>
  <c r="AP85" i="27"/>
  <c r="L79" i="23"/>
  <c r="H81" i="32"/>
  <c r="J81" i="32" s="1"/>
  <c r="G81" i="32"/>
  <c r="I81" i="32" s="1"/>
  <c r="F87" i="32"/>
  <c r="AF87" i="29"/>
  <c r="AL87" i="29" s="1"/>
  <c r="J78" i="23"/>
  <c r="AP85" i="28"/>
  <c r="AG87" i="27"/>
  <c r="AH87" i="29"/>
  <c r="C94" i="25"/>
  <c r="C94" i="22"/>
  <c r="C94" i="24"/>
  <c r="C94" i="15"/>
  <c r="C94" i="27"/>
  <c r="M94" i="27" s="1"/>
  <c r="C94" i="28"/>
  <c r="M94" i="28" s="1"/>
  <c r="C94" i="26"/>
  <c r="M94" i="26" s="1"/>
  <c r="C94" i="29"/>
  <c r="M94" i="29" s="1"/>
  <c r="AG87" i="29"/>
  <c r="AM86" i="28"/>
  <c r="AP86" i="28" s="1"/>
  <c r="AJ88" i="29"/>
  <c r="AM86" i="29"/>
  <c r="AP86" i="29" s="1"/>
  <c r="A88" i="19"/>
  <c r="P88" i="19" s="1"/>
  <c r="D88" i="21" s="1"/>
  <c r="B92" i="27" s="1"/>
  <c r="G92" i="27" s="1"/>
  <c r="I92" i="27" s="1"/>
  <c r="J92" i="27" s="1"/>
  <c r="AG87" i="28"/>
  <c r="AP85" i="29"/>
  <c r="I78" i="23"/>
  <c r="AF87" i="27"/>
  <c r="AL87" i="27" s="1"/>
  <c r="AK87" i="29"/>
  <c r="AJ88" i="26"/>
  <c r="AD88" i="29"/>
  <c r="AK88" i="29" s="1"/>
  <c r="AH88" i="29"/>
  <c r="AI88" i="29" s="1"/>
  <c r="V89" i="26"/>
  <c r="Y89" i="26"/>
  <c r="AB89" i="26" s="1"/>
  <c r="AC89" i="26" s="1"/>
  <c r="Q89" i="29"/>
  <c r="S89" i="29"/>
  <c r="V89" i="28"/>
  <c r="Y89" i="28"/>
  <c r="AB89" i="28" s="1"/>
  <c r="AC89" i="28" s="1"/>
  <c r="R89" i="29"/>
  <c r="T89" i="29"/>
  <c r="AH88" i="26"/>
  <c r="AD88" i="26"/>
  <c r="AK88" i="26" s="1"/>
  <c r="AJ88" i="27"/>
  <c r="Q90" i="26"/>
  <c r="S90" i="26"/>
  <c r="R89" i="26"/>
  <c r="T89" i="26"/>
  <c r="A90" i="28"/>
  <c r="K90" i="28" s="1"/>
  <c r="A90" i="26"/>
  <c r="K90" i="26" s="1"/>
  <c r="T90" i="26"/>
  <c r="R90" i="26"/>
  <c r="AD87" i="26"/>
  <c r="AK87" i="26" s="1"/>
  <c r="AH87" i="26"/>
  <c r="S89" i="26"/>
  <c r="Q89" i="26"/>
  <c r="AP86" i="27"/>
  <c r="K79" i="23"/>
  <c r="L91" i="26"/>
  <c r="O91" i="26"/>
  <c r="AG88" i="27"/>
  <c r="AE88" i="27"/>
  <c r="AF88" i="27" s="1"/>
  <c r="AL88" i="27" s="1"/>
  <c r="O91" i="27"/>
  <c r="L91" i="27"/>
  <c r="Q89" i="27"/>
  <c r="S89" i="27"/>
  <c r="B91" i="22"/>
  <c r="AD87" i="27"/>
  <c r="AK87" i="27" s="1"/>
  <c r="AH87" i="27"/>
  <c r="O90" i="28"/>
  <c r="L90" i="28"/>
  <c r="T89" i="27"/>
  <c r="R89" i="27"/>
  <c r="S89" i="28"/>
  <c r="Q89" i="28"/>
  <c r="L90" i="29"/>
  <c r="O90" i="29"/>
  <c r="T89" i="28"/>
  <c r="R89" i="28"/>
  <c r="V89" i="27"/>
  <c r="Y89" i="27"/>
  <c r="AB89" i="27" s="1"/>
  <c r="AC89" i="27" s="1"/>
  <c r="AD88" i="27"/>
  <c r="AK88" i="27" s="1"/>
  <c r="AH88" i="27"/>
  <c r="AG87" i="26"/>
  <c r="AE87" i="26"/>
  <c r="AF87" i="26" s="1"/>
  <c r="AL87" i="26" s="1"/>
  <c r="V89" i="29"/>
  <c r="Y89" i="29"/>
  <c r="AB89" i="29" s="1"/>
  <c r="AC89" i="29" s="1"/>
  <c r="B91" i="28"/>
  <c r="G91" i="28" s="1"/>
  <c r="I91" i="28" s="1"/>
  <c r="J91" i="28" s="1"/>
  <c r="B91" i="29"/>
  <c r="G91" i="29" s="1"/>
  <c r="I91" i="29" s="1"/>
  <c r="J91" i="29" s="1"/>
  <c r="AJ88" i="28"/>
  <c r="S90" i="27"/>
  <c r="Q90" i="27"/>
  <c r="AG88" i="26"/>
  <c r="AE88" i="26"/>
  <c r="AF88" i="26" s="1"/>
  <c r="AL88" i="26" s="1"/>
  <c r="AF87" i="28"/>
  <c r="AL87" i="28" s="1"/>
  <c r="AD87" i="28"/>
  <c r="AK87" i="28" s="1"/>
  <c r="AH87" i="28"/>
  <c r="A90" i="29"/>
  <c r="K90" i="29" s="1"/>
  <c r="A90" i="27"/>
  <c r="K90" i="27" s="1"/>
  <c r="AG88" i="28"/>
  <c r="AE88" i="28"/>
  <c r="T90" i="27"/>
  <c r="R90" i="27"/>
  <c r="O74" i="23"/>
  <c r="R74" i="23" s="1"/>
  <c r="S74" i="23"/>
  <c r="T74" i="23"/>
  <c r="H94" i="29"/>
  <c r="C88" i="19"/>
  <c r="Q88" i="19" s="1"/>
  <c r="C88" i="21" s="1"/>
  <c r="AK87" i="17"/>
  <c r="A87" i="21" s="1"/>
  <c r="A84" i="32" s="1"/>
  <c r="E89" i="19"/>
  <c r="B89" i="19" s="1"/>
  <c r="S90" i="19"/>
  <c r="T90" i="19"/>
  <c r="B91" i="25"/>
  <c r="B91" i="24"/>
  <c r="R88" i="17"/>
  <c r="A90" i="15"/>
  <c r="K90" i="15" s="1"/>
  <c r="A90" i="24"/>
  <c r="K90" i="24" s="1"/>
  <c r="A90" i="22"/>
  <c r="K90" i="22" s="1"/>
  <c r="A90" i="25"/>
  <c r="K90" i="25" s="1"/>
  <c r="S88" i="17"/>
  <c r="AC88" i="17" s="1"/>
  <c r="W87" i="17"/>
  <c r="AD87" i="17" s="1"/>
  <c r="N75" i="23"/>
  <c r="P75" i="23" s="1"/>
  <c r="M75" i="23"/>
  <c r="AE85" i="24"/>
  <c r="AF85" i="24" s="1"/>
  <c r="AL85" i="24" s="1"/>
  <c r="U86" i="24"/>
  <c r="X86" i="24" s="1"/>
  <c r="W86" i="22"/>
  <c r="U86" i="22"/>
  <c r="X86" i="22" s="1"/>
  <c r="AJ87" i="17"/>
  <c r="B87" i="21" s="1"/>
  <c r="AE85" i="22"/>
  <c r="AF85" i="22" s="1"/>
  <c r="AL85" i="22" s="1"/>
  <c r="AA86" i="25"/>
  <c r="AE86" i="25" s="1"/>
  <c r="AJ88" i="15"/>
  <c r="AJ88" i="25"/>
  <c r="Y89" i="15"/>
  <c r="AB89" i="15" s="1"/>
  <c r="AC89" i="15" s="1"/>
  <c r="V89" i="15"/>
  <c r="Z86" i="24"/>
  <c r="AM84" i="24"/>
  <c r="S87" i="22"/>
  <c r="Q87" i="22"/>
  <c r="R87" i="22"/>
  <c r="T87" i="22"/>
  <c r="O88" i="22"/>
  <c r="L88" i="22"/>
  <c r="G89" i="22"/>
  <c r="I89" i="22" s="1"/>
  <c r="J89" i="22" s="1"/>
  <c r="L88" i="25"/>
  <c r="O88" i="25"/>
  <c r="AM84" i="25"/>
  <c r="S87" i="24"/>
  <c r="Q87" i="24"/>
  <c r="W86" i="24"/>
  <c r="AP83" i="25"/>
  <c r="H76" i="23"/>
  <c r="AH85" i="25"/>
  <c r="AD85" i="25"/>
  <c r="AK85" i="25" s="1"/>
  <c r="AP83" i="22"/>
  <c r="F76" i="23"/>
  <c r="T87" i="24"/>
  <c r="R87" i="24"/>
  <c r="AJ88" i="24"/>
  <c r="Z86" i="25"/>
  <c r="AH85" i="24"/>
  <c r="AI85" i="24" s="1"/>
  <c r="AD85" i="24"/>
  <c r="AK85" i="24" s="1"/>
  <c r="AH85" i="22"/>
  <c r="AI85" i="22" s="1"/>
  <c r="AD85" i="22"/>
  <c r="AK85" i="22" s="1"/>
  <c r="AP83" i="15"/>
  <c r="E76" i="23"/>
  <c r="Y89" i="25"/>
  <c r="AB89" i="25" s="1"/>
  <c r="AC89" i="25" s="1"/>
  <c r="V89" i="25"/>
  <c r="T87" i="25"/>
  <c r="R87" i="25"/>
  <c r="Y89" i="24"/>
  <c r="AB89" i="24" s="1"/>
  <c r="AC89" i="24" s="1"/>
  <c r="V89" i="24"/>
  <c r="AM84" i="22"/>
  <c r="G89" i="25"/>
  <c r="I89" i="25" s="1"/>
  <c r="J89" i="25" s="1"/>
  <c r="M89" i="25"/>
  <c r="Q87" i="25"/>
  <c r="S87" i="25"/>
  <c r="AP83" i="24"/>
  <c r="G76" i="23"/>
  <c r="AG85" i="25"/>
  <c r="AE85" i="25"/>
  <c r="AF85" i="25" s="1"/>
  <c r="AL85" i="25" s="1"/>
  <c r="AJ88" i="22"/>
  <c r="Z86" i="22"/>
  <c r="M89" i="24"/>
  <c r="G89" i="24"/>
  <c r="I89" i="24" s="1"/>
  <c r="J89" i="24" s="1"/>
  <c r="M90" i="22"/>
  <c r="W86" i="25"/>
  <c r="AA86" i="22"/>
  <c r="V89" i="22"/>
  <c r="Y89" i="22"/>
  <c r="AB89" i="22" s="1"/>
  <c r="AC89" i="22" s="1"/>
  <c r="O88" i="24"/>
  <c r="L88" i="24"/>
  <c r="U86" i="25"/>
  <c r="X86" i="25" s="1"/>
  <c r="AA86" i="24"/>
  <c r="H94" i="22"/>
  <c r="Y88" i="17"/>
  <c r="AE88" i="17" s="1"/>
  <c r="AM84" i="15"/>
  <c r="Z88" i="17"/>
  <c r="AM86" i="17"/>
  <c r="W86" i="15"/>
  <c r="X86" i="15"/>
  <c r="C89" i="17"/>
  <c r="V89" i="17" s="1"/>
  <c r="AF85" i="15"/>
  <c r="AL85" i="15" s="1"/>
  <c r="AD85" i="15"/>
  <c r="AK85" i="15" s="1"/>
  <c r="A89" i="17"/>
  <c r="U89" i="17" s="1"/>
  <c r="Q87" i="15"/>
  <c r="W87" i="15" s="1"/>
  <c r="O88" i="15"/>
  <c r="T88" i="15" s="1"/>
  <c r="G89" i="15"/>
  <c r="I89" i="15" s="1"/>
  <c r="J89" i="15" s="1"/>
  <c r="L89" i="15" s="1"/>
  <c r="F90" i="17"/>
  <c r="AI85" i="15"/>
  <c r="M90" i="15"/>
  <c r="U87" i="15"/>
  <c r="AH86" i="15"/>
  <c r="AD86" i="15"/>
  <c r="AA87" i="15"/>
  <c r="G90" i="17"/>
  <c r="AE86" i="15"/>
  <c r="AF86" i="15" s="1"/>
  <c r="AG86" i="15"/>
  <c r="Q88" i="15"/>
  <c r="S88" i="15"/>
  <c r="E90" i="17"/>
  <c r="D90" i="17"/>
  <c r="B89" i="17"/>
  <c r="H94" i="15"/>
  <c r="D94" i="15"/>
  <c r="N94" i="15" s="1"/>
  <c r="N93" i="15"/>
  <c r="AQ81" i="32" l="1"/>
  <c r="K81" i="32"/>
  <c r="BB80" i="32"/>
  <c r="BI80" i="32" s="1"/>
  <c r="AF88" i="28"/>
  <c r="AL88" i="28" s="1"/>
  <c r="AQ75" i="23"/>
  <c r="AH75" i="23"/>
  <c r="AH88" i="28"/>
  <c r="AI88" i="28" s="1"/>
  <c r="AM88" i="28" s="1"/>
  <c r="BK79" i="32"/>
  <c r="BN79" i="32" s="1"/>
  <c r="I82" i="21" s="1"/>
  <c r="BG80" i="32"/>
  <c r="BH80" i="32"/>
  <c r="AN82" i="32"/>
  <c r="AP82" i="32" s="1"/>
  <c r="AM82" i="32"/>
  <c r="AO82" i="32" s="1"/>
  <c r="AV82" i="32"/>
  <c r="AU82" i="32"/>
  <c r="AG84" i="32"/>
  <c r="L84" i="32"/>
  <c r="P84" i="32" s="1"/>
  <c r="AX81" i="32"/>
  <c r="AZ81" i="32" s="1"/>
  <c r="AY81" i="32"/>
  <c r="BA81" i="32" s="1"/>
  <c r="AR83" i="32"/>
  <c r="AK83" i="32"/>
  <c r="AJ83" i="32"/>
  <c r="AG74" i="23"/>
  <c r="AI74" i="23" s="1"/>
  <c r="AJ74" i="23" s="1"/>
  <c r="AK74" i="23" s="1"/>
  <c r="AL74" i="23" s="1"/>
  <c r="AM74" i="23" s="1"/>
  <c r="AN74" i="23" s="1"/>
  <c r="AO74" i="23" s="1"/>
  <c r="AP74" i="23" s="1"/>
  <c r="BC87" i="32"/>
  <c r="BE87" i="32"/>
  <c r="BD87" i="32"/>
  <c r="W87" i="32"/>
  <c r="Y87" i="32"/>
  <c r="X87" i="32"/>
  <c r="E83" i="32"/>
  <c r="D83" i="32"/>
  <c r="G82" i="32"/>
  <c r="I82" i="32" s="1"/>
  <c r="H82" i="32"/>
  <c r="J82" i="32" s="1"/>
  <c r="E84" i="32"/>
  <c r="D84" i="32"/>
  <c r="A91" i="15"/>
  <c r="K91" i="15" s="1"/>
  <c r="AI87" i="27"/>
  <c r="AM87" i="27" s="1"/>
  <c r="AP87" i="27" s="1"/>
  <c r="AI87" i="29"/>
  <c r="AM87" i="29" s="1"/>
  <c r="V88" i="19"/>
  <c r="AI87" i="28"/>
  <c r="AM87" i="28" s="1"/>
  <c r="AP87" i="28" s="1"/>
  <c r="B92" i="25"/>
  <c r="W89" i="26"/>
  <c r="B92" i="24"/>
  <c r="A91" i="24"/>
  <c r="K91" i="24" s="1"/>
  <c r="I79" i="23"/>
  <c r="U89" i="26"/>
  <c r="X89" i="26" s="1"/>
  <c r="J79" i="23"/>
  <c r="W89" i="27"/>
  <c r="U89" i="27"/>
  <c r="X89" i="27" s="1"/>
  <c r="AI87" i="26"/>
  <c r="AM87" i="26" s="1"/>
  <c r="AP87" i="26" s="1"/>
  <c r="B92" i="26"/>
  <c r="G92" i="26" s="1"/>
  <c r="I92" i="26" s="1"/>
  <c r="J92" i="26" s="1"/>
  <c r="L92" i="26" s="1"/>
  <c r="AI88" i="26"/>
  <c r="AM88" i="26" s="1"/>
  <c r="W90" i="26"/>
  <c r="AA89" i="29"/>
  <c r="AE89" i="29" s="1"/>
  <c r="U90" i="26"/>
  <c r="X90" i="26" s="1"/>
  <c r="Z89" i="29"/>
  <c r="AD89" i="29" s="1"/>
  <c r="AA90" i="27"/>
  <c r="AI88" i="27"/>
  <c r="AM88" i="27" s="1"/>
  <c r="AA89" i="28"/>
  <c r="AE89" i="28" s="1"/>
  <c r="W90" i="27"/>
  <c r="T90" i="29"/>
  <c r="R90" i="29"/>
  <c r="T91" i="27"/>
  <c r="R91" i="27"/>
  <c r="Q90" i="29"/>
  <c r="S90" i="29"/>
  <c r="AJ89" i="28"/>
  <c r="Z89" i="28"/>
  <c r="O91" i="29"/>
  <c r="L91" i="29"/>
  <c r="A91" i="27"/>
  <c r="K91" i="27" s="1"/>
  <c r="A91" i="29"/>
  <c r="K91" i="29" s="1"/>
  <c r="O91" i="28"/>
  <c r="L91" i="28"/>
  <c r="Y90" i="26"/>
  <c r="AB90" i="26" s="1"/>
  <c r="AC90" i="26" s="1"/>
  <c r="V90" i="26"/>
  <c r="V90" i="28"/>
  <c r="Y90" i="28"/>
  <c r="AB90" i="28" s="1"/>
  <c r="AC90" i="28" s="1"/>
  <c r="AJ89" i="29"/>
  <c r="S91" i="26"/>
  <c r="Q91" i="26"/>
  <c r="AJ89" i="26"/>
  <c r="T91" i="26"/>
  <c r="R91" i="26"/>
  <c r="V90" i="27"/>
  <c r="Y90" i="27"/>
  <c r="AB90" i="27" s="1"/>
  <c r="AC90" i="27" s="1"/>
  <c r="S90" i="28"/>
  <c r="Q90" i="28"/>
  <c r="V90" i="29"/>
  <c r="Y90" i="29"/>
  <c r="AB90" i="29" s="1"/>
  <c r="AC90" i="29" s="1"/>
  <c r="T90" i="28"/>
  <c r="R90" i="28"/>
  <c r="AA90" i="26"/>
  <c r="AM88" i="29"/>
  <c r="A91" i="26"/>
  <c r="K91" i="26" s="1"/>
  <c r="A91" i="28"/>
  <c r="K91" i="28" s="1"/>
  <c r="Z90" i="26"/>
  <c r="AJ89" i="27"/>
  <c r="O92" i="27"/>
  <c r="L92" i="27"/>
  <c r="B92" i="28"/>
  <c r="G92" i="28" s="1"/>
  <c r="I92" i="28" s="1"/>
  <c r="J92" i="28" s="1"/>
  <c r="B92" i="29"/>
  <c r="G92" i="29" s="1"/>
  <c r="I92" i="29" s="1"/>
  <c r="J92" i="29" s="1"/>
  <c r="A89" i="19"/>
  <c r="P89" i="19" s="1"/>
  <c r="D89" i="21" s="1"/>
  <c r="B93" i="25" s="1"/>
  <c r="W89" i="28"/>
  <c r="AA89" i="27"/>
  <c r="Z89" i="26"/>
  <c r="B92" i="15"/>
  <c r="U89" i="28"/>
  <c r="X89" i="28" s="1"/>
  <c r="Z89" i="27"/>
  <c r="AA89" i="26"/>
  <c r="U89" i="29"/>
  <c r="X89" i="29" s="1"/>
  <c r="U90" i="27"/>
  <c r="X90" i="27" s="1"/>
  <c r="Z90" i="27"/>
  <c r="S91" i="27"/>
  <c r="Q91" i="27"/>
  <c r="W89" i="29"/>
  <c r="O75" i="23"/>
  <c r="R75" i="23" s="1"/>
  <c r="S75" i="23"/>
  <c r="T75" i="23"/>
  <c r="C89" i="19"/>
  <c r="Q89" i="19" s="1"/>
  <c r="C89" i="21" s="1"/>
  <c r="B93" i="15" s="1"/>
  <c r="E90" i="19"/>
  <c r="C90" i="19" s="1"/>
  <c r="Q90" i="19" s="1"/>
  <c r="C90" i="21" s="1"/>
  <c r="W88" i="17"/>
  <c r="AD88" i="17" s="1"/>
  <c r="AM88" i="17" s="1"/>
  <c r="B92" i="22"/>
  <c r="S89" i="17"/>
  <c r="AC89" i="17" s="1"/>
  <c r="A91" i="22"/>
  <c r="K91" i="22" s="1"/>
  <c r="A91" i="25"/>
  <c r="K91" i="25" s="1"/>
  <c r="AK88" i="17"/>
  <c r="A88" i="21" s="1"/>
  <c r="A85" i="32" s="1"/>
  <c r="R89" i="17"/>
  <c r="M76" i="23"/>
  <c r="N76" i="23"/>
  <c r="P76" i="23" s="1"/>
  <c r="AG86" i="25"/>
  <c r="AJ88" i="17"/>
  <c r="B88" i="21" s="1"/>
  <c r="W87" i="25"/>
  <c r="U87" i="25"/>
  <c r="X87" i="25" s="1"/>
  <c r="W87" i="24"/>
  <c r="G90" i="22"/>
  <c r="I90" i="22" s="1"/>
  <c r="J90" i="22" s="1"/>
  <c r="L90" i="22" s="1"/>
  <c r="AI85" i="25"/>
  <c r="AM85" i="25" s="1"/>
  <c r="U87" i="22"/>
  <c r="X87" i="22" s="1"/>
  <c r="W87" i="22"/>
  <c r="AJ89" i="15"/>
  <c r="AJ89" i="24"/>
  <c r="AF86" i="25"/>
  <c r="AL86" i="25" s="1"/>
  <c r="AA87" i="24"/>
  <c r="AE87" i="24" s="1"/>
  <c r="V90" i="15"/>
  <c r="Y90" i="15"/>
  <c r="AB90" i="15" s="1"/>
  <c r="AC90" i="15" s="1"/>
  <c r="AP84" i="25"/>
  <c r="H77" i="23"/>
  <c r="M91" i="22"/>
  <c r="AH86" i="25"/>
  <c r="AD86" i="25"/>
  <c r="AK86" i="25" s="1"/>
  <c r="Q88" i="25"/>
  <c r="S88" i="25"/>
  <c r="L89" i="22"/>
  <c r="O89" i="22"/>
  <c r="AM85" i="24"/>
  <c r="Q88" i="22"/>
  <c r="S88" i="22"/>
  <c r="R88" i="24"/>
  <c r="T88" i="24"/>
  <c r="AJ89" i="22"/>
  <c r="T88" i="22"/>
  <c r="R88" i="22"/>
  <c r="U87" i="24"/>
  <c r="X87" i="24" s="1"/>
  <c r="AJ89" i="25"/>
  <c r="AA87" i="25"/>
  <c r="M90" i="25"/>
  <c r="G90" i="25"/>
  <c r="I90" i="25" s="1"/>
  <c r="J90" i="25" s="1"/>
  <c r="Z87" i="25"/>
  <c r="Z87" i="22"/>
  <c r="Y90" i="25"/>
  <c r="AB90" i="25" s="1"/>
  <c r="AC90" i="25" s="1"/>
  <c r="V90" i="25"/>
  <c r="M90" i="24"/>
  <c r="G90" i="24"/>
  <c r="I90" i="24" s="1"/>
  <c r="J90" i="24" s="1"/>
  <c r="AA87" i="22"/>
  <c r="O89" i="24"/>
  <c r="L89" i="24"/>
  <c r="V90" i="24"/>
  <c r="Y90" i="24"/>
  <c r="AB90" i="24" s="1"/>
  <c r="AC90" i="24" s="1"/>
  <c r="AP84" i="24"/>
  <c r="G77" i="23"/>
  <c r="R88" i="25"/>
  <c r="T88" i="25"/>
  <c r="AG86" i="24"/>
  <c r="AE86" i="24"/>
  <c r="AF86" i="24" s="1"/>
  <c r="AL86" i="24" s="1"/>
  <c r="AG86" i="22"/>
  <c r="AE86" i="22"/>
  <c r="AF86" i="22" s="1"/>
  <c r="AL86" i="22" s="1"/>
  <c r="AD86" i="22"/>
  <c r="AK86" i="22" s="1"/>
  <c r="AH86" i="22"/>
  <c r="AM85" i="22"/>
  <c r="AH86" i="24"/>
  <c r="AD86" i="24"/>
  <c r="AK86" i="24" s="1"/>
  <c r="Y90" i="22"/>
  <c r="AB90" i="22" s="1"/>
  <c r="AC90" i="22" s="1"/>
  <c r="V90" i="22"/>
  <c r="O89" i="25"/>
  <c r="L89" i="25"/>
  <c r="AP84" i="15"/>
  <c r="E77" i="23"/>
  <c r="S88" i="24"/>
  <c r="Q88" i="24"/>
  <c r="AP84" i="22"/>
  <c r="F77" i="23"/>
  <c r="Z87" i="24"/>
  <c r="Y89" i="17"/>
  <c r="AE89" i="17" s="1"/>
  <c r="AK86" i="15"/>
  <c r="AL86" i="15"/>
  <c r="AM87" i="17"/>
  <c r="Z89" i="17"/>
  <c r="AM85" i="15"/>
  <c r="Z87" i="15"/>
  <c r="AD87" i="15" s="1"/>
  <c r="AK87" i="15" s="1"/>
  <c r="C90" i="17"/>
  <c r="V90" i="17" s="1"/>
  <c r="X87" i="15"/>
  <c r="A90" i="17"/>
  <c r="U90" i="17" s="1"/>
  <c r="R88" i="15"/>
  <c r="W88" i="15" s="1"/>
  <c r="O89" i="15"/>
  <c r="R89" i="15" s="1"/>
  <c r="U88" i="15"/>
  <c r="G90" i="15"/>
  <c r="I90" i="15" s="1"/>
  <c r="J90" i="15" s="1"/>
  <c r="L90" i="15" s="1"/>
  <c r="M91" i="15"/>
  <c r="AI86" i="15"/>
  <c r="AG87" i="15"/>
  <c r="AE87" i="15"/>
  <c r="AA88" i="15"/>
  <c r="S89" i="15"/>
  <c r="Q89" i="15"/>
  <c r="B90" i="17"/>
  <c r="AQ82" i="32" l="1"/>
  <c r="BK80" i="32"/>
  <c r="BN80" i="32" s="1"/>
  <c r="I83" i="21" s="1"/>
  <c r="AQ76" i="23"/>
  <c r="AH76" i="23"/>
  <c r="BB81" i="32"/>
  <c r="AN83" i="32"/>
  <c r="AP83" i="32" s="1"/>
  <c r="AM83" i="32"/>
  <c r="AO83" i="32" s="1"/>
  <c r="AV83" i="32"/>
  <c r="AU83" i="32"/>
  <c r="K82" i="32"/>
  <c r="AG85" i="32"/>
  <c r="L85" i="32"/>
  <c r="P85" i="32" s="1"/>
  <c r="AK84" i="32"/>
  <c r="AR84" i="32"/>
  <c r="AJ84" i="32"/>
  <c r="AY82" i="32"/>
  <c r="BA82" i="32" s="1"/>
  <c r="AX82" i="32"/>
  <c r="AZ82" i="32" s="1"/>
  <c r="AG75" i="23"/>
  <c r="AI75" i="23" s="1"/>
  <c r="AJ75" i="23" s="1"/>
  <c r="AK75" i="23" s="1"/>
  <c r="AL75" i="23" s="1"/>
  <c r="AM75" i="23" s="1"/>
  <c r="AN75" i="23" s="1"/>
  <c r="AO75" i="23" s="1"/>
  <c r="AP75" i="23" s="1"/>
  <c r="G84" i="32"/>
  <c r="I84" i="32" s="1"/>
  <c r="H84" i="32"/>
  <c r="J84" i="32" s="1"/>
  <c r="J80" i="23"/>
  <c r="G83" i="32"/>
  <c r="I83" i="32" s="1"/>
  <c r="H83" i="32"/>
  <c r="J83" i="32" s="1"/>
  <c r="AF89" i="28"/>
  <c r="AG89" i="28"/>
  <c r="AP87" i="29"/>
  <c r="I80" i="23"/>
  <c r="K80" i="23"/>
  <c r="AH89" i="29"/>
  <c r="O92" i="26"/>
  <c r="R92" i="26" s="1"/>
  <c r="AF89" i="29"/>
  <c r="AL89" i="29" s="1"/>
  <c r="AJ90" i="26"/>
  <c r="AG89" i="29"/>
  <c r="V89" i="19"/>
  <c r="W90" i="28"/>
  <c r="L80" i="23"/>
  <c r="AG90" i="27"/>
  <c r="AE90" i="27"/>
  <c r="AF90" i="27" s="1"/>
  <c r="AL90" i="27" s="1"/>
  <c r="AA90" i="28"/>
  <c r="AG90" i="28" s="1"/>
  <c r="W91" i="27"/>
  <c r="U91" i="27"/>
  <c r="X91" i="27" s="1"/>
  <c r="W91" i="26"/>
  <c r="U91" i="26"/>
  <c r="X91" i="26" s="1"/>
  <c r="AA90" i="29"/>
  <c r="AG90" i="29" s="1"/>
  <c r="AP88" i="28"/>
  <c r="J81" i="23"/>
  <c r="AP88" i="27"/>
  <c r="K81" i="23"/>
  <c r="AJ90" i="27"/>
  <c r="AE89" i="26"/>
  <c r="AF89" i="26" s="1"/>
  <c r="AL89" i="26" s="1"/>
  <c r="AG89" i="26"/>
  <c r="Z90" i="29"/>
  <c r="AH89" i="27"/>
  <c r="AD89" i="27"/>
  <c r="AK89" i="27" s="1"/>
  <c r="S92" i="26"/>
  <c r="Q92" i="26"/>
  <c r="Q91" i="28"/>
  <c r="S91" i="28"/>
  <c r="B94" i="29"/>
  <c r="G94" i="29" s="1"/>
  <c r="I94" i="29" s="1"/>
  <c r="J94" i="29" s="1"/>
  <c r="B94" i="28"/>
  <c r="G94" i="28" s="1"/>
  <c r="I94" i="28" s="1"/>
  <c r="J94" i="28" s="1"/>
  <c r="T91" i="28"/>
  <c r="R91" i="28"/>
  <c r="B93" i="29"/>
  <c r="G93" i="29" s="1"/>
  <c r="I93" i="29" s="1"/>
  <c r="J93" i="29" s="1"/>
  <c r="B93" i="28"/>
  <c r="G93" i="28" s="1"/>
  <c r="I93" i="28" s="1"/>
  <c r="J93" i="28" s="1"/>
  <c r="AH90" i="26"/>
  <c r="AD90" i="26"/>
  <c r="AK90" i="26" s="1"/>
  <c r="V91" i="29"/>
  <c r="Y91" i="29"/>
  <c r="AB91" i="29" s="1"/>
  <c r="AC91" i="29" s="1"/>
  <c r="A92" i="26"/>
  <c r="K92" i="26" s="1"/>
  <c r="A92" i="28"/>
  <c r="K92" i="28" s="1"/>
  <c r="V91" i="28"/>
  <c r="Y91" i="28"/>
  <c r="AB91" i="28" s="1"/>
  <c r="AC91" i="28" s="1"/>
  <c r="V91" i="27"/>
  <c r="Y91" i="27"/>
  <c r="AB91" i="27" s="1"/>
  <c r="AC91" i="27" s="1"/>
  <c r="AH89" i="26"/>
  <c r="AD89" i="26"/>
  <c r="AK89" i="26" s="1"/>
  <c r="V91" i="26"/>
  <c r="Y91" i="26"/>
  <c r="AB91" i="26" s="1"/>
  <c r="AC91" i="26" s="1"/>
  <c r="W90" i="29"/>
  <c r="T92" i="27"/>
  <c r="R92" i="27"/>
  <c r="AE89" i="27"/>
  <c r="AF89" i="27" s="1"/>
  <c r="AL89" i="27" s="1"/>
  <c r="AG89" i="27"/>
  <c r="AP88" i="29"/>
  <c r="I81" i="23"/>
  <c r="Z91" i="26"/>
  <c r="U90" i="29"/>
  <c r="X90" i="29" s="1"/>
  <c r="AE90" i="26"/>
  <c r="AF90" i="26" s="1"/>
  <c r="AL90" i="26" s="1"/>
  <c r="AG90" i="26"/>
  <c r="AA91" i="26"/>
  <c r="B93" i="26"/>
  <c r="G93" i="26" s="1"/>
  <c r="I93" i="26" s="1"/>
  <c r="J93" i="26" s="1"/>
  <c r="B93" i="27"/>
  <c r="G93" i="27" s="1"/>
  <c r="I93" i="27" s="1"/>
  <c r="J93" i="27" s="1"/>
  <c r="AL89" i="28"/>
  <c r="A90" i="19"/>
  <c r="P90" i="19" s="1"/>
  <c r="D90" i="21" s="1"/>
  <c r="A92" i="27"/>
  <c r="K92" i="27" s="1"/>
  <c r="A92" i="29"/>
  <c r="K92" i="29" s="1"/>
  <c r="O92" i="29"/>
  <c r="L92" i="29"/>
  <c r="U90" i="28"/>
  <c r="X90" i="28" s="1"/>
  <c r="S91" i="29"/>
  <c r="Q91" i="29"/>
  <c r="Z91" i="27"/>
  <c r="O92" i="28"/>
  <c r="L92" i="28"/>
  <c r="T91" i="29"/>
  <c r="R91" i="29"/>
  <c r="B90" i="19"/>
  <c r="AA91" i="27"/>
  <c r="AP88" i="26"/>
  <c r="L81" i="23"/>
  <c r="AJ90" i="29"/>
  <c r="AJ90" i="28"/>
  <c r="AH90" i="27"/>
  <c r="AD90" i="27"/>
  <c r="AK90" i="27" s="1"/>
  <c r="S92" i="27"/>
  <c r="Q92" i="27"/>
  <c r="Z90" i="28"/>
  <c r="AK89" i="29"/>
  <c r="AD89" i="28"/>
  <c r="AK89" i="28" s="1"/>
  <c r="AH89" i="28"/>
  <c r="AI89" i="28" s="1"/>
  <c r="O76" i="23"/>
  <c r="R76" i="23" s="1"/>
  <c r="S76" i="23"/>
  <c r="T76" i="23"/>
  <c r="AJ90" i="15"/>
  <c r="B93" i="22"/>
  <c r="AK89" i="17"/>
  <c r="A89" i="21" s="1"/>
  <c r="A86" i="32" s="1"/>
  <c r="B93" i="24"/>
  <c r="G91" i="22"/>
  <c r="I91" i="22" s="1"/>
  <c r="J91" i="22" s="1"/>
  <c r="O91" i="22" s="1"/>
  <c r="S90" i="17"/>
  <c r="AC90" i="17" s="1"/>
  <c r="R90" i="17"/>
  <c r="A92" i="15"/>
  <c r="K92" i="15" s="1"/>
  <c r="A92" i="24"/>
  <c r="K92" i="24" s="1"/>
  <c r="AI86" i="25"/>
  <c r="AM86" i="25" s="1"/>
  <c r="W89" i="17"/>
  <c r="AD89" i="17" s="1"/>
  <c r="A92" i="25"/>
  <c r="K92" i="25" s="1"/>
  <c r="A92" i="22"/>
  <c r="K92" i="22" s="1"/>
  <c r="M77" i="23"/>
  <c r="N77" i="23"/>
  <c r="P77" i="23" s="1"/>
  <c r="O90" i="22"/>
  <c r="T90" i="22" s="1"/>
  <c r="AH87" i="15"/>
  <c r="AI87" i="15" s="1"/>
  <c r="AA88" i="25"/>
  <c r="AG88" i="25" s="1"/>
  <c r="Z88" i="25"/>
  <c r="AH88" i="25" s="1"/>
  <c r="U88" i="22"/>
  <c r="X88" i="22" s="1"/>
  <c r="AJ89" i="17"/>
  <c r="B89" i="21" s="1"/>
  <c r="AG87" i="24"/>
  <c r="AA88" i="24"/>
  <c r="AG88" i="24" s="1"/>
  <c r="AI86" i="24"/>
  <c r="AM86" i="24" s="1"/>
  <c r="AJ90" i="25"/>
  <c r="V91" i="15"/>
  <c r="Y91" i="15"/>
  <c r="AB91" i="15" s="1"/>
  <c r="AC91" i="15" s="1"/>
  <c r="T89" i="22"/>
  <c r="R89" i="22"/>
  <c r="S89" i="22"/>
  <c r="Q89" i="22"/>
  <c r="R89" i="24"/>
  <c r="T89" i="24"/>
  <c r="AI86" i="22"/>
  <c r="AM86" i="22" s="1"/>
  <c r="AE87" i="25"/>
  <c r="AF87" i="25" s="1"/>
  <c r="AL87" i="25" s="1"/>
  <c r="AG87" i="25"/>
  <c r="Y91" i="25"/>
  <c r="AB91" i="25" s="1"/>
  <c r="AC91" i="25" s="1"/>
  <c r="V91" i="25"/>
  <c r="Z88" i="22"/>
  <c r="O90" i="24"/>
  <c r="L90" i="24"/>
  <c r="U88" i="25"/>
  <c r="X88" i="25" s="1"/>
  <c r="V91" i="22"/>
  <c r="Y91" i="22"/>
  <c r="AB91" i="22" s="1"/>
  <c r="AC91" i="22" s="1"/>
  <c r="M91" i="25"/>
  <c r="G91" i="25"/>
  <c r="I91" i="25" s="1"/>
  <c r="J91" i="25" s="1"/>
  <c r="S89" i="25"/>
  <c r="Q89" i="25"/>
  <c r="AJ90" i="22"/>
  <c r="W88" i="25"/>
  <c r="AD87" i="22"/>
  <c r="AK87" i="22" s="1"/>
  <c r="AH87" i="22"/>
  <c r="S90" i="22"/>
  <c r="Q90" i="22"/>
  <c r="AG87" i="22"/>
  <c r="AE87" i="22"/>
  <c r="AF87" i="22" s="1"/>
  <c r="AL87" i="22" s="1"/>
  <c r="AH87" i="25"/>
  <c r="AD87" i="25"/>
  <c r="AK87" i="25" s="1"/>
  <c r="Y91" i="24"/>
  <c r="AB91" i="24" s="1"/>
  <c r="AC91" i="24" s="1"/>
  <c r="V91" i="24"/>
  <c r="M91" i="24"/>
  <c r="G91" i="24"/>
  <c r="I91" i="24" s="1"/>
  <c r="J91" i="24" s="1"/>
  <c r="AP85" i="24"/>
  <c r="G78" i="23"/>
  <c r="Z88" i="24"/>
  <c r="L90" i="25"/>
  <c r="O90" i="25"/>
  <c r="U88" i="24"/>
  <c r="X88" i="24" s="1"/>
  <c r="AH87" i="24"/>
  <c r="AF87" i="24"/>
  <c r="AL87" i="24" s="1"/>
  <c r="AD87" i="24"/>
  <c r="AK87" i="24" s="1"/>
  <c r="AJ90" i="24"/>
  <c r="W88" i="24"/>
  <c r="AP85" i="25"/>
  <c r="H78" i="23"/>
  <c r="W88" i="22"/>
  <c r="T89" i="25"/>
  <c r="R89" i="25"/>
  <c r="AP85" i="15"/>
  <c r="E78" i="23"/>
  <c r="AP85" i="22"/>
  <c r="F78" i="23"/>
  <c r="S89" i="24"/>
  <c r="Q89" i="24"/>
  <c r="AA88" i="22"/>
  <c r="AM86" i="15"/>
  <c r="Y90" i="17"/>
  <c r="AE90" i="17" s="1"/>
  <c r="AF87" i="15"/>
  <c r="AL87" i="15" s="1"/>
  <c r="X88" i="15"/>
  <c r="Z90" i="17"/>
  <c r="Z88" i="15"/>
  <c r="AH88" i="15" s="1"/>
  <c r="T89" i="15"/>
  <c r="U89" i="15" s="1"/>
  <c r="X89" i="15" s="1"/>
  <c r="O90" i="15"/>
  <c r="R90" i="15" s="1"/>
  <c r="G91" i="15"/>
  <c r="I91" i="15" s="1"/>
  <c r="J91" i="15" s="1"/>
  <c r="L91" i="15" s="1"/>
  <c r="M92" i="15"/>
  <c r="W89" i="15"/>
  <c r="AE88" i="15"/>
  <c r="AG88" i="15"/>
  <c r="Q90" i="15"/>
  <c r="S90" i="15"/>
  <c r="Z89" i="15"/>
  <c r="AQ83" i="32" l="1"/>
  <c r="AQ77" i="23"/>
  <c r="AH77" i="23"/>
  <c r="BI81" i="32"/>
  <c r="BG81" i="32"/>
  <c r="BH81" i="32"/>
  <c r="BB82" i="32"/>
  <c r="BG82" i="32" s="1"/>
  <c r="AM84" i="32"/>
  <c r="AO84" i="32" s="1"/>
  <c r="AN84" i="32"/>
  <c r="AP84" i="32" s="1"/>
  <c r="AV84" i="32"/>
  <c r="AU84" i="32"/>
  <c r="AR85" i="32"/>
  <c r="AK85" i="32"/>
  <c r="AJ85" i="32"/>
  <c r="AG86" i="32"/>
  <c r="L86" i="32"/>
  <c r="P86" i="32" s="1"/>
  <c r="K83" i="32"/>
  <c r="AY83" i="32"/>
  <c r="BA83" i="32" s="1"/>
  <c r="AX83" i="32"/>
  <c r="AZ83" i="32" s="1"/>
  <c r="BB83" i="32" s="1"/>
  <c r="BI83" i="32" s="1"/>
  <c r="K84" i="32"/>
  <c r="AG76" i="23"/>
  <c r="AI76" i="23" s="1"/>
  <c r="AJ76" i="23" s="1"/>
  <c r="AK76" i="23" s="1"/>
  <c r="AL76" i="23" s="1"/>
  <c r="AM76" i="23" s="1"/>
  <c r="AN76" i="23" s="1"/>
  <c r="AO76" i="23" s="1"/>
  <c r="AP76" i="23" s="1"/>
  <c r="E85" i="32"/>
  <c r="D85" i="32"/>
  <c r="AI89" i="29"/>
  <c r="AM89" i="29" s="1"/>
  <c r="AP89" i="29" s="1"/>
  <c r="AI90" i="27"/>
  <c r="AM90" i="27" s="1"/>
  <c r="T92" i="26"/>
  <c r="AA92" i="26" s="1"/>
  <c r="AE90" i="28"/>
  <c r="AF90" i="28" s="1"/>
  <c r="AL90" i="28" s="1"/>
  <c r="AI89" i="26"/>
  <c r="AM89" i="26" s="1"/>
  <c r="U92" i="26"/>
  <c r="X92" i="26" s="1"/>
  <c r="W92" i="26"/>
  <c r="U92" i="27"/>
  <c r="X92" i="27" s="1"/>
  <c r="W91" i="28"/>
  <c r="AE90" i="29"/>
  <c r="AF90" i="29" s="1"/>
  <c r="AL90" i="29" s="1"/>
  <c r="U91" i="28"/>
  <c r="X91" i="28" s="1"/>
  <c r="W91" i="29"/>
  <c r="U91" i="29"/>
  <c r="X91" i="29" s="1"/>
  <c r="AM89" i="28"/>
  <c r="J82" i="23" s="1"/>
  <c r="W92" i="27"/>
  <c r="AE91" i="27"/>
  <c r="AF91" i="27" s="1"/>
  <c r="AL91" i="27" s="1"/>
  <c r="AG91" i="27"/>
  <c r="B94" i="27"/>
  <c r="G94" i="27" s="1"/>
  <c r="I94" i="27" s="1"/>
  <c r="J94" i="27" s="1"/>
  <c r="B94" i="26"/>
  <c r="G94" i="26" s="1"/>
  <c r="I94" i="26" s="1"/>
  <c r="J94" i="26" s="1"/>
  <c r="AH90" i="29"/>
  <c r="AI90" i="29" s="1"/>
  <c r="AD90" i="29"/>
  <c r="AK90" i="29" s="1"/>
  <c r="O93" i="27"/>
  <c r="L93" i="27"/>
  <c r="O93" i="28"/>
  <c r="L93" i="28"/>
  <c r="AH90" i="28"/>
  <c r="AI90" i="28" s="1"/>
  <c r="AD90" i="28"/>
  <c r="AK90" i="28" s="1"/>
  <c r="Q92" i="28"/>
  <c r="S92" i="28"/>
  <c r="O93" i="26"/>
  <c r="L93" i="26"/>
  <c r="AJ91" i="26"/>
  <c r="O93" i="29"/>
  <c r="L93" i="29"/>
  <c r="Z92" i="27"/>
  <c r="AG91" i="26"/>
  <c r="AE91" i="26"/>
  <c r="AF91" i="26" s="1"/>
  <c r="AL91" i="26" s="1"/>
  <c r="AA92" i="27"/>
  <c r="AD91" i="27"/>
  <c r="AK91" i="27" s="1"/>
  <c r="AH91" i="27"/>
  <c r="AI90" i="26"/>
  <c r="AM90" i="26" s="1"/>
  <c r="O94" i="28"/>
  <c r="L94" i="28"/>
  <c r="A93" i="26"/>
  <c r="K93" i="26" s="1"/>
  <c r="A93" i="28"/>
  <c r="K93" i="28" s="1"/>
  <c r="Z91" i="29"/>
  <c r="O94" i="29"/>
  <c r="L94" i="29"/>
  <c r="AA91" i="29"/>
  <c r="AJ91" i="27"/>
  <c r="AA91" i="28"/>
  <c r="Z91" i="28"/>
  <c r="A93" i="15"/>
  <c r="K93" i="15" s="1"/>
  <c r="A93" i="29"/>
  <c r="K93" i="29" s="1"/>
  <c r="A93" i="27"/>
  <c r="K93" i="27" s="1"/>
  <c r="AD91" i="26"/>
  <c r="AK91" i="26" s="1"/>
  <c r="AH91" i="26"/>
  <c r="AJ91" i="28"/>
  <c r="Z92" i="26"/>
  <c r="B94" i="24"/>
  <c r="Q92" i="29"/>
  <c r="S92" i="29"/>
  <c r="V92" i="28"/>
  <c r="Y92" i="28"/>
  <c r="AB92" i="28" s="1"/>
  <c r="AC92" i="28" s="1"/>
  <c r="T92" i="28"/>
  <c r="R92" i="28"/>
  <c r="B94" i="25"/>
  <c r="T92" i="29"/>
  <c r="R92" i="29"/>
  <c r="V92" i="26"/>
  <c r="Y92" i="26"/>
  <c r="AB92" i="26" s="1"/>
  <c r="AC92" i="26" s="1"/>
  <c r="V90" i="19"/>
  <c r="V92" i="29"/>
  <c r="Y92" i="29"/>
  <c r="AB92" i="29" s="1"/>
  <c r="AC92" i="29" s="1"/>
  <c r="V92" i="27"/>
  <c r="Y92" i="27"/>
  <c r="AB92" i="27" s="1"/>
  <c r="AC92" i="27" s="1"/>
  <c r="AJ91" i="29"/>
  <c r="AI89" i="27"/>
  <c r="AM89" i="27" s="1"/>
  <c r="O77" i="23"/>
  <c r="R77" i="23" s="1"/>
  <c r="S77" i="23"/>
  <c r="T77" i="23"/>
  <c r="AK90" i="17"/>
  <c r="A90" i="21" s="1"/>
  <c r="A87" i="32" s="1"/>
  <c r="A93" i="24"/>
  <c r="K93" i="24" s="1"/>
  <c r="L91" i="22"/>
  <c r="Q91" i="22" s="1"/>
  <c r="AJ91" i="15"/>
  <c r="AD88" i="25"/>
  <c r="AK88" i="25" s="1"/>
  <c r="B94" i="22"/>
  <c r="B94" i="15"/>
  <c r="A93" i="25"/>
  <c r="K93" i="25" s="1"/>
  <c r="A93" i="22"/>
  <c r="K93" i="22" s="1"/>
  <c r="R90" i="22"/>
  <c r="Z90" i="22" s="1"/>
  <c r="W90" i="17"/>
  <c r="AD90" i="17" s="1"/>
  <c r="AE88" i="25"/>
  <c r="AF88" i="25" s="1"/>
  <c r="AL88" i="25" s="1"/>
  <c r="AI87" i="24"/>
  <c r="AM87" i="24" s="1"/>
  <c r="M78" i="23"/>
  <c r="N78" i="23"/>
  <c r="P78" i="23" s="1"/>
  <c r="AE88" i="24"/>
  <c r="AF88" i="24" s="1"/>
  <c r="AL88" i="24" s="1"/>
  <c r="AA90" i="22"/>
  <c r="AE90" i="22" s="1"/>
  <c r="AJ90" i="17"/>
  <c r="B90" i="21" s="1"/>
  <c r="AA89" i="22"/>
  <c r="AE89" i="22" s="1"/>
  <c r="U89" i="24"/>
  <c r="X89" i="24" s="1"/>
  <c r="U89" i="25"/>
  <c r="X89" i="25" s="1"/>
  <c r="W89" i="25"/>
  <c r="AJ91" i="25"/>
  <c r="AJ91" i="24"/>
  <c r="AP86" i="22"/>
  <c r="F79" i="23"/>
  <c r="Y92" i="15"/>
  <c r="AB92" i="15" s="1"/>
  <c r="AC92" i="15" s="1"/>
  <c r="V92" i="15"/>
  <c r="AI88" i="25"/>
  <c r="M92" i="24"/>
  <c r="G92" i="24"/>
  <c r="I92" i="24" s="1"/>
  <c r="J92" i="24" s="1"/>
  <c r="M93" i="22"/>
  <c r="AH88" i="22"/>
  <c r="AD88" i="22"/>
  <c r="AK88" i="22" s="1"/>
  <c r="W89" i="24"/>
  <c r="T91" i="22"/>
  <c r="R91" i="22"/>
  <c r="Z89" i="22"/>
  <c r="AH88" i="24"/>
  <c r="AI88" i="24" s="1"/>
  <c r="AD88" i="24"/>
  <c r="AK88" i="24" s="1"/>
  <c r="U90" i="22"/>
  <c r="Y92" i="24"/>
  <c r="AB92" i="24" s="1"/>
  <c r="AC92" i="24" s="1"/>
  <c r="V92" i="24"/>
  <c r="AP86" i="24"/>
  <c r="G79" i="23"/>
  <c r="AP86" i="25"/>
  <c r="H79" i="23"/>
  <c r="O91" i="24"/>
  <c r="L91" i="24"/>
  <c r="Y92" i="25"/>
  <c r="AB92" i="25" s="1"/>
  <c r="AC92" i="25" s="1"/>
  <c r="V92" i="25"/>
  <c r="W89" i="22"/>
  <c r="Z89" i="24"/>
  <c r="V92" i="22"/>
  <c r="Y92" i="22"/>
  <c r="AB92" i="22" s="1"/>
  <c r="AC92" i="22" s="1"/>
  <c r="AI87" i="25"/>
  <c r="AM87" i="25" s="1"/>
  <c r="U89" i="22"/>
  <c r="X89" i="22" s="1"/>
  <c r="T90" i="25"/>
  <c r="R90" i="25"/>
  <c r="Z89" i="25"/>
  <c r="M92" i="25"/>
  <c r="G92" i="25"/>
  <c r="I92" i="25" s="1"/>
  <c r="J92" i="25" s="1"/>
  <c r="AG88" i="22"/>
  <c r="AE88" i="22"/>
  <c r="AF88" i="22" s="1"/>
  <c r="AL88" i="22" s="1"/>
  <c r="T90" i="24"/>
  <c r="R90" i="24"/>
  <c r="AA89" i="24"/>
  <c r="S90" i="25"/>
  <c r="Q90" i="25"/>
  <c r="AA89" i="25"/>
  <c r="AJ91" i="22"/>
  <c r="Q90" i="24"/>
  <c r="S90" i="24"/>
  <c r="AI87" i="22"/>
  <c r="AM87" i="22" s="1"/>
  <c r="AP86" i="15"/>
  <c r="E79" i="23"/>
  <c r="M92" i="22"/>
  <c r="G92" i="22"/>
  <c r="I92" i="22" s="1"/>
  <c r="J92" i="22" s="1"/>
  <c r="O91" i="25"/>
  <c r="L91" i="25"/>
  <c r="AM87" i="15"/>
  <c r="AM89" i="17"/>
  <c r="AF88" i="15"/>
  <c r="AL88" i="15" s="1"/>
  <c r="AD88" i="15"/>
  <c r="AK88" i="15" s="1"/>
  <c r="AA89" i="15"/>
  <c r="AG89" i="15" s="1"/>
  <c r="T90" i="15"/>
  <c r="AA90" i="15" s="1"/>
  <c r="O91" i="15"/>
  <c r="R91" i="15" s="1"/>
  <c r="G92" i="15"/>
  <c r="I92" i="15" s="1"/>
  <c r="J92" i="15" s="1"/>
  <c r="L92" i="15" s="1"/>
  <c r="M93" i="15"/>
  <c r="Z90" i="15"/>
  <c r="AD90" i="15" s="1"/>
  <c r="Q91" i="15"/>
  <c r="S91" i="15"/>
  <c r="AI88" i="15"/>
  <c r="W90" i="15"/>
  <c r="AD89" i="15"/>
  <c r="AK89" i="15" s="1"/>
  <c r="AH89" i="15"/>
  <c r="AQ84" i="32" l="1"/>
  <c r="BK81" i="32"/>
  <c r="BN81" i="32" s="1"/>
  <c r="I84" i="21" s="1"/>
  <c r="AH78" i="23"/>
  <c r="AQ78" i="23"/>
  <c r="BI82" i="32"/>
  <c r="BH82" i="32"/>
  <c r="BK82" i="32" s="1"/>
  <c r="BN82" i="32" s="1"/>
  <c r="I85" i="21" s="1"/>
  <c r="AK86" i="32"/>
  <c r="AR86" i="32"/>
  <c r="AJ86" i="32"/>
  <c r="AM85" i="32"/>
  <c r="AO85" i="32" s="1"/>
  <c r="AN85" i="32"/>
  <c r="AP85" i="32" s="1"/>
  <c r="AV85" i="32"/>
  <c r="AU85" i="32"/>
  <c r="AG87" i="32"/>
  <c r="L87" i="32"/>
  <c r="P87" i="32" s="1"/>
  <c r="AX84" i="32"/>
  <c r="AZ84" i="32" s="1"/>
  <c r="AY84" i="32"/>
  <c r="BA84" i="32" s="1"/>
  <c r="BG83" i="32"/>
  <c r="BH83" i="32"/>
  <c r="AG77" i="23"/>
  <c r="AI77" i="23" s="1"/>
  <c r="AJ77" i="23" s="1"/>
  <c r="AK77" i="23" s="1"/>
  <c r="AL77" i="23" s="1"/>
  <c r="AM77" i="23" s="1"/>
  <c r="AN77" i="23" s="1"/>
  <c r="AO77" i="23" s="1"/>
  <c r="AP77" i="23" s="1"/>
  <c r="H85" i="32"/>
  <c r="J85" i="32" s="1"/>
  <c r="G85" i="32"/>
  <c r="I85" i="32" s="1"/>
  <c r="K85" i="32" s="1"/>
  <c r="E86" i="32"/>
  <c r="D86" i="32"/>
  <c r="I82" i="23"/>
  <c r="AP89" i="28"/>
  <c r="AM90" i="28"/>
  <c r="AP90" i="28" s="1"/>
  <c r="U92" i="28"/>
  <c r="X92" i="28" s="1"/>
  <c r="AI91" i="26"/>
  <c r="AM91" i="26" s="1"/>
  <c r="AA92" i="29"/>
  <c r="AG92" i="29" s="1"/>
  <c r="Z92" i="29"/>
  <c r="AH92" i="29" s="1"/>
  <c r="W92" i="28"/>
  <c r="AM90" i="29"/>
  <c r="S93" i="28"/>
  <c r="Q93" i="28"/>
  <c r="AH91" i="28"/>
  <c r="AD91" i="28"/>
  <c r="AK91" i="28" s="1"/>
  <c r="AG92" i="27"/>
  <c r="AE92" i="27"/>
  <c r="AF92" i="27" s="1"/>
  <c r="AL92" i="27" s="1"/>
  <c r="T93" i="28"/>
  <c r="R93" i="28"/>
  <c r="AJ92" i="28"/>
  <c r="S93" i="27"/>
  <c r="Q93" i="27"/>
  <c r="AE91" i="29"/>
  <c r="AF91" i="29" s="1"/>
  <c r="AL91" i="29" s="1"/>
  <c r="AG91" i="29"/>
  <c r="R93" i="27"/>
  <c r="T93" i="27"/>
  <c r="Q94" i="29"/>
  <c r="S94" i="29"/>
  <c r="AJ92" i="27"/>
  <c r="R94" i="29"/>
  <c r="T94" i="29"/>
  <c r="AH92" i="27"/>
  <c r="AD92" i="27"/>
  <c r="AK92" i="27" s="1"/>
  <c r="AG92" i="26"/>
  <c r="AE92" i="26"/>
  <c r="AF92" i="26" s="1"/>
  <c r="AL92" i="26" s="1"/>
  <c r="AJ92" i="29"/>
  <c r="AP89" i="26"/>
  <c r="L82" i="23"/>
  <c r="A94" i="29"/>
  <c r="K94" i="29" s="1"/>
  <c r="A94" i="27"/>
  <c r="K94" i="27" s="1"/>
  <c r="AH92" i="26"/>
  <c r="AD92" i="26"/>
  <c r="AK92" i="26" s="1"/>
  <c r="AD91" i="29"/>
  <c r="AK91" i="29" s="1"/>
  <c r="AH91" i="29"/>
  <c r="Q93" i="29"/>
  <c r="S93" i="29"/>
  <c r="O94" i="26"/>
  <c r="L94" i="26"/>
  <c r="A94" i="15"/>
  <c r="K94" i="15" s="1"/>
  <c r="Y93" i="28"/>
  <c r="AB93" i="28" s="1"/>
  <c r="AC93" i="28" s="1"/>
  <c r="V93" i="28"/>
  <c r="T93" i="29"/>
  <c r="R93" i="29"/>
  <c r="O94" i="27"/>
  <c r="L94" i="27"/>
  <c r="AP89" i="27"/>
  <c r="K82" i="23"/>
  <c r="V93" i="26"/>
  <c r="Y93" i="26"/>
  <c r="AB93" i="26" s="1"/>
  <c r="AC93" i="26" s="1"/>
  <c r="W92" i="29"/>
  <c r="S93" i="26"/>
  <c r="Q93" i="26"/>
  <c r="AP90" i="27"/>
  <c r="K83" i="23"/>
  <c r="U92" i="29"/>
  <c r="X92" i="29" s="1"/>
  <c r="S94" i="28"/>
  <c r="Q94" i="28"/>
  <c r="R93" i="26"/>
  <c r="T93" i="26"/>
  <c r="AG91" i="28"/>
  <c r="AE91" i="28"/>
  <c r="AF91" i="28" s="1"/>
  <c r="AL91" i="28" s="1"/>
  <c r="A94" i="24"/>
  <c r="K94" i="24" s="1"/>
  <c r="V93" i="27"/>
  <c r="Y93" i="27"/>
  <c r="AB93" i="27" s="1"/>
  <c r="AC93" i="27" s="1"/>
  <c r="T94" i="28"/>
  <c r="R94" i="28"/>
  <c r="AA92" i="28"/>
  <c r="Y93" i="29"/>
  <c r="AB93" i="29" s="1"/>
  <c r="AC93" i="29" s="1"/>
  <c r="V93" i="29"/>
  <c r="AP90" i="26"/>
  <c r="L83" i="23"/>
  <c r="Z92" i="28"/>
  <c r="AJ92" i="26"/>
  <c r="A94" i="26"/>
  <c r="K94" i="26" s="1"/>
  <c r="A94" i="28"/>
  <c r="K94" i="28" s="1"/>
  <c r="AI91" i="27"/>
  <c r="AM91" i="27" s="1"/>
  <c r="O78" i="23"/>
  <c r="R78" i="23" s="1"/>
  <c r="S78" i="23"/>
  <c r="T78" i="23"/>
  <c r="X90" i="22"/>
  <c r="S91" i="22"/>
  <c r="U91" i="22" s="1"/>
  <c r="X91" i="22" s="1"/>
  <c r="W90" i="22"/>
  <c r="AG90" i="22"/>
  <c r="A94" i="25"/>
  <c r="K94" i="25" s="1"/>
  <c r="A94" i="22"/>
  <c r="K94" i="22" s="1"/>
  <c r="AA90" i="24"/>
  <c r="AG90" i="24" s="1"/>
  <c r="W90" i="25"/>
  <c r="U90" i="25"/>
  <c r="X90" i="25" s="1"/>
  <c r="M79" i="23"/>
  <c r="N79" i="23"/>
  <c r="P79" i="23" s="1"/>
  <c r="AG89" i="22"/>
  <c r="AJ92" i="15"/>
  <c r="AJ92" i="25"/>
  <c r="AM88" i="25"/>
  <c r="H81" i="23" s="1"/>
  <c r="G93" i="22"/>
  <c r="I93" i="22" s="1"/>
  <c r="J93" i="22" s="1"/>
  <c r="O93" i="22" s="1"/>
  <c r="AJ92" i="24"/>
  <c r="AP87" i="22"/>
  <c r="F80" i="23"/>
  <c r="Y93" i="15"/>
  <c r="AB93" i="15" s="1"/>
  <c r="AC93" i="15" s="1"/>
  <c r="V93" i="15"/>
  <c r="R91" i="24"/>
  <c r="T91" i="24"/>
  <c r="M93" i="25"/>
  <c r="G93" i="25"/>
  <c r="I93" i="25" s="1"/>
  <c r="J93" i="25" s="1"/>
  <c r="AF90" i="22"/>
  <c r="AD90" i="22"/>
  <c r="AH90" i="22"/>
  <c r="M93" i="24"/>
  <c r="G93" i="24"/>
  <c r="I93" i="24" s="1"/>
  <c r="J93" i="24" s="1"/>
  <c r="Y93" i="25"/>
  <c r="AB93" i="25" s="1"/>
  <c r="AC93" i="25" s="1"/>
  <c r="V93" i="25"/>
  <c r="L92" i="24"/>
  <c r="O92" i="24"/>
  <c r="AP87" i="15"/>
  <c r="E80" i="23"/>
  <c r="AP87" i="25"/>
  <c r="H80" i="23"/>
  <c r="AH89" i="25"/>
  <c r="AD89" i="25"/>
  <c r="AK89" i="25" s="1"/>
  <c r="Y93" i="24"/>
  <c r="AB93" i="24" s="1"/>
  <c r="AC93" i="24" s="1"/>
  <c r="V93" i="24"/>
  <c r="AA90" i="25"/>
  <c r="W90" i="24"/>
  <c r="AM88" i="24"/>
  <c r="M94" i="22"/>
  <c r="AP87" i="24"/>
  <c r="G80" i="23"/>
  <c r="S91" i="25"/>
  <c r="Q91" i="25"/>
  <c r="T91" i="25"/>
  <c r="R91" i="25"/>
  <c r="U90" i="24"/>
  <c r="X90" i="24" s="1"/>
  <c r="AJ92" i="22"/>
  <c r="Z91" i="22"/>
  <c r="Z90" i="25"/>
  <c r="AH89" i="24"/>
  <c r="AD89" i="24"/>
  <c r="AK89" i="24" s="1"/>
  <c r="W91" i="22"/>
  <c r="Z90" i="24"/>
  <c r="AG89" i="25"/>
  <c r="AE89" i="25"/>
  <c r="AF89" i="25" s="1"/>
  <c r="AL89" i="25" s="1"/>
  <c r="L92" i="22"/>
  <c r="O92" i="22"/>
  <c r="AI88" i="22"/>
  <c r="AM88" i="22" s="1"/>
  <c r="AD89" i="22"/>
  <c r="AK89" i="22" s="1"/>
  <c r="AH89" i="22"/>
  <c r="AF89" i="22"/>
  <c r="AL89" i="22" s="1"/>
  <c r="Q91" i="24"/>
  <c r="S91" i="24"/>
  <c r="AE89" i="24"/>
  <c r="AF89" i="24" s="1"/>
  <c r="AL89" i="24" s="1"/>
  <c r="AG89" i="24"/>
  <c r="V93" i="22"/>
  <c r="Y93" i="22"/>
  <c r="AB93" i="22" s="1"/>
  <c r="AC93" i="22" s="1"/>
  <c r="L92" i="25"/>
  <c r="O92" i="25"/>
  <c r="AM88" i="15"/>
  <c r="AM90" i="17"/>
  <c r="U90" i="15"/>
  <c r="X90" i="15" s="1"/>
  <c r="AI89" i="15"/>
  <c r="AE89" i="15"/>
  <c r="AF89" i="15" s="1"/>
  <c r="AL89" i="15" s="1"/>
  <c r="AK90" i="15"/>
  <c r="T91" i="15"/>
  <c r="U91" i="15" s="1"/>
  <c r="X91" i="15" s="1"/>
  <c r="G93" i="15"/>
  <c r="I93" i="15" s="1"/>
  <c r="J93" i="15" s="1"/>
  <c r="O93" i="15" s="1"/>
  <c r="O92" i="15"/>
  <c r="T92" i="15" s="1"/>
  <c r="M94" i="15"/>
  <c r="AH90" i="15"/>
  <c r="W91" i="15"/>
  <c r="Z91" i="15"/>
  <c r="AG90" i="15"/>
  <c r="AE90" i="15"/>
  <c r="AF90" i="15" s="1"/>
  <c r="Q92" i="15"/>
  <c r="S92" i="15"/>
  <c r="AE92" i="29" l="1"/>
  <c r="AQ85" i="32"/>
  <c r="BB84" i="32"/>
  <c r="BH84" i="32" s="1"/>
  <c r="J83" i="23"/>
  <c r="AH79" i="23"/>
  <c r="AQ79" i="23"/>
  <c r="BK83" i="32"/>
  <c r="BN83" i="32" s="1"/>
  <c r="I86" i="21" s="1"/>
  <c r="BI84" i="32"/>
  <c r="BG84" i="32"/>
  <c r="BK84" i="32" s="1"/>
  <c r="BN84" i="32" s="1"/>
  <c r="I87" i="21" s="1"/>
  <c r="AR87" i="32"/>
  <c r="AK87" i="32"/>
  <c r="AJ87" i="32"/>
  <c r="AX85" i="32"/>
  <c r="AZ85" i="32" s="1"/>
  <c r="AY85" i="32"/>
  <c r="BA85" i="32" s="1"/>
  <c r="AN86" i="32"/>
  <c r="AP86" i="32" s="1"/>
  <c r="AM86" i="32"/>
  <c r="AO86" i="32" s="1"/>
  <c r="AQ86" i="32" s="1"/>
  <c r="AV86" i="32"/>
  <c r="AU86" i="32"/>
  <c r="AG78" i="23"/>
  <c r="AI78" i="23" s="1"/>
  <c r="AJ78" i="23" s="1"/>
  <c r="AK78" i="23" s="1"/>
  <c r="AL78" i="23" s="1"/>
  <c r="AM78" i="23" s="1"/>
  <c r="AN78" i="23" s="1"/>
  <c r="AO78" i="23" s="1"/>
  <c r="AP78" i="23" s="1"/>
  <c r="E87" i="32"/>
  <c r="D87" i="32"/>
  <c r="G86" i="32"/>
  <c r="I86" i="32" s="1"/>
  <c r="H86" i="32"/>
  <c r="J86" i="32" s="1"/>
  <c r="W93" i="28"/>
  <c r="AI92" i="29"/>
  <c r="U93" i="28"/>
  <c r="X93" i="28" s="1"/>
  <c r="AF92" i="29"/>
  <c r="AL92" i="29" s="1"/>
  <c r="AD92" i="29"/>
  <c r="AK92" i="29" s="1"/>
  <c r="Z93" i="26"/>
  <c r="AD93" i="26" s="1"/>
  <c r="AA93" i="29"/>
  <c r="AG93" i="29" s="1"/>
  <c r="AI92" i="27"/>
  <c r="AM92" i="27" s="1"/>
  <c r="W94" i="28"/>
  <c r="AA93" i="26"/>
  <c r="AG93" i="26" s="1"/>
  <c r="U94" i="29"/>
  <c r="X94" i="29" s="1"/>
  <c r="U94" i="28"/>
  <c r="X94" i="28" s="1"/>
  <c r="W94" i="29"/>
  <c r="AA93" i="27"/>
  <c r="AE93" i="27" s="1"/>
  <c r="AA94" i="29"/>
  <c r="AG94" i="29" s="1"/>
  <c r="AA91" i="22"/>
  <c r="AE91" i="22" s="1"/>
  <c r="AF91" i="22" s="1"/>
  <c r="AL91" i="22" s="1"/>
  <c r="AJ93" i="28"/>
  <c r="AJ93" i="29"/>
  <c r="Z93" i="29"/>
  <c r="Z93" i="27"/>
  <c r="AG92" i="28"/>
  <c r="AE92" i="28"/>
  <c r="AF92" i="28" s="1"/>
  <c r="AL92" i="28" s="1"/>
  <c r="AJ93" i="27"/>
  <c r="AJ93" i="26"/>
  <c r="AP91" i="27"/>
  <c r="K84" i="23"/>
  <c r="Z94" i="29"/>
  <c r="Y94" i="28"/>
  <c r="AB94" i="28" s="1"/>
  <c r="AC94" i="28" s="1"/>
  <c r="V94" i="28"/>
  <c r="S94" i="27"/>
  <c r="Q94" i="27"/>
  <c r="Y94" i="26"/>
  <c r="AB94" i="26" s="1"/>
  <c r="AC94" i="26" s="1"/>
  <c r="V94" i="26"/>
  <c r="T94" i="27"/>
  <c r="R94" i="27"/>
  <c r="V94" i="27"/>
  <c r="Y94" i="27"/>
  <c r="AB94" i="27" s="1"/>
  <c r="AC94" i="27" s="1"/>
  <c r="U93" i="26"/>
  <c r="X93" i="26" s="1"/>
  <c r="W93" i="29"/>
  <c r="V94" i="29"/>
  <c r="Y94" i="29"/>
  <c r="AB94" i="29" s="1"/>
  <c r="AC94" i="29" s="1"/>
  <c r="U93" i="29"/>
  <c r="X93" i="29" s="1"/>
  <c r="U93" i="27"/>
  <c r="X93" i="27" s="1"/>
  <c r="AH92" i="28"/>
  <c r="AD92" i="28"/>
  <c r="AK92" i="28" s="1"/>
  <c r="Z94" i="28"/>
  <c r="W93" i="27"/>
  <c r="AI91" i="28"/>
  <c r="AM91" i="28" s="1"/>
  <c r="AP91" i="26"/>
  <c r="L84" i="23"/>
  <c r="W93" i="26"/>
  <c r="AK90" i="22"/>
  <c r="AA94" i="28"/>
  <c r="AI91" i="29"/>
  <c r="AM91" i="29" s="1"/>
  <c r="AL90" i="22"/>
  <c r="Z93" i="28"/>
  <c r="R94" i="26"/>
  <c r="T94" i="26"/>
  <c r="AI92" i="26"/>
  <c r="AM92" i="26" s="1"/>
  <c r="AA93" i="28"/>
  <c r="S94" i="26"/>
  <c r="Q94" i="26"/>
  <c r="AP90" i="29"/>
  <c r="I83" i="23"/>
  <c r="O79" i="23"/>
  <c r="R79" i="23" s="1"/>
  <c r="S79" i="23"/>
  <c r="T79" i="23"/>
  <c r="AI90" i="22"/>
  <c r="AP88" i="25"/>
  <c r="L93" i="22"/>
  <c r="Q93" i="22" s="1"/>
  <c r="AI89" i="22"/>
  <c r="AM89" i="22" s="1"/>
  <c r="AE90" i="24"/>
  <c r="AF90" i="24" s="1"/>
  <c r="AL90" i="24" s="1"/>
  <c r="U91" i="25"/>
  <c r="X91" i="25" s="1"/>
  <c r="AI89" i="24"/>
  <c r="AM89" i="24" s="1"/>
  <c r="M80" i="23"/>
  <c r="N80" i="23"/>
  <c r="P80" i="23" s="1"/>
  <c r="AI89" i="25"/>
  <c r="AM89" i="25" s="1"/>
  <c r="W91" i="25"/>
  <c r="AJ93" i="15"/>
  <c r="AJ93" i="24"/>
  <c r="Z91" i="24"/>
  <c r="AD91" i="24" s="1"/>
  <c r="AA91" i="24"/>
  <c r="AE91" i="24" s="1"/>
  <c r="AJ93" i="25"/>
  <c r="V94" i="15"/>
  <c r="Y94" i="15"/>
  <c r="AB94" i="15" s="1"/>
  <c r="AC94" i="15" s="1"/>
  <c r="AJ93" i="22"/>
  <c r="AP88" i="24"/>
  <c r="G81" i="23"/>
  <c r="M94" i="24"/>
  <c r="G94" i="24"/>
  <c r="I94" i="24" s="1"/>
  <c r="J94" i="24" s="1"/>
  <c r="U91" i="24"/>
  <c r="X91" i="24" s="1"/>
  <c r="AD91" i="22"/>
  <c r="AK91" i="22" s="1"/>
  <c r="AH91" i="22"/>
  <c r="AE90" i="25"/>
  <c r="AF90" i="25" s="1"/>
  <c r="AL90" i="25" s="1"/>
  <c r="AG90" i="25"/>
  <c r="Y94" i="22"/>
  <c r="AB94" i="22" s="1"/>
  <c r="AC94" i="22" s="1"/>
  <c r="V94" i="22"/>
  <c r="Y94" i="25"/>
  <c r="AB94" i="25" s="1"/>
  <c r="AC94" i="25" s="1"/>
  <c r="V94" i="25"/>
  <c r="W91" i="24"/>
  <c r="AP88" i="15"/>
  <c r="E81" i="23"/>
  <c r="AP88" i="22"/>
  <c r="F81" i="23"/>
  <c r="T93" i="22"/>
  <c r="R93" i="22"/>
  <c r="AH90" i="24"/>
  <c r="AI90" i="24" s="1"/>
  <c r="AD90" i="24"/>
  <c r="AK90" i="24" s="1"/>
  <c r="L93" i="25"/>
  <c r="O93" i="25"/>
  <c r="Z91" i="25"/>
  <c r="T92" i="25"/>
  <c r="R92" i="25"/>
  <c r="AH90" i="25"/>
  <c r="AD90" i="25"/>
  <c r="AK90" i="25" s="1"/>
  <c r="T92" i="24"/>
  <c r="R92" i="24"/>
  <c r="L93" i="24"/>
  <c r="O93" i="24"/>
  <c r="AA91" i="25"/>
  <c r="V94" i="24"/>
  <c r="Y94" i="24"/>
  <c r="AB94" i="24" s="1"/>
  <c r="AC94" i="24" s="1"/>
  <c r="T92" i="22"/>
  <c r="R92" i="22"/>
  <c r="S92" i="25"/>
  <c r="Q92" i="25"/>
  <c r="S92" i="22"/>
  <c r="Q92" i="22"/>
  <c r="G94" i="22"/>
  <c r="I94" i="22" s="1"/>
  <c r="J94" i="22" s="1"/>
  <c r="G94" i="25"/>
  <c r="I94" i="25" s="1"/>
  <c r="J94" i="25" s="1"/>
  <c r="M94" i="25"/>
  <c r="S92" i="24"/>
  <c r="Q92" i="24"/>
  <c r="AP5" i="17" a="1"/>
  <c r="AO5" i="17" a="1"/>
  <c r="AL90" i="15"/>
  <c r="AM89" i="15"/>
  <c r="AA91" i="15"/>
  <c r="AG91" i="15" s="1"/>
  <c r="L93" i="15"/>
  <c r="Q93" i="15" s="1"/>
  <c r="R92" i="15"/>
  <c r="Z92" i="15" s="1"/>
  <c r="G94" i="15"/>
  <c r="I94" i="15" s="1"/>
  <c r="J94" i="15" s="1"/>
  <c r="L94" i="15" s="1"/>
  <c r="AI90" i="15"/>
  <c r="AA92" i="15"/>
  <c r="AG92" i="15" s="1"/>
  <c r="T93" i="15"/>
  <c r="R93" i="15"/>
  <c r="AD91" i="15"/>
  <c r="AK91" i="15" s="1"/>
  <c r="AH91" i="15"/>
  <c r="U92" i="15"/>
  <c r="BB85" i="32" l="1"/>
  <c r="BG85" i="32" s="1"/>
  <c r="AE93" i="29"/>
  <c r="AM92" i="29"/>
  <c r="AE93" i="26"/>
  <c r="AF93" i="26" s="1"/>
  <c r="AL93" i="26" s="1"/>
  <c r="AH80" i="23"/>
  <c r="AQ80" i="23"/>
  <c r="BH85" i="32"/>
  <c r="BI85" i="32"/>
  <c r="AY86" i="32"/>
  <c r="BA86" i="32" s="1"/>
  <c r="AX86" i="32"/>
  <c r="AZ86" i="32" s="1"/>
  <c r="K86" i="32"/>
  <c r="AN87" i="32"/>
  <c r="AP87" i="32" s="1"/>
  <c r="AM87" i="32"/>
  <c r="AO87" i="32" s="1"/>
  <c r="AV87" i="32"/>
  <c r="AU87" i="32"/>
  <c r="AG79" i="23"/>
  <c r="AI79" i="23" s="1"/>
  <c r="AJ79" i="23" s="1"/>
  <c r="AK79" i="23" s="1"/>
  <c r="AL79" i="23" s="1"/>
  <c r="AM79" i="23" s="1"/>
  <c r="AN79" i="23" s="1"/>
  <c r="AO79" i="23" s="1"/>
  <c r="AP79" i="23" s="1"/>
  <c r="G87" i="32"/>
  <c r="I87" i="32" s="1"/>
  <c r="H87" i="32"/>
  <c r="J87" i="32" s="1"/>
  <c r="AJ94" i="28"/>
  <c r="AH93" i="26"/>
  <c r="AI93" i="26" s="1"/>
  <c r="AE94" i="29"/>
  <c r="AF94" i="29" s="1"/>
  <c r="AL94" i="29" s="1"/>
  <c r="AA94" i="26"/>
  <c r="AE94" i="26" s="1"/>
  <c r="W94" i="27"/>
  <c r="AF93" i="29"/>
  <c r="AL93" i="29" s="1"/>
  <c r="U94" i="27"/>
  <c r="AG93" i="27"/>
  <c r="AG91" i="22"/>
  <c r="AI91" i="22" s="1"/>
  <c r="AM91" i="22" s="1"/>
  <c r="S93" i="22"/>
  <c r="U93" i="22" s="1"/>
  <c r="X93" i="22" s="1"/>
  <c r="AK93" i="26"/>
  <c r="W94" i="26"/>
  <c r="AM90" i="22"/>
  <c r="F83" i="23" s="1"/>
  <c r="AP92" i="29"/>
  <c r="I85" i="23"/>
  <c r="AP91" i="28"/>
  <c r="J84" i="23"/>
  <c r="AP92" i="27"/>
  <c r="K85" i="23"/>
  <c r="AH94" i="28"/>
  <c r="AD94" i="28"/>
  <c r="AK94" i="28" s="1"/>
  <c r="AJ94" i="27"/>
  <c r="U94" i="26"/>
  <c r="X94" i="26" s="1"/>
  <c r="AJ94" i="26"/>
  <c r="AH93" i="28"/>
  <c r="AD93" i="28"/>
  <c r="AK93" i="28" s="1"/>
  <c r="X94" i="27"/>
  <c r="Z94" i="27"/>
  <c r="AI92" i="28"/>
  <c r="AM92" i="28" s="1"/>
  <c r="AP92" i="26"/>
  <c r="L85" i="23"/>
  <c r="AF93" i="27"/>
  <c r="AL93" i="27" s="1"/>
  <c r="AH93" i="27"/>
  <c r="AD93" i="27"/>
  <c r="AK93" i="27" s="1"/>
  <c r="AE94" i="28"/>
  <c r="AF94" i="28" s="1"/>
  <c r="AL94" i="28" s="1"/>
  <c r="AG94" i="28"/>
  <c r="AI94" i="28" s="1"/>
  <c r="AA94" i="27"/>
  <c r="AJ94" i="29"/>
  <c r="AE93" i="28"/>
  <c r="AF93" i="28" s="1"/>
  <c r="AL93" i="28" s="1"/>
  <c r="AG93" i="28"/>
  <c r="AP91" i="29"/>
  <c r="I84" i="23"/>
  <c r="AH94" i="29"/>
  <c r="AI94" i="29" s="1"/>
  <c r="AD94" i="29"/>
  <c r="AK94" i="29" s="1"/>
  <c r="AH93" i="29"/>
  <c r="AI93" i="29" s="1"/>
  <c r="AD93" i="29"/>
  <c r="AK93" i="29" s="1"/>
  <c r="Z94" i="26"/>
  <c r="O80" i="23"/>
  <c r="R80" i="23" s="1"/>
  <c r="S80" i="23"/>
  <c r="T80" i="23"/>
  <c r="AF91" i="24"/>
  <c r="AL91" i="24" s="1"/>
  <c r="AA92" i="25"/>
  <c r="AG92" i="25" s="1"/>
  <c r="AH91" i="24"/>
  <c r="Z93" i="22"/>
  <c r="AH93" i="22" s="1"/>
  <c r="AG91" i="24"/>
  <c r="W92" i="22"/>
  <c r="M81" i="23"/>
  <c r="N81" i="23"/>
  <c r="P81" i="23" s="1"/>
  <c r="AJ94" i="25"/>
  <c r="U92" i="22"/>
  <c r="X92" i="22" s="1"/>
  <c r="U92" i="24"/>
  <c r="X92" i="24" s="1"/>
  <c r="Z92" i="25"/>
  <c r="AP89" i="15"/>
  <c r="E82" i="23"/>
  <c r="O94" i="24"/>
  <c r="L94" i="24"/>
  <c r="AH91" i="25"/>
  <c r="AD91" i="25"/>
  <c r="AK91" i="25" s="1"/>
  <c r="AM90" i="24"/>
  <c r="AP89" i="24"/>
  <c r="G82" i="23"/>
  <c r="T93" i="25"/>
  <c r="R93" i="25"/>
  <c r="Z92" i="24"/>
  <c r="W92" i="25"/>
  <c r="AG91" i="25"/>
  <c r="AE91" i="25"/>
  <c r="AF91" i="25" s="1"/>
  <c r="AL91" i="25" s="1"/>
  <c r="O94" i="25"/>
  <c r="L94" i="25"/>
  <c r="W93" i="22"/>
  <c r="AJ94" i="22"/>
  <c r="AJ94" i="24"/>
  <c r="AA92" i="24"/>
  <c r="AE91" i="15"/>
  <c r="AF91" i="15" s="1"/>
  <c r="AL91" i="15" s="1"/>
  <c r="AP89" i="25"/>
  <c r="H82" i="23"/>
  <c r="Z92" i="22"/>
  <c r="Q93" i="24"/>
  <c r="S93" i="24"/>
  <c r="AP89" i="22"/>
  <c r="F82" i="23"/>
  <c r="AI90" i="25"/>
  <c r="AM90" i="25" s="1"/>
  <c r="U92" i="25"/>
  <c r="X92" i="25" s="1"/>
  <c r="AI91" i="15"/>
  <c r="S93" i="25"/>
  <c r="Q93" i="25"/>
  <c r="AK91" i="24"/>
  <c r="L94" i="22"/>
  <c r="O94" i="22"/>
  <c r="T93" i="24"/>
  <c r="R93" i="24"/>
  <c r="AM90" i="15"/>
  <c r="AA92" i="22"/>
  <c r="W92" i="24"/>
  <c r="AJ94" i="15"/>
  <c r="AO5" i="17"/>
  <c r="AP5" i="17"/>
  <c r="AE92" i="15"/>
  <c r="AF92" i="15" s="1"/>
  <c r="AH92" i="15"/>
  <c r="AI92" i="15" s="1"/>
  <c r="AD92" i="15"/>
  <c r="W92" i="15"/>
  <c r="S93" i="15"/>
  <c r="AA93" i="15" s="1"/>
  <c r="O94" i="15"/>
  <c r="T94" i="15" s="1"/>
  <c r="X92" i="15"/>
  <c r="W93" i="15"/>
  <c r="Z93" i="15"/>
  <c r="Q94" i="15"/>
  <c r="S94" i="15"/>
  <c r="AQ87" i="32" l="1"/>
  <c r="BK85" i="32"/>
  <c r="BN85" i="32" s="1"/>
  <c r="I88" i="21" s="1"/>
  <c r="BB86" i="32"/>
  <c r="BH86" i="32" s="1"/>
  <c r="AH81" i="23"/>
  <c r="AQ81" i="23"/>
  <c r="BI86" i="32"/>
  <c r="BG86" i="32"/>
  <c r="K87" i="32"/>
  <c r="AX87" i="32"/>
  <c r="AZ87" i="32" s="1"/>
  <c r="AY87" i="32"/>
  <c r="BA87" i="32" s="1"/>
  <c r="BK86" i="32"/>
  <c r="BN86" i="32" s="1"/>
  <c r="I89" i="21" s="1"/>
  <c r="AG80" i="23"/>
  <c r="AI80" i="23" s="1"/>
  <c r="AJ80" i="23" s="1"/>
  <c r="AK80" i="23" s="1"/>
  <c r="AL80" i="23" s="1"/>
  <c r="AM80" i="23" s="1"/>
  <c r="AN80" i="23" s="1"/>
  <c r="AO80" i="23" s="1"/>
  <c r="AP80" i="23" s="1"/>
  <c r="AM93" i="26"/>
  <c r="AP93" i="26" s="1"/>
  <c r="AG94" i="26"/>
  <c r="AA93" i="22"/>
  <c r="AG93" i="22" s="1"/>
  <c r="AI93" i="22" s="1"/>
  <c r="AM94" i="28"/>
  <c r="J87" i="23" s="1"/>
  <c r="AP90" i="22"/>
  <c r="AI93" i="27"/>
  <c r="AM93" i="27" s="1"/>
  <c r="AE92" i="25"/>
  <c r="AF92" i="25" s="1"/>
  <c r="AL92" i="25" s="1"/>
  <c r="AI91" i="24"/>
  <c r="AM91" i="24" s="1"/>
  <c r="AP91" i="24" s="1"/>
  <c r="AI93" i="28"/>
  <c r="AM93" i="28" s="1"/>
  <c r="AP92" i="28"/>
  <c r="J85" i="23"/>
  <c r="AM93" i="29"/>
  <c r="AM94" i="29"/>
  <c r="AH94" i="27"/>
  <c r="AD94" i="27"/>
  <c r="AK94" i="27" s="1"/>
  <c r="AD94" i="26"/>
  <c r="AK94" i="26" s="1"/>
  <c r="AH94" i="26"/>
  <c r="AF94" i="26"/>
  <c r="AL94" i="26" s="1"/>
  <c r="AG94" i="27"/>
  <c r="AE94" i="27"/>
  <c r="AF94" i="27" s="1"/>
  <c r="AL94" i="27" s="1"/>
  <c r="O81" i="23"/>
  <c r="R81" i="23" s="1"/>
  <c r="S81" i="23"/>
  <c r="T81" i="23"/>
  <c r="W93" i="24"/>
  <c r="AD93" i="22"/>
  <c r="AK93" i="22" s="1"/>
  <c r="M82" i="23"/>
  <c r="N82" i="23"/>
  <c r="P82" i="23" s="1"/>
  <c r="U93" i="25"/>
  <c r="X93" i="25" s="1"/>
  <c r="AM91" i="15"/>
  <c r="E84" i="23" s="1"/>
  <c r="AI91" i="25"/>
  <c r="AA93" i="24"/>
  <c r="AE93" i="24" s="1"/>
  <c r="W93" i="25"/>
  <c r="AP91" i="22"/>
  <c r="F84" i="23"/>
  <c r="AP90" i="25"/>
  <c r="H83" i="23"/>
  <c r="AE92" i="22"/>
  <c r="AF92" i="22" s="1"/>
  <c r="AL92" i="22" s="1"/>
  <c r="AG92" i="22"/>
  <c r="S94" i="25"/>
  <c r="Q94" i="25"/>
  <c r="AP90" i="15"/>
  <c r="E83" i="23"/>
  <c r="T94" i="25"/>
  <c r="R94" i="25"/>
  <c r="AP90" i="24"/>
  <c r="G83" i="23"/>
  <c r="U93" i="24"/>
  <c r="X93" i="24" s="1"/>
  <c r="Z93" i="24"/>
  <c r="AM91" i="25"/>
  <c r="T94" i="22"/>
  <c r="R94" i="22"/>
  <c r="AH92" i="22"/>
  <c r="AD92" i="22"/>
  <c r="AK92" i="22" s="1"/>
  <c r="S94" i="22"/>
  <c r="Q94" i="22"/>
  <c r="Q94" i="24"/>
  <c r="S94" i="24"/>
  <c r="R94" i="15"/>
  <c r="W94" i="15" s="1"/>
  <c r="T94" i="24"/>
  <c r="R94" i="24"/>
  <c r="Z93" i="25"/>
  <c r="AA93" i="25"/>
  <c r="AH92" i="24"/>
  <c r="AD92" i="24"/>
  <c r="AK92" i="24" s="1"/>
  <c r="AG92" i="24"/>
  <c r="AE92" i="24"/>
  <c r="AF92" i="24" s="1"/>
  <c r="AL92" i="24" s="1"/>
  <c r="AH92" i="25"/>
  <c r="AI92" i="25" s="1"/>
  <c r="AD92" i="25"/>
  <c r="AK92" i="25" s="1"/>
  <c r="AL92" i="15"/>
  <c r="AG93" i="15"/>
  <c r="AE93" i="15"/>
  <c r="AF93" i="15" s="1"/>
  <c r="U93" i="15"/>
  <c r="X93" i="15" s="1"/>
  <c r="AK92" i="15"/>
  <c r="AA94" i="15"/>
  <c r="AG94" i="15" s="1"/>
  <c r="U94" i="15"/>
  <c r="AH93" i="15"/>
  <c r="AD93" i="15"/>
  <c r="AK93" i="15" s="1"/>
  <c r="BB87" i="32" l="1"/>
  <c r="BI87" i="32" s="1"/>
  <c r="BG87" i="32"/>
  <c r="BH87" i="32"/>
  <c r="AH82" i="23"/>
  <c r="AQ82" i="23"/>
  <c r="AI94" i="26"/>
  <c r="AP94" i="28"/>
  <c r="L86" i="23"/>
  <c r="AG81" i="23"/>
  <c r="AI81" i="23" s="1"/>
  <c r="AJ81" i="23" s="1"/>
  <c r="AK81" i="23" s="1"/>
  <c r="AL81" i="23" s="1"/>
  <c r="AM81" i="23" s="1"/>
  <c r="AN81" i="23" s="1"/>
  <c r="AO81" i="23" s="1"/>
  <c r="AP81" i="23" s="1"/>
  <c r="AE93" i="22"/>
  <c r="AF93" i="22" s="1"/>
  <c r="AL93" i="22" s="1"/>
  <c r="AM93" i="22" s="1"/>
  <c r="AP93" i="28"/>
  <c r="J86" i="23"/>
  <c r="G84" i="23"/>
  <c r="AM94" i="26"/>
  <c r="AP94" i="26" s="1"/>
  <c r="AY9" i="26" s="1" a="1"/>
  <c r="AY9" i="26" s="1"/>
  <c r="BC9" i="26" s="1" a="1"/>
  <c r="BC9" i="26" s="1"/>
  <c r="AP93" i="29"/>
  <c r="I86" i="23"/>
  <c r="AP94" i="29"/>
  <c r="I87" i="23"/>
  <c r="AI93" i="15"/>
  <c r="AI94" i="27"/>
  <c r="AM94" i="27" s="1"/>
  <c r="AP93" i="27"/>
  <c r="K86" i="23"/>
  <c r="X94" i="15"/>
  <c r="Z94" i="15"/>
  <c r="AD94" i="15" s="1"/>
  <c r="AK94" i="15" s="1"/>
  <c r="AM92" i="15"/>
  <c r="AP92" i="15" s="1"/>
  <c r="AY9" i="28" a="1"/>
  <c r="AY9" i="28" s="1"/>
  <c r="BC9" i="28" s="1" a="1"/>
  <c r="BC9" i="28" s="1"/>
  <c r="O82" i="23"/>
  <c r="R82" i="23" s="1"/>
  <c r="T82" i="23"/>
  <c r="S82" i="23"/>
  <c r="AP91" i="15"/>
  <c r="AA94" i="22"/>
  <c r="AE94" i="22" s="1"/>
  <c r="Z94" i="22"/>
  <c r="AH94" i="22" s="1"/>
  <c r="U94" i="25"/>
  <c r="X94" i="25" s="1"/>
  <c r="N83" i="23"/>
  <c r="P83" i="23" s="1"/>
  <c r="M83" i="23"/>
  <c r="AF93" i="24"/>
  <c r="AL93" i="24" s="1"/>
  <c r="AA94" i="24"/>
  <c r="AE94" i="24" s="1"/>
  <c r="AM92" i="25"/>
  <c r="AP92" i="25" s="1"/>
  <c r="AI92" i="24"/>
  <c r="AM92" i="24" s="1"/>
  <c r="AG93" i="24"/>
  <c r="W94" i="25"/>
  <c r="Z94" i="24"/>
  <c r="Z94" i="25"/>
  <c r="AE93" i="25"/>
  <c r="AF93" i="25" s="1"/>
  <c r="AL93" i="25" s="1"/>
  <c r="AG93" i="25"/>
  <c r="AA94" i="25"/>
  <c r="U94" i="22"/>
  <c r="X94" i="22" s="1"/>
  <c r="AH93" i="25"/>
  <c r="AD93" i="25"/>
  <c r="AK93" i="25" s="1"/>
  <c r="W94" i="22"/>
  <c r="W94" i="24"/>
  <c r="AP91" i="25"/>
  <c r="H84" i="23"/>
  <c r="AI92" i="22"/>
  <c r="AM92" i="22" s="1"/>
  <c r="U94" i="24"/>
  <c r="X94" i="24" s="1"/>
  <c r="AD93" i="24"/>
  <c r="AK93" i="24" s="1"/>
  <c r="AH93" i="24"/>
  <c r="AE94" i="15"/>
  <c r="AL93" i="15"/>
  <c r="L87" i="23" l="1"/>
  <c r="AQ83" i="23"/>
  <c r="AH83" i="23"/>
  <c r="AY9" i="29" a="1"/>
  <c r="AY9" i="29" s="1"/>
  <c r="BC9" i="29" s="1" a="1"/>
  <c r="BC9" i="29" s="1"/>
  <c r="BK87" i="32"/>
  <c r="BN87" i="32" s="1"/>
  <c r="I90" i="21" s="1"/>
  <c r="E85" i="23"/>
  <c r="AG82" i="23"/>
  <c r="AI82" i="23" s="1"/>
  <c r="AJ82" i="23" s="1"/>
  <c r="AK82" i="23" s="1"/>
  <c r="AL82" i="23" s="1"/>
  <c r="AM82" i="23" s="1"/>
  <c r="AN82" i="23" s="1"/>
  <c r="AO82" i="23" s="1"/>
  <c r="AP82" i="23" s="1"/>
  <c r="M84" i="23"/>
  <c r="AP94" i="27"/>
  <c r="AY9" i="27" s="1" a="1"/>
  <c r="AY9" i="27" s="1"/>
  <c r="BC9" i="27" s="1" a="1"/>
  <c r="BC9" i="27" s="1"/>
  <c r="K87" i="23"/>
  <c r="AH94" i="15"/>
  <c r="AI94" i="15" s="1"/>
  <c r="AM93" i="15"/>
  <c r="E86" i="23" s="1"/>
  <c r="AF94" i="15"/>
  <c r="AL94" i="15" s="1"/>
  <c r="AG94" i="22"/>
  <c r="AI94" i="22" s="1"/>
  <c r="O83" i="23"/>
  <c r="R83" i="23" s="1"/>
  <c r="T83" i="23"/>
  <c r="S83" i="23"/>
  <c r="AD94" i="22"/>
  <c r="AK94" i="22" s="1"/>
  <c r="AF94" i="22"/>
  <c r="AL94" i="22" s="1"/>
  <c r="H85" i="23"/>
  <c r="N84" i="23"/>
  <c r="P84" i="23" s="1"/>
  <c r="AG94" i="24"/>
  <c r="AI93" i="24"/>
  <c r="AM93" i="24" s="1"/>
  <c r="AI93" i="25"/>
  <c r="AM93" i="25" s="1"/>
  <c r="AP93" i="22"/>
  <c r="F86" i="23"/>
  <c r="AP92" i="24"/>
  <c r="G85" i="23"/>
  <c r="AG94" i="25"/>
  <c r="AE94" i="25"/>
  <c r="AF94" i="25" s="1"/>
  <c r="AL94" i="25" s="1"/>
  <c r="AH94" i="25"/>
  <c r="AD94" i="25"/>
  <c r="AK94" i="25" s="1"/>
  <c r="AP92" i="22"/>
  <c r="F85" i="23"/>
  <c r="AF94" i="24"/>
  <c r="AL94" i="24" s="1"/>
  <c r="AH94" i="24"/>
  <c r="AD94" i="24"/>
  <c r="AK94" i="24" s="1"/>
  <c r="AQ84" i="23" l="1"/>
  <c r="AH84" i="23"/>
  <c r="AP93" i="15"/>
  <c r="O84" i="23"/>
  <c r="R84" i="23" s="1"/>
  <c r="AG83" i="23"/>
  <c r="AI83" i="23" s="1"/>
  <c r="AJ83" i="23" s="1"/>
  <c r="AK83" i="23" s="1"/>
  <c r="AL83" i="23" s="1"/>
  <c r="AM83" i="23" s="1"/>
  <c r="AN83" i="23" s="1"/>
  <c r="AO83" i="23" s="1"/>
  <c r="AP83" i="23" s="1"/>
  <c r="AM94" i="15"/>
  <c r="S84" i="23"/>
  <c r="T84" i="23"/>
  <c r="AI94" i="24"/>
  <c r="AM94" i="24" s="1"/>
  <c r="N85" i="23"/>
  <c r="P85" i="23" s="1"/>
  <c r="AM94" i="22"/>
  <c r="F87" i="23" s="1"/>
  <c r="M85" i="23"/>
  <c r="AI94" i="25"/>
  <c r="AM94" i="25" s="1"/>
  <c r="AP94" i="15"/>
  <c r="AY9" i="15" s="1" a="1"/>
  <c r="AY9" i="15" s="1"/>
  <c r="BC9" i="15" s="1" a="1"/>
  <c r="BC9" i="15" s="1"/>
  <c r="E87" i="23"/>
  <c r="AP93" i="24"/>
  <c r="G86" i="23"/>
  <c r="AP93" i="25"/>
  <c r="H86" i="23"/>
  <c r="AQ85" i="23" l="1"/>
  <c r="AH85" i="23"/>
  <c r="AP94" i="24"/>
  <c r="AY9" i="24" s="1" a="1"/>
  <c r="AY9" i="24" s="1"/>
  <c r="BC9" i="24" s="1" a="1"/>
  <c r="BC9" i="24" s="1"/>
  <c r="G87" i="23"/>
  <c r="AG84" i="23"/>
  <c r="AI84" i="23" s="1"/>
  <c r="AJ84" i="23" s="1"/>
  <c r="AK84" i="23" s="1"/>
  <c r="AL84" i="23" s="1"/>
  <c r="AM84" i="23" s="1"/>
  <c r="AN84" i="23" s="1"/>
  <c r="AO84" i="23" s="1"/>
  <c r="AP84" i="23" s="1"/>
  <c r="O85" i="23"/>
  <c r="R85" i="23" s="1"/>
  <c r="T85" i="23"/>
  <c r="S85" i="23"/>
  <c r="AP94" i="22"/>
  <c r="AY9" i="22" s="1" a="1"/>
  <c r="AY9" i="22" s="1"/>
  <c r="BC9" i="22" s="1" a="1"/>
  <c r="BC9" i="22" s="1"/>
  <c r="N86" i="23"/>
  <c r="P86" i="23" s="1"/>
  <c r="M86" i="23"/>
  <c r="AP94" i="25"/>
  <c r="AY9" i="25" s="1" a="1"/>
  <c r="AY9" i="25" s="1"/>
  <c r="BC9" i="25" s="1" a="1"/>
  <c r="BC9" i="25" s="1"/>
  <c r="H87" i="23"/>
  <c r="M87" i="23" s="1"/>
  <c r="AQ86" i="23" l="1"/>
  <c r="AH86" i="23"/>
  <c r="AG85" i="23"/>
  <c r="AI85" i="23" s="1"/>
  <c r="AJ85" i="23" s="1"/>
  <c r="AK85" i="23" s="1"/>
  <c r="AL85" i="23" s="1"/>
  <c r="AM85" i="23" s="1"/>
  <c r="AN85" i="23" s="1"/>
  <c r="AO85" i="23" s="1"/>
  <c r="AP85" i="23" s="1"/>
  <c r="O87" i="23"/>
  <c r="O86" i="23"/>
  <c r="R86" i="23" s="1"/>
  <c r="T86" i="23"/>
  <c r="S86" i="23"/>
  <c r="N87" i="23"/>
  <c r="P87" i="23" s="1"/>
  <c r="R87" i="23" s="1"/>
  <c r="AH87" i="23" l="1"/>
  <c r="AQ87" i="23"/>
  <c r="AG86" i="23"/>
  <c r="AI86" i="23" s="1"/>
  <c r="AJ86" i="23" s="1"/>
  <c r="AK86" i="23" s="1"/>
  <c r="AL86" i="23" s="1"/>
  <c r="AM86" i="23" s="1"/>
  <c r="AN86" i="23" s="1"/>
  <c r="AO86" i="23" s="1"/>
  <c r="AP86" i="23" s="1"/>
  <c r="S87" i="23"/>
  <c r="T87" i="23"/>
  <c r="AZ2" i="23" l="1" a="1"/>
  <c r="AG87" i="23"/>
  <c r="AI87" i="23" s="1"/>
  <c r="AJ87" i="23" s="1"/>
  <c r="AK87" i="23" s="1"/>
  <c r="AL87" i="23" s="1"/>
  <c r="AM87" i="23" s="1"/>
  <c r="AN87" i="23" s="1"/>
  <c r="AO87" i="23" s="1"/>
  <c r="AP87" i="23" s="1"/>
  <c r="BH2" i="23" s="1" a="1"/>
  <c r="AT2" i="23" a="1"/>
  <c r="AT2" i="23" s="1"/>
  <c r="O3" i="1" s="1"/>
  <c r="AW2" i="23" a="1"/>
  <c r="AX2" i="23" a="1"/>
  <c r="AV2" i="23" a="1"/>
  <c r="AU2" i="23" a="1"/>
  <c r="P10" i="1" s="1"/>
  <c r="BG2" i="23" l="1" a="1"/>
  <c r="AB76" i="1" s="1"/>
  <c r="BF2" i="23" a="1"/>
  <c r="AA28" i="1" s="1"/>
  <c r="BH2" i="23"/>
  <c r="AC3" i="1" s="1"/>
  <c r="AC7" i="1"/>
  <c r="AC15" i="1"/>
  <c r="AC23" i="1"/>
  <c r="AC31" i="1"/>
  <c r="AC39" i="1"/>
  <c r="AC47" i="1"/>
  <c r="AC55" i="1"/>
  <c r="AC63" i="1"/>
  <c r="AC71" i="1"/>
  <c r="AC79" i="1"/>
  <c r="AC87" i="1"/>
  <c r="AC4" i="1"/>
  <c r="AC12" i="1"/>
  <c r="AC20" i="1"/>
  <c r="AC28" i="1"/>
  <c r="AC36" i="1"/>
  <c r="AC44" i="1"/>
  <c r="AC52" i="1"/>
  <c r="AC60" i="1"/>
  <c r="AC68" i="1"/>
  <c r="AC76" i="1"/>
  <c r="AC84" i="1"/>
  <c r="AC9" i="1"/>
  <c r="AC17" i="1"/>
  <c r="AC25" i="1"/>
  <c r="AC33" i="1"/>
  <c r="AC41" i="1"/>
  <c r="AC49" i="1"/>
  <c r="AC57" i="1"/>
  <c r="AC65" i="1"/>
  <c r="AC73" i="1"/>
  <c r="AC81" i="1"/>
  <c r="AC6" i="1"/>
  <c r="AC14" i="1"/>
  <c r="AC22" i="1"/>
  <c r="AC30" i="1"/>
  <c r="AC38" i="1"/>
  <c r="AC46" i="1"/>
  <c r="AC54" i="1"/>
  <c r="AC62" i="1"/>
  <c r="AC70" i="1"/>
  <c r="AC78" i="1"/>
  <c r="AC86" i="1"/>
  <c r="AC11" i="1"/>
  <c r="AC19" i="1"/>
  <c r="AC27" i="1"/>
  <c r="AC35" i="1"/>
  <c r="AC43" i="1"/>
  <c r="AC51" i="1"/>
  <c r="AC59" i="1"/>
  <c r="AC67" i="1"/>
  <c r="AC75" i="1"/>
  <c r="AC83" i="1"/>
  <c r="AC8" i="1"/>
  <c r="AC16" i="1"/>
  <c r="AC24" i="1"/>
  <c r="AC32" i="1"/>
  <c r="AC40" i="1"/>
  <c r="AC48" i="1"/>
  <c r="AC56" i="1"/>
  <c r="AC64" i="1"/>
  <c r="AC72" i="1"/>
  <c r="AC80" i="1"/>
  <c r="AC88" i="1"/>
  <c r="AC5" i="1"/>
  <c r="AC13" i="1"/>
  <c r="AC21" i="1"/>
  <c r="AC29" i="1"/>
  <c r="AC37" i="1"/>
  <c r="AC45" i="1"/>
  <c r="AC53" i="1"/>
  <c r="AC61" i="1"/>
  <c r="AC69" i="1"/>
  <c r="AC77" i="1"/>
  <c r="AC85" i="1"/>
  <c r="AC10" i="1"/>
  <c r="AC18" i="1"/>
  <c r="AC26" i="1"/>
  <c r="AC34" i="1"/>
  <c r="AC42" i="1"/>
  <c r="AC50" i="1"/>
  <c r="AC58" i="1"/>
  <c r="AC66" i="1"/>
  <c r="AC74" i="1"/>
  <c r="AC82" i="1"/>
  <c r="BD2" i="23" a="1"/>
  <c r="BE2" i="23" a="1"/>
  <c r="BB2" i="23" a="1"/>
  <c r="BC2" i="23" a="1"/>
  <c r="BA2" i="23" a="1"/>
  <c r="AZ2" i="23"/>
  <c r="U3" i="1" s="1"/>
  <c r="U11" i="1"/>
  <c r="U19" i="1"/>
  <c r="U27" i="1"/>
  <c r="U35" i="1"/>
  <c r="U43" i="1"/>
  <c r="U51" i="1"/>
  <c r="U59" i="1"/>
  <c r="U67" i="1"/>
  <c r="U75" i="1"/>
  <c r="U83" i="1"/>
  <c r="U8" i="1"/>
  <c r="U16" i="1"/>
  <c r="U24" i="1"/>
  <c r="U32" i="1"/>
  <c r="U40" i="1"/>
  <c r="U48" i="1"/>
  <c r="U56" i="1"/>
  <c r="U64" i="1"/>
  <c r="U72" i="1"/>
  <c r="U80" i="1"/>
  <c r="U88" i="1"/>
  <c r="U5" i="1"/>
  <c r="U13" i="1"/>
  <c r="U21" i="1"/>
  <c r="U29" i="1"/>
  <c r="U37" i="1"/>
  <c r="U45" i="1"/>
  <c r="U53" i="1"/>
  <c r="U61" i="1"/>
  <c r="U69" i="1"/>
  <c r="U77" i="1"/>
  <c r="U85" i="1"/>
  <c r="U10" i="1"/>
  <c r="U18" i="1"/>
  <c r="U26" i="1"/>
  <c r="U34" i="1"/>
  <c r="U42" i="1"/>
  <c r="U50" i="1"/>
  <c r="U58" i="1"/>
  <c r="U66" i="1"/>
  <c r="U74" i="1"/>
  <c r="U82" i="1"/>
  <c r="U7" i="1"/>
  <c r="U15" i="1"/>
  <c r="U23" i="1"/>
  <c r="U31" i="1"/>
  <c r="U39" i="1"/>
  <c r="U47" i="1"/>
  <c r="U55" i="1"/>
  <c r="U63" i="1"/>
  <c r="U71" i="1"/>
  <c r="U79" i="1"/>
  <c r="U87" i="1"/>
  <c r="U4" i="1"/>
  <c r="U12" i="1"/>
  <c r="U20" i="1"/>
  <c r="U28" i="1"/>
  <c r="U36" i="1"/>
  <c r="U44" i="1"/>
  <c r="U52" i="1"/>
  <c r="U60" i="1"/>
  <c r="U68" i="1"/>
  <c r="U76" i="1"/>
  <c r="U84" i="1"/>
  <c r="U9" i="1"/>
  <c r="U17" i="1"/>
  <c r="U25" i="1"/>
  <c r="U33" i="1"/>
  <c r="U41" i="1"/>
  <c r="U49" i="1"/>
  <c r="U57" i="1"/>
  <c r="U65" i="1"/>
  <c r="U73" i="1"/>
  <c r="U81" i="1"/>
  <c r="U6" i="1"/>
  <c r="U14" i="1"/>
  <c r="U22" i="1"/>
  <c r="U30" i="1"/>
  <c r="U38" i="1"/>
  <c r="U46" i="1"/>
  <c r="U54" i="1"/>
  <c r="U62" i="1"/>
  <c r="U70" i="1"/>
  <c r="U78" i="1"/>
  <c r="U86" i="1"/>
  <c r="BI2" i="23" a="1"/>
  <c r="O76" i="1"/>
  <c r="O88" i="1"/>
  <c r="O65" i="1"/>
  <c r="O56" i="1"/>
  <c r="O28" i="1"/>
  <c r="O43" i="1"/>
  <c r="O79" i="1"/>
  <c r="O7" i="1"/>
  <c r="O72" i="1"/>
  <c r="O51" i="1"/>
  <c r="O33" i="1"/>
  <c r="O19" i="1"/>
  <c r="O84" i="1"/>
  <c r="O77" i="1"/>
  <c r="O52" i="1"/>
  <c r="O82" i="1"/>
  <c r="O83" i="1"/>
  <c r="O67" i="1"/>
  <c r="O49" i="1"/>
  <c r="O40" i="1"/>
  <c r="O24" i="1"/>
  <c r="O12" i="1"/>
  <c r="O10" i="1"/>
  <c r="O68" i="1"/>
  <c r="O59" i="1"/>
  <c r="O47" i="1"/>
  <c r="O36" i="1"/>
  <c r="O15" i="1"/>
  <c r="O69" i="1"/>
  <c r="O66" i="1"/>
  <c r="O81" i="1"/>
  <c r="O60" i="1"/>
  <c r="O58" i="1"/>
  <c r="O42" i="1"/>
  <c r="O26" i="1"/>
  <c r="O86" i="1"/>
  <c r="O70" i="1"/>
  <c r="O61" i="1"/>
  <c r="O31" i="1"/>
  <c r="O27" i="1"/>
  <c r="O85" i="1"/>
  <c r="O6" i="1"/>
  <c r="O78" i="1"/>
  <c r="O62" i="1"/>
  <c r="O71" i="1"/>
  <c r="O64" i="1"/>
  <c r="O57" i="1"/>
  <c r="O50" i="1"/>
  <c r="AU2" i="23"/>
  <c r="P3" i="1" s="1"/>
  <c r="P6" i="1"/>
  <c r="P14" i="1"/>
  <c r="P18" i="1"/>
  <c r="P22" i="1"/>
  <c r="P26" i="1"/>
  <c r="P30" i="1"/>
  <c r="P34" i="1"/>
  <c r="P38" i="1"/>
  <c r="P42" i="1"/>
  <c r="P46" i="1"/>
  <c r="P50" i="1"/>
  <c r="P54" i="1"/>
  <c r="P58" i="1"/>
  <c r="P62" i="1"/>
  <c r="P66" i="1"/>
  <c r="P70" i="1"/>
  <c r="P74" i="1"/>
  <c r="P78" i="1"/>
  <c r="P82" i="1"/>
  <c r="P86" i="1"/>
  <c r="P7" i="1"/>
  <c r="P11" i="1"/>
  <c r="P15" i="1"/>
  <c r="P19" i="1"/>
  <c r="P23" i="1"/>
  <c r="P27" i="1"/>
  <c r="P31" i="1"/>
  <c r="P35" i="1"/>
  <c r="P39" i="1"/>
  <c r="P43" i="1"/>
  <c r="P47" i="1"/>
  <c r="P51" i="1"/>
  <c r="P55" i="1"/>
  <c r="P59" i="1"/>
  <c r="P63" i="1"/>
  <c r="P67" i="1"/>
  <c r="P71" i="1"/>
  <c r="P75" i="1"/>
  <c r="P79" i="1"/>
  <c r="P83" i="1"/>
  <c r="P87" i="1"/>
  <c r="P4" i="1"/>
  <c r="P8" i="1"/>
  <c r="P12" i="1"/>
  <c r="P16" i="1"/>
  <c r="P20" i="1"/>
  <c r="P24" i="1"/>
  <c r="P28" i="1"/>
  <c r="P32" i="1"/>
  <c r="P36" i="1"/>
  <c r="P40" i="1"/>
  <c r="P44" i="1"/>
  <c r="P48" i="1"/>
  <c r="P52" i="1"/>
  <c r="P56" i="1"/>
  <c r="P60" i="1"/>
  <c r="P64" i="1"/>
  <c r="P68" i="1"/>
  <c r="P72" i="1"/>
  <c r="P76" i="1"/>
  <c r="P80" i="1"/>
  <c r="P84" i="1"/>
  <c r="P88" i="1"/>
  <c r="P5" i="1"/>
  <c r="P9" i="1"/>
  <c r="P13" i="1"/>
  <c r="P17" i="1"/>
  <c r="P21" i="1"/>
  <c r="P25" i="1"/>
  <c r="P29" i="1"/>
  <c r="P33" i="1"/>
  <c r="P37" i="1"/>
  <c r="P41" i="1"/>
  <c r="P45" i="1"/>
  <c r="P49" i="1"/>
  <c r="P53" i="1"/>
  <c r="P57" i="1"/>
  <c r="P61" i="1"/>
  <c r="P65" i="1"/>
  <c r="P69" i="1"/>
  <c r="P73" i="1"/>
  <c r="P77" i="1"/>
  <c r="P81" i="1"/>
  <c r="P85" i="1"/>
  <c r="O45" i="1"/>
  <c r="O20" i="1"/>
  <c r="O11" i="1"/>
  <c r="O73" i="1"/>
  <c r="O46" i="1"/>
  <c r="O55" i="1"/>
  <c r="O48" i="1"/>
  <c r="O41" i="1"/>
  <c r="O34" i="1"/>
  <c r="O74" i="1"/>
  <c r="O44" i="1"/>
  <c r="O35" i="1"/>
  <c r="O17" i="1"/>
  <c r="O8" i="1"/>
  <c r="O75" i="1"/>
  <c r="O63" i="1"/>
  <c r="O54" i="1"/>
  <c r="O38" i="1"/>
  <c r="O29" i="1"/>
  <c r="O4" i="1"/>
  <c r="O87" i="1"/>
  <c r="O30" i="1"/>
  <c r="O32" i="1"/>
  <c r="O25" i="1"/>
  <c r="O18" i="1"/>
  <c r="AV2" i="23"/>
  <c r="Q3" i="1" s="1"/>
  <c r="Q6" i="1"/>
  <c r="Q10" i="1"/>
  <c r="Q14" i="1"/>
  <c r="Q18" i="1"/>
  <c r="Q22" i="1"/>
  <c r="Q26" i="1"/>
  <c r="Q30" i="1"/>
  <c r="Q34" i="1"/>
  <c r="Q38" i="1"/>
  <c r="Q42" i="1"/>
  <c r="Q46" i="1"/>
  <c r="Q50" i="1"/>
  <c r="Q54" i="1"/>
  <c r="Q58" i="1"/>
  <c r="Q62" i="1"/>
  <c r="Q66" i="1"/>
  <c r="Q70" i="1"/>
  <c r="Q74" i="1"/>
  <c r="Q78" i="1"/>
  <c r="Q82" i="1"/>
  <c r="Q86" i="1"/>
  <c r="Q7" i="1"/>
  <c r="Q11" i="1"/>
  <c r="Q15" i="1"/>
  <c r="Q19" i="1"/>
  <c r="Q23" i="1"/>
  <c r="Q27" i="1"/>
  <c r="Q31" i="1"/>
  <c r="Q35" i="1"/>
  <c r="Q39" i="1"/>
  <c r="Q43" i="1"/>
  <c r="Q47" i="1"/>
  <c r="Q51" i="1"/>
  <c r="Q55" i="1"/>
  <c r="Q59" i="1"/>
  <c r="Q63" i="1"/>
  <c r="Q67" i="1"/>
  <c r="Q71" i="1"/>
  <c r="Q75" i="1"/>
  <c r="Q79" i="1"/>
  <c r="Q83" i="1"/>
  <c r="Q87" i="1"/>
  <c r="Q4" i="1"/>
  <c r="M2" i="32" s="1"/>
  <c r="Q8" i="1"/>
  <c r="Q12" i="1"/>
  <c r="Q16" i="1"/>
  <c r="Q20" i="1"/>
  <c r="Q24" i="1"/>
  <c r="Q28" i="1"/>
  <c r="Q32" i="1"/>
  <c r="Q36" i="1"/>
  <c r="Q40" i="1"/>
  <c r="Q44" i="1"/>
  <c r="Q48" i="1"/>
  <c r="Q52" i="1"/>
  <c r="Q56" i="1"/>
  <c r="Q60" i="1"/>
  <c r="Q64" i="1"/>
  <c r="Q68" i="1"/>
  <c r="Q72" i="1"/>
  <c r="Q76" i="1"/>
  <c r="Q80" i="1"/>
  <c r="Q84" i="1"/>
  <c r="Q88" i="1"/>
  <c r="Q5" i="1"/>
  <c r="Q9" i="1"/>
  <c r="Q13" i="1"/>
  <c r="Q17" i="1"/>
  <c r="Q21" i="1"/>
  <c r="Q25" i="1"/>
  <c r="Q29" i="1"/>
  <c r="Q33" i="1"/>
  <c r="Q37" i="1"/>
  <c r="Q41" i="1"/>
  <c r="Q45" i="1"/>
  <c r="Q49" i="1"/>
  <c r="Q53" i="1"/>
  <c r="Q57" i="1"/>
  <c r="Q61" i="1"/>
  <c r="Q65" i="1"/>
  <c r="Q69" i="1"/>
  <c r="Q73" i="1"/>
  <c r="Q77" i="1"/>
  <c r="Q81" i="1"/>
  <c r="Q85" i="1"/>
  <c r="O22" i="1"/>
  <c r="O13" i="1"/>
  <c r="O80" i="1"/>
  <c r="O53" i="1"/>
  <c r="O37" i="1"/>
  <c r="O21" i="1"/>
  <c r="O39" i="1"/>
  <c r="O5" i="1"/>
  <c r="O14" i="1"/>
  <c r="O23" i="1"/>
  <c r="O16" i="1"/>
  <c r="O9" i="1"/>
  <c r="AX2" i="23"/>
  <c r="S3" i="1" s="1"/>
  <c r="S5" i="1"/>
  <c r="S9" i="1"/>
  <c r="S13" i="1"/>
  <c r="S17" i="1"/>
  <c r="S21" i="1"/>
  <c r="S25" i="1"/>
  <c r="S29" i="1"/>
  <c r="S33" i="1"/>
  <c r="S37" i="1"/>
  <c r="S41" i="1"/>
  <c r="S45" i="1"/>
  <c r="S49" i="1"/>
  <c r="S53" i="1"/>
  <c r="S57" i="1"/>
  <c r="S61" i="1"/>
  <c r="S65" i="1"/>
  <c r="S69" i="1"/>
  <c r="S73" i="1"/>
  <c r="S77" i="1"/>
  <c r="S81" i="1"/>
  <c r="S85" i="1"/>
  <c r="S6" i="1"/>
  <c r="S10" i="1"/>
  <c r="S14" i="1"/>
  <c r="S18" i="1"/>
  <c r="S22" i="1"/>
  <c r="S26" i="1"/>
  <c r="S30" i="1"/>
  <c r="S34" i="1"/>
  <c r="S38" i="1"/>
  <c r="S42" i="1"/>
  <c r="S46" i="1"/>
  <c r="S50" i="1"/>
  <c r="S54" i="1"/>
  <c r="S58" i="1"/>
  <c r="S62" i="1"/>
  <c r="S66" i="1"/>
  <c r="S70" i="1"/>
  <c r="S74" i="1"/>
  <c r="S78" i="1"/>
  <c r="S82" i="1"/>
  <c r="S86" i="1"/>
  <c r="S7" i="1"/>
  <c r="S11" i="1"/>
  <c r="S15" i="1"/>
  <c r="S19" i="1"/>
  <c r="S23" i="1"/>
  <c r="S27" i="1"/>
  <c r="S31" i="1"/>
  <c r="S35" i="1"/>
  <c r="S39" i="1"/>
  <c r="S43" i="1"/>
  <c r="S47" i="1"/>
  <c r="S51" i="1"/>
  <c r="S55" i="1"/>
  <c r="S59" i="1"/>
  <c r="S63" i="1"/>
  <c r="S67" i="1"/>
  <c r="S71" i="1"/>
  <c r="S75" i="1"/>
  <c r="S79" i="1"/>
  <c r="S83" i="1"/>
  <c r="S87" i="1"/>
  <c r="S4" i="1"/>
  <c r="S8" i="1"/>
  <c r="S12" i="1"/>
  <c r="S16" i="1"/>
  <c r="S20" i="1"/>
  <c r="S24" i="1"/>
  <c r="S28" i="1"/>
  <c r="S32" i="1"/>
  <c r="S36" i="1"/>
  <c r="S40" i="1"/>
  <c r="S44" i="1"/>
  <c r="S48" i="1"/>
  <c r="S52" i="1"/>
  <c r="S56" i="1"/>
  <c r="S60" i="1"/>
  <c r="S64" i="1"/>
  <c r="S68" i="1"/>
  <c r="S72" i="1"/>
  <c r="S76" i="1"/>
  <c r="S80" i="1"/>
  <c r="S84" i="1"/>
  <c r="S88" i="1"/>
  <c r="AW2" i="23"/>
  <c r="R3" i="1" s="1"/>
  <c r="R6" i="1"/>
  <c r="R10" i="1"/>
  <c r="R14" i="1"/>
  <c r="R18" i="1"/>
  <c r="R22" i="1"/>
  <c r="R26" i="1"/>
  <c r="R30" i="1"/>
  <c r="R34" i="1"/>
  <c r="R38" i="1"/>
  <c r="R42" i="1"/>
  <c r="R46" i="1"/>
  <c r="R50" i="1"/>
  <c r="R54" i="1"/>
  <c r="R58" i="1"/>
  <c r="R62" i="1"/>
  <c r="R66" i="1"/>
  <c r="R70" i="1"/>
  <c r="R74" i="1"/>
  <c r="R78" i="1"/>
  <c r="R82" i="1"/>
  <c r="R86" i="1"/>
  <c r="R7" i="1"/>
  <c r="R11" i="1"/>
  <c r="R15" i="1"/>
  <c r="R19" i="1"/>
  <c r="R23" i="1"/>
  <c r="R27" i="1"/>
  <c r="R31" i="1"/>
  <c r="R35" i="1"/>
  <c r="R39" i="1"/>
  <c r="R43" i="1"/>
  <c r="R47" i="1"/>
  <c r="R51" i="1"/>
  <c r="R55" i="1"/>
  <c r="R59" i="1"/>
  <c r="R63" i="1"/>
  <c r="R67" i="1"/>
  <c r="R71" i="1"/>
  <c r="R75" i="1"/>
  <c r="R79" i="1"/>
  <c r="R83" i="1"/>
  <c r="R87" i="1"/>
  <c r="R4" i="1"/>
  <c r="R8" i="1"/>
  <c r="R12" i="1"/>
  <c r="R16" i="1"/>
  <c r="R20" i="1"/>
  <c r="R24" i="1"/>
  <c r="R28" i="1"/>
  <c r="R32" i="1"/>
  <c r="R36" i="1"/>
  <c r="R40" i="1"/>
  <c r="R44" i="1"/>
  <c r="R48" i="1"/>
  <c r="R52" i="1"/>
  <c r="R56" i="1"/>
  <c r="R60" i="1"/>
  <c r="R64" i="1"/>
  <c r="R68" i="1"/>
  <c r="R72" i="1"/>
  <c r="R76" i="1"/>
  <c r="R80" i="1"/>
  <c r="R84" i="1"/>
  <c r="R88" i="1"/>
  <c r="R49" i="1"/>
  <c r="R53" i="1"/>
  <c r="R57" i="1"/>
  <c r="R61" i="1"/>
  <c r="R65" i="1"/>
  <c r="R5" i="1"/>
  <c r="R69" i="1"/>
  <c r="R9" i="1"/>
  <c r="R73" i="1"/>
  <c r="R13" i="1"/>
  <c r="R77" i="1"/>
  <c r="R17" i="1"/>
  <c r="R21" i="1"/>
  <c r="R85" i="1"/>
  <c r="R25" i="1"/>
  <c r="R29" i="1"/>
  <c r="R33" i="1"/>
  <c r="R37" i="1"/>
  <c r="R41" i="1"/>
  <c r="R45" i="1"/>
  <c r="R81" i="1"/>
  <c r="AB74" i="1" l="1"/>
  <c r="AB29" i="1"/>
  <c r="AA20" i="1"/>
  <c r="AB66" i="1"/>
  <c r="AB21" i="1"/>
  <c r="AB75" i="1"/>
  <c r="AB30" i="1"/>
  <c r="AB22" i="1"/>
  <c r="AB68" i="1"/>
  <c r="AA71" i="1"/>
  <c r="AA65" i="1"/>
  <c r="AA26" i="1"/>
  <c r="AA72" i="1"/>
  <c r="AA27" i="1"/>
  <c r="AA18" i="1"/>
  <c r="AA55" i="1"/>
  <c r="AA49" i="1"/>
  <c r="AB59" i="1"/>
  <c r="AA47" i="1"/>
  <c r="AA85" i="1"/>
  <c r="AA48" i="1"/>
  <c r="AA86" i="1"/>
  <c r="AA41" i="1"/>
  <c r="BF2" i="23"/>
  <c r="AA3" i="1" s="1"/>
  <c r="AB50" i="1"/>
  <c r="AB5" i="1"/>
  <c r="AB51" i="1"/>
  <c r="AB6" i="1"/>
  <c r="AB44" i="1"/>
  <c r="AA19" i="1"/>
  <c r="AA10" i="1"/>
  <c r="AA4" i="1"/>
  <c r="AB14" i="1"/>
  <c r="AA39" i="1"/>
  <c r="AA77" i="1"/>
  <c r="AA40" i="1"/>
  <c r="AA78" i="1"/>
  <c r="AA33" i="1"/>
  <c r="AB87" i="1"/>
  <c r="AB42" i="1"/>
  <c r="AB88" i="1"/>
  <c r="AB43" i="1"/>
  <c r="AB81" i="1"/>
  <c r="AB36" i="1"/>
  <c r="AA64" i="1"/>
  <c r="AA12" i="1"/>
  <c r="AB60" i="1"/>
  <c r="AB52" i="1"/>
  <c r="AA31" i="1"/>
  <c r="AA69" i="1"/>
  <c r="AA32" i="1"/>
  <c r="AA70" i="1"/>
  <c r="AA25" i="1"/>
  <c r="AB79" i="1"/>
  <c r="AB34" i="1"/>
  <c r="AB80" i="1"/>
  <c r="AB35" i="1"/>
  <c r="AB73" i="1"/>
  <c r="AB28" i="1"/>
  <c r="AA56" i="1"/>
  <c r="AB13" i="1"/>
  <c r="AA23" i="1"/>
  <c r="AA61" i="1"/>
  <c r="AA24" i="1"/>
  <c r="AA62" i="1"/>
  <c r="AA17" i="1"/>
  <c r="AB71" i="1"/>
  <c r="AB26" i="1"/>
  <c r="AB72" i="1"/>
  <c r="AB27" i="1"/>
  <c r="AB65" i="1"/>
  <c r="AB20" i="1"/>
  <c r="AA63" i="1"/>
  <c r="AA15" i="1"/>
  <c r="AA53" i="1"/>
  <c r="AA16" i="1"/>
  <c r="AA54" i="1"/>
  <c r="AA9" i="1"/>
  <c r="AB63" i="1"/>
  <c r="AB18" i="1"/>
  <c r="AB64" i="1"/>
  <c r="AB19" i="1"/>
  <c r="AB57" i="1"/>
  <c r="AB12" i="1"/>
  <c r="AA57" i="1"/>
  <c r="AB67" i="1"/>
  <c r="AA11" i="1"/>
  <c r="AB58" i="1"/>
  <c r="AA7" i="1"/>
  <c r="AA45" i="1"/>
  <c r="AA8" i="1"/>
  <c r="AA46" i="1"/>
  <c r="AA84" i="1"/>
  <c r="AB55" i="1"/>
  <c r="AB10" i="1"/>
  <c r="AB56" i="1"/>
  <c r="AB11" i="1"/>
  <c r="AB49" i="1"/>
  <c r="AB4" i="1"/>
  <c r="AA82" i="1"/>
  <c r="AA37" i="1"/>
  <c r="AA83" i="1"/>
  <c r="AA38" i="1"/>
  <c r="AA76" i="1"/>
  <c r="AB47" i="1"/>
  <c r="AB85" i="1"/>
  <c r="AB48" i="1"/>
  <c r="AB86" i="1"/>
  <c r="AB41" i="1"/>
  <c r="BG2" i="23"/>
  <c r="AB3" i="1" s="1"/>
  <c r="AA74" i="1"/>
  <c r="AA29" i="1"/>
  <c r="AA75" i="1"/>
  <c r="AA30" i="1"/>
  <c r="AA68" i="1"/>
  <c r="AB39" i="1"/>
  <c r="AB77" i="1"/>
  <c r="AB40" i="1"/>
  <c r="AB78" i="1"/>
  <c r="AB33" i="1"/>
  <c r="AA66" i="1"/>
  <c r="AA21" i="1"/>
  <c r="AA67" i="1"/>
  <c r="AA22" i="1"/>
  <c r="AA60" i="1"/>
  <c r="AB31" i="1"/>
  <c r="AB69" i="1"/>
  <c r="AB32" i="1"/>
  <c r="AB70" i="1"/>
  <c r="AB25" i="1"/>
  <c r="AA58" i="1"/>
  <c r="AA13" i="1"/>
  <c r="AA59" i="1"/>
  <c r="AA14" i="1"/>
  <c r="AA52" i="1"/>
  <c r="AB23" i="1"/>
  <c r="AB61" i="1"/>
  <c r="AB24" i="1"/>
  <c r="AB62" i="1"/>
  <c r="AB17" i="1"/>
  <c r="AA50" i="1"/>
  <c r="AA5" i="1"/>
  <c r="AA51" i="1"/>
  <c r="AA6" i="1"/>
  <c r="AA44" i="1"/>
  <c r="AB15" i="1"/>
  <c r="AB53" i="1"/>
  <c r="AB16" i="1"/>
  <c r="AB54" i="1"/>
  <c r="AB9" i="1"/>
  <c r="AA87" i="1"/>
  <c r="AA42" i="1"/>
  <c r="AA88" i="1"/>
  <c r="AA43" i="1"/>
  <c r="AA81" i="1"/>
  <c r="AA36" i="1"/>
  <c r="AB7" i="1"/>
  <c r="AB45" i="1"/>
  <c r="AB8" i="1"/>
  <c r="AB46" i="1"/>
  <c r="AB84" i="1"/>
  <c r="AA79" i="1"/>
  <c r="AA34" i="1"/>
  <c r="AA80" i="1"/>
  <c r="AA35" i="1"/>
  <c r="AA73" i="1"/>
  <c r="AB82" i="1"/>
  <c r="AB37" i="1"/>
  <c r="AB83" i="1"/>
  <c r="AB38" i="1"/>
  <c r="BI2" i="23"/>
  <c r="AD3" i="1" s="1"/>
  <c r="AD7" i="1"/>
  <c r="AD15" i="1"/>
  <c r="AD23" i="1"/>
  <c r="AD31" i="1"/>
  <c r="AD39" i="1"/>
  <c r="AD47" i="1"/>
  <c r="AD55" i="1"/>
  <c r="AD63" i="1"/>
  <c r="AD71" i="1"/>
  <c r="AD79" i="1"/>
  <c r="AD87" i="1"/>
  <c r="AD4" i="1"/>
  <c r="AD12" i="1"/>
  <c r="AD20" i="1"/>
  <c r="AD28" i="1"/>
  <c r="AD36" i="1"/>
  <c r="AD44" i="1"/>
  <c r="AD52" i="1"/>
  <c r="AD60" i="1"/>
  <c r="AD68" i="1"/>
  <c r="AD76" i="1"/>
  <c r="AD84" i="1"/>
  <c r="AD9" i="1"/>
  <c r="AD17" i="1"/>
  <c r="AD25" i="1"/>
  <c r="AD33" i="1"/>
  <c r="AD41" i="1"/>
  <c r="AD49" i="1"/>
  <c r="AD57" i="1"/>
  <c r="AD65" i="1"/>
  <c r="AD73" i="1"/>
  <c r="AD81" i="1"/>
  <c r="AD6" i="1"/>
  <c r="AD14" i="1"/>
  <c r="AD22" i="1"/>
  <c r="AD30" i="1"/>
  <c r="AD38" i="1"/>
  <c r="AD46" i="1"/>
  <c r="AD54" i="1"/>
  <c r="AD62" i="1"/>
  <c r="AD70" i="1"/>
  <c r="AD78" i="1"/>
  <c r="AD86" i="1"/>
  <c r="AD11" i="1"/>
  <c r="AD19" i="1"/>
  <c r="AD27" i="1"/>
  <c r="AD35" i="1"/>
  <c r="AD43" i="1"/>
  <c r="AD51" i="1"/>
  <c r="AD59" i="1"/>
  <c r="AD67" i="1"/>
  <c r="AD75" i="1"/>
  <c r="AD83" i="1"/>
  <c r="AD8" i="1"/>
  <c r="AD16" i="1"/>
  <c r="AD24" i="1"/>
  <c r="AD32" i="1"/>
  <c r="AD40" i="1"/>
  <c r="AD48" i="1"/>
  <c r="AD56" i="1"/>
  <c r="AD64" i="1"/>
  <c r="AD72" i="1"/>
  <c r="AD80" i="1"/>
  <c r="AD88" i="1"/>
  <c r="AD5" i="1"/>
  <c r="AD13" i="1"/>
  <c r="AD21" i="1"/>
  <c r="AD29" i="1"/>
  <c r="AD37" i="1"/>
  <c r="AD45" i="1"/>
  <c r="AD53" i="1"/>
  <c r="AD61" i="1"/>
  <c r="AD69" i="1"/>
  <c r="AD77" i="1"/>
  <c r="AD85" i="1"/>
  <c r="AD10" i="1"/>
  <c r="AD18" i="1"/>
  <c r="AD26" i="1"/>
  <c r="AD34" i="1"/>
  <c r="AD42" i="1"/>
  <c r="AD50" i="1"/>
  <c r="AD58" i="1"/>
  <c r="AD66" i="1"/>
  <c r="AD74" i="1"/>
  <c r="AD82" i="1"/>
  <c r="BA2" i="23"/>
  <c r="V3" i="1" s="1"/>
  <c r="V11" i="1"/>
  <c r="V19" i="1"/>
  <c r="V27" i="1"/>
  <c r="V35" i="1"/>
  <c r="V43" i="1"/>
  <c r="V51" i="1"/>
  <c r="V59" i="1"/>
  <c r="V67" i="1"/>
  <c r="V75" i="1"/>
  <c r="V83" i="1"/>
  <c r="V8" i="1"/>
  <c r="V16" i="1"/>
  <c r="V24" i="1"/>
  <c r="V32" i="1"/>
  <c r="V40" i="1"/>
  <c r="V48" i="1"/>
  <c r="V56" i="1"/>
  <c r="V64" i="1"/>
  <c r="V72" i="1"/>
  <c r="V80" i="1"/>
  <c r="V88" i="1"/>
  <c r="V5" i="1"/>
  <c r="V13" i="1"/>
  <c r="V21" i="1"/>
  <c r="V29" i="1"/>
  <c r="V37" i="1"/>
  <c r="V45" i="1"/>
  <c r="V53" i="1"/>
  <c r="V61" i="1"/>
  <c r="V69" i="1"/>
  <c r="V77" i="1"/>
  <c r="V85" i="1"/>
  <c r="V10" i="1"/>
  <c r="V18" i="1"/>
  <c r="V26" i="1"/>
  <c r="V34" i="1"/>
  <c r="V42" i="1"/>
  <c r="V50" i="1"/>
  <c r="V58" i="1"/>
  <c r="V66" i="1"/>
  <c r="V74" i="1"/>
  <c r="V82" i="1"/>
  <c r="V7" i="1"/>
  <c r="V15" i="1"/>
  <c r="V23" i="1"/>
  <c r="V31" i="1"/>
  <c r="V39" i="1"/>
  <c r="V47" i="1"/>
  <c r="V55" i="1"/>
  <c r="V63" i="1"/>
  <c r="V71" i="1"/>
  <c r="V79" i="1"/>
  <c r="V87" i="1"/>
  <c r="V4" i="1"/>
  <c r="V12" i="1"/>
  <c r="V20" i="1"/>
  <c r="V28" i="1"/>
  <c r="V36" i="1"/>
  <c r="V44" i="1"/>
  <c r="V52" i="1"/>
  <c r="V60" i="1"/>
  <c r="V68" i="1"/>
  <c r="V76" i="1"/>
  <c r="V84" i="1"/>
  <c r="V9" i="1"/>
  <c r="V17" i="1"/>
  <c r="V25" i="1"/>
  <c r="V33" i="1"/>
  <c r="V41" i="1"/>
  <c r="V49" i="1"/>
  <c r="V57" i="1"/>
  <c r="V65" i="1"/>
  <c r="V73" i="1"/>
  <c r="V81" i="1"/>
  <c r="V6" i="1"/>
  <c r="V14" i="1"/>
  <c r="V22" i="1"/>
  <c r="V30" i="1"/>
  <c r="V38" i="1"/>
  <c r="V46" i="1"/>
  <c r="V54" i="1"/>
  <c r="V62" i="1"/>
  <c r="V70" i="1"/>
  <c r="V78" i="1"/>
  <c r="V86" i="1"/>
  <c r="BC2" i="23"/>
  <c r="X3" i="1" s="1"/>
  <c r="X6" i="1"/>
  <c r="X14" i="1"/>
  <c r="X22" i="1"/>
  <c r="X30" i="1"/>
  <c r="X38" i="1"/>
  <c r="X46" i="1"/>
  <c r="X54" i="1"/>
  <c r="X62" i="1"/>
  <c r="X70" i="1"/>
  <c r="X78" i="1"/>
  <c r="X86" i="1"/>
  <c r="X11" i="1"/>
  <c r="X19" i="1"/>
  <c r="X27" i="1"/>
  <c r="X35" i="1"/>
  <c r="X43" i="1"/>
  <c r="X51" i="1"/>
  <c r="X59" i="1"/>
  <c r="X67" i="1"/>
  <c r="X75" i="1"/>
  <c r="X83" i="1"/>
  <c r="X8" i="1"/>
  <c r="X16" i="1"/>
  <c r="X24" i="1"/>
  <c r="X32" i="1"/>
  <c r="X40" i="1"/>
  <c r="X48" i="1"/>
  <c r="X56" i="1"/>
  <c r="X64" i="1"/>
  <c r="X72" i="1"/>
  <c r="X80" i="1"/>
  <c r="X88" i="1"/>
  <c r="X5" i="1"/>
  <c r="X13" i="1"/>
  <c r="X21" i="1"/>
  <c r="X29" i="1"/>
  <c r="X37" i="1"/>
  <c r="X45" i="1"/>
  <c r="X53" i="1"/>
  <c r="X61" i="1"/>
  <c r="X69" i="1"/>
  <c r="X77" i="1"/>
  <c r="X85" i="1"/>
  <c r="X10" i="1"/>
  <c r="X18" i="1"/>
  <c r="X26" i="1"/>
  <c r="X34" i="1"/>
  <c r="X42" i="1"/>
  <c r="X50" i="1"/>
  <c r="X58" i="1"/>
  <c r="X66" i="1"/>
  <c r="X74" i="1"/>
  <c r="X82" i="1"/>
  <c r="X7" i="1"/>
  <c r="X15" i="1"/>
  <c r="X23" i="1"/>
  <c r="X31" i="1"/>
  <c r="X39" i="1"/>
  <c r="X47" i="1"/>
  <c r="X55" i="1"/>
  <c r="X63" i="1"/>
  <c r="X71" i="1"/>
  <c r="X79" i="1"/>
  <c r="X87" i="1"/>
  <c r="X4" i="1"/>
  <c r="X12" i="1"/>
  <c r="X20" i="1"/>
  <c r="X28" i="1"/>
  <c r="X36" i="1"/>
  <c r="X44" i="1"/>
  <c r="X52" i="1"/>
  <c r="X60" i="1"/>
  <c r="X68" i="1"/>
  <c r="X76" i="1"/>
  <c r="X84" i="1"/>
  <c r="X9" i="1"/>
  <c r="X17" i="1"/>
  <c r="X25" i="1"/>
  <c r="X33" i="1"/>
  <c r="X41" i="1"/>
  <c r="X49" i="1"/>
  <c r="X57" i="1"/>
  <c r="X65" i="1"/>
  <c r="X73" i="1"/>
  <c r="X81" i="1"/>
  <c r="BB2" i="23"/>
  <c r="W3" i="1" s="1"/>
  <c r="W6" i="1"/>
  <c r="W14" i="1"/>
  <c r="W22" i="1"/>
  <c r="W30" i="1"/>
  <c r="W38" i="1"/>
  <c r="W46" i="1"/>
  <c r="W54" i="1"/>
  <c r="W62" i="1"/>
  <c r="W70" i="1"/>
  <c r="W78" i="1"/>
  <c r="W86" i="1"/>
  <c r="W11" i="1"/>
  <c r="W19" i="1"/>
  <c r="W27" i="1"/>
  <c r="W35" i="1"/>
  <c r="W43" i="1"/>
  <c r="W51" i="1"/>
  <c r="W59" i="1"/>
  <c r="W67" i="1"/>
  <c r="W75" i="1"/>
  <c r="W83" i="1"/>
  <c r="W8" i="1"/>
  <c r="W16" i="1"/>
  <c r="W24" i="1"/>
  <c r="W32" i="1"/>
  <c r="W40" i="1"/>
  <c r="W48" i="1"/>
  <c r="W56" i="1"/>
  <c r="W64" i="1"/>
  <c r="W72" i="1"/>
  <c r="W80" i="1"/>
  <c r="W88" i="1"/>
  <c r="W5" i="1"/>
  <c r="W13" i="1"/>
  <c r="W21" i="1"/>
  <c r="W29" i="1"/>
  <c r="W37" i="1"/>
  <c r="W45" i="1"/>
  <c r="W53" i="1"/>
  <c r="W61" i="1"/>
  <c r="W69" i="1"/>
  <c r="W77" i="1"/>
  <c r="W85" i="1"/>
  <c r="W10" i="1"/>
  <c r="W18" i="1"/>
  <c r="W26" i="1"/>
  <c r="W34" i="1"/>
  <c r="W42" i="1"/>
  <c r="W50" i="1"/>
  <c r="W58" i="1"/>
  <c r="W66" i="1"/>
  <c r="W74" i="1"/>
  <c r="W82" i="1"/>
  <c r="W7" i="1"/>
  <c r="W15" i="1"/>
  <c r="W23" i="1"/>
  <c r="W31" i="1"/>
  <c r="W39" i="1"/>
  <c r="W47" i="1"/>
  <c r="W55" i="1"/>
  <c r="W63" i="1"/>
  <c r="W71" i="1"/>
  <c r="W79" i="1"/>
  <c r="W87" i="1"/>
  <c r="W4" i="1"/>
  <c r="W12" i="1"/>
  <c r="W20" i="1"/>
  <c r="W28" i="1"/>
  <c r="W36" i="1"/>
  <c r="W44" i="1"/>
  <c r="W52" i="1"/>
  <c r="W60" i="1"/>
  <c r="W68" i="1"/>
  <c r="W76" i="1"/>
  <c r="W84" i="1"/>
  <c r="W9" i="1"/>
  <c r="W17" i="1"/>
  <c r="W25" i="1"/>
  <c r="W33" i="1"/>
  <c r="W41" i="1"/>
  <c r="W49" i="1"/>
  <c r="W57" i="1"/>
  <c r="W65" i="1"/>
  <c r="W73" i="1"/>
  <c r="W81" i="1"/>
  <c r="BE2" i="23"/>
  <c r="Z3" i="1" s="1"/>
  <c r="Z9" i="1"/>
  <c r="Z17" i="1"/>
  <c r="Z25" i="1"/>
  <c r="Z33" i="1"/>
  <c r="Z41" i="1"/>
  <c r="Z49" i="1"/>
  <c r="Z57" i="1"/>
  <c r="Z65" i="1"/>
  <c r="Z73" i="1"/>
  <c r="Z81" i="1"/>
  <c r="Z6" i="1"/>
  <c r="Z14" i="1"/>
  <c r="Z22" i="1"/>
  <c r="Z30" i="1"/>
  <c r="Z38" i="1"/>
  <c r="Z46" i="1"/>
  <c r="Z54" i="1"/>
  <c r="Z62" i="1"/>
  <c r="Z70" i="1"/>
  <c r="Z78" i="1"/>
  <c r="Z86" i="1"/>
  <c r="Z11" i="1"/>
  <c r="Z19" i="1"/>
  <c r="Z27" i="1"/>
  <c r="Z35" i="1"/>
  <c r="Z43" i="1"/>
  <c r="Z51" i="1"/>
  <c r="Z59" i="1"/>
  <c r="Z67" i="1"/>
  <c r="Z75" i="1"/>
  <c r="Z83" i="1"/>
  <c r="Z8" i="1"/>
  <c r="Z16" i="1"/>
  <c r="Z24" i="1"/>
  <c r="Z32" i="1"/>
  <c r="Z40" i="1"/>
  <c r="Z48" i="1"/>
  <c r="Z56" i="1"/>
  <c r="Z64" i="1"/>
  <c r="Z72" i="1"/>
  <c r="Z80" i="1"/>
  <c r="Z88" i="1"/>
  <c r="Z5" i="1"/>
  <c r="Z13" i="1"/>
  <c r="Z21" i="1"/>
  <c r="Z29" i="1"/>
  <c r="Z37" i="1"/>
  <c r="Z45" i="1"/>
  <c r="Z53" i="1"/>
  <c r="Z61" i="1"/>
  <c r="Z69" i="1"/>
  <c r="Z77" i="1"/>
  <c r="Z85" i="1"/>
  <c r="Z10" i="1"/>
  <c r="Z18" i="1"/>
  <c r="Z26" i="1"/>
  <c r="Z34" i="1"/>
  <c r="Z42" i="1"/>
  <c r="Z50" i="1"/>
  <c r="Z58" i="1"/>
  <c r="Z66" i="1"/>
  <c r="Z74" i="1"/>
  <c r="Z82" i="1"/>
  <c r="Z7" i="1"/>
  <c r="Z15" i="1"/>
  <c r="Z23" i="1"/>
  <c r="Z31" i="1"/>
  <c r="Z39" i="1"/>
  <c r="Z47" i="1"/>
  <c r="Z55" i="1"/>
  <c r="Z63" i="1"/>
  <c r="Z71" i="1"/>
  <c r="Z79" i="1"/>
  <c r="Z87" i="1"/>
  <c r="Z4" i="1"/>
  <c r="Z12" i="1"/>
  <c r="Z20" i="1"/>
  <c r="Z28" i="1"/>
  <c r="Z36" i="1"/>
  <c r="Z44" i="1"/>
  <c r="Z52" i="1"/>
  <c r="Z60" i="1"/>
  <c r="Z68" i="1"/>
  <c r="Z76" i="1"/>
  <c r="Z84" i="1"/>
  <c r="BD2" i="23"/>
  <c r="Y3" i="1" s="1"/>
  <c r="Y9" i="1"/>
  <c r="Y17" i="1"/>
  <c r="Y25" i="1"/>
  <c r="Y33" i="1"/>
  <c r="Y41" i="1"/>
  <c r="Y49" i="1"/>
  <c r="Y57" i="1"/>
  <c r="Y65" i="1"/>
  <c r="Y73" i="1"/>
  <c r="Y81" i="1"/>
  <c r="Y6" i="1"/>
  <c r="Y14" i="1"/>
  <c r="Y22" i="1"/>
  <c r="Y30" i="1"/>
  <c r="Y38" i="1"/>
  <c r="Y46" i="1"/>
  <c r="Y54" i="1"/>
  <c r="Y62" i="1"/>
  <c r="Y70" i="1"/>
  <c r="Y78" i="1"/>
  <c r="Y86" i="1"/>
  <c r="Y11" i="1"/>
  <c r="Y19" i="1"/>
  <c r="Y27" i="1"/>
  <c r="Y35" i="1"/>
  <c r="Y43" i="1"/>
  <c r="Y51" i="1"/>
  <c r="Y59" i="1"/>
  <c r="Y67" i="1"/>
  <c r="Y75" i="1"/>
  <c r="Y83" i="1"/>
  <c r="Y8" i="1"/>
  <c r="Y16" i="1"/>
  <c r="Y24" i="1"/>
  <c r="Y32" i="1"/>
  <c r="Y40" i="1"/>
  <c r="Y48" i="1"/>
  <c r="Y56" i="1"/>
  <c r="Y64" i="1"/>
  <c r="Y72" i="1"/>
  <c r="Y80" i="1"/>
  <c r="Y88" i="1"/>
  <c r="Y5" i="1"/>
  <c r="Y13" i="1"/>
  <c r="Y21" i="1"/>
  <c r="Y29" i="1"/>
  <c r="Y37" i="1"/>
  <c r="Y45" i="1"/>
  <c r="Y53" i="1"/>
  <c r="Y61" i="1"/>
  <c r="Y69" i="1"/>
  <c r="Y77" i="1"/>
  <c r="Y85" i="1"/>
  <c r="Y10" i="1"/>
  <c r="Y18" i="1"/>
  <c r="Y26" i="1"/>
  <c r="Y34" i="1"/>
  <c r="Y42" i="1"/>
  <c r="Y50" i="1"/>
  <c r="Y58" i="1"/>
  <c r="Y66" i="1"/>
  <c r="Y74" i="1"/>
  <c r="Y82" i="1"/>
  <c r="Y7" i="1"/>
  <c r="Y15" i="1"/>
  <c r="Y23" i="1"/>
  <c r="Y31" i="1"/>
  <c r="Y39" i="1"/>
  <c r="Y47" i="1"/>
  <c r="Y55" i="1"/>
  <c r="Y63" i="1"/>
  <c r="Y71" i="1"/>
  <c r="Y79" i="1"/>
  <c r="Y87" i="1"/>
  <c r="Y4" i="1"/>
  <c r="Y12" i="1"/>
  <c r="Y20" i="1"/>
  <c r="Y28" i="1"/>
  <c r="Y36" i="1"/>
  <c r="Y44" i="1"/>
  <c r="Y52" i="1"/>
  <c r="Y60" i="1"/>
  <c r="Y68" i="1"/>
  <c r="Y76" i="1"/>
  <c r="Y84" i="1"/>
  <c r="M3" i="32"/>
  <c r="Q2" i="32"/>
  <c r="O2" i="32"/>
  <c r="S2" i="32" l="1"/>
  <c r="U2" i="32" s="1"/>
  <c r="R2" i="32"/>
  <c r="T2" i="32" s="1"/>
  <c r="O3" i="32"/>
  <c r="Q3" i="32"/>
  <c r="M4" i="32"/>
  <c r="V2" i="32" l="1"/>
  <c r="AA2" i="32" s="1"/>
  <c r="S3" i="32"/>
  <c r="U3" i="32" s="1"/>
  <c r="AB2" i="32"/>
  <c r="R3" i="32"/>
  <c r="T3" i="32" s="1"/>
  <c r="Q4" i="32"/>
  <c r="O4" i="32"/>
  <c r="M5" i="32"/>
  <c r="AC2" i="32" l="1"/>
  <c r="AE2" i="32" s="1"/>
  <c r="BM2" i="32" s="1"/>
  <c r="H5" i="21" s="1"/>
  <c r="O5" i="21" s="1"/>
  <c r="V3" i="32"/>
  <c r="AA3" i="32" s="1"/>
  <c r="R4" i="32"/>
  <c r="T4" i="32" s="1"/>
  <c r="S4" i="32"/>
  <c r="U4" i="32" s="1"/>
  <c r="M6" i="32"/>
  <c r="Q5" i="32"/>
  <c r="O5" i="32"/>
  <c r="AC3" i="32" l="1"/>
  <c r="AB3" i="32"/>
  <c r="R5" i="32"/>
  <c r="T5" i="32" s="1"/>
  <c r="V4" i="32"/>
  <c r="AB4" i="32" s="1"/>
  <c r="S5" i="32"/>
  <c r="U5" i="32" s="1"/>
  <c r="M7" i="32"/>
  <c r="Q6" i="32"/>
  <c r="O6" i="32"/>
  <c r="AE3" i="32"/>
  <c r="BM3" i="32" s="1"/>
  <c r="H6" i="21" s="1"/>
  <c r="O6" i="21" s="1"/>
  <c r="V5" i="32" l="1"/>
  <c r="AC4" i="32"/>
  <c r="AA4" i="32"/>
  <c r="S6" i="32"/>
  <c r="U6" i="32" s="1"/>
  <c r="R6" i="32"/>
  <c r="T6" i="32" s="1"/>
  <c r="AA5" i="32"/>
  <c r="AB5" i="32"/>
  <c r="AC5" i="32"/>
  <c r="O7" i="32"/>
  <c r="M8" i="32"/>
  <c r="Q7" i="32"/>
  <c r="AE4" i="32" l="1"/>
  <c r="BM4" i="32" s="1"/>
  <c r="H7" i="21" s="1"/>
  <c r="O7" i="21" s="1"/>
  <c r="V6" i="32"/>
  <c r="AA6" i="32" s="1"/>
  <c r="S7" i="32"/>
  <c r="U7" i="32" s="1"/>
  <c r="R7" i="32"/>
  <c r="T7" i="32" s="1"/>
  <c r="AB6" i="32"/>
  <c r="AC6" i="32"/>
  <c r="Q8" i="32"/>
  <c r="M9" i="32"/>
  <c r="O8" i="32"/>
  <c r="AE5" i="32"/>
  <c r="BM5" i="32" s="1"/>
  <c r="H8" i="21" s="1"/>
  <c r="O8" i="21" s="1"/>
  <c r="V7" i="32" l="1"/>
  <c r="R8" i="32"/>
  <c r="T8" i="32" s="1"/>
  <c r="S8" i="32"/>
  <c r="U8" i="32" s="1"/>
  <c r="AE6" i="32"/>
  <c r="BM6" i="32" s="1"/>
  <c r="H9" i="21" s="1"/>
  <c r="O9" i="21" s="1"/>
  <c r="M10" i="32"/>
  <c r="O9" i="32"/>
  <c r="Q9" i="32"/>
  <c r="AA7" i="32"/>
  <c r="AB7" i="32"/>
  <c r="AC7" i="32"/>
  <c r="V8" i="32" l="1"/>
  <c r="R9" i="32"/>
  <c r="T9" i="32" s="1"/>
  <c r="S9" i="32"/>
  <c r="U9" i="32" s="1"/>
  <c r="AE7" i="32"/>
  <c r="BM7" i="32" s="1"/>
  <c r="H10" i="21" s="1"/>
  <c r="O10" i="21" s="1"/>
  <c r="AC8" i="32"/>
  <c r="AB8" i="32"/>
  <c r="AA8" i="32"/>
  <c r="M11" i="32"/>
  <c r="O10" i="32"/>
  <c r="Q10" i="32"/>
  <c r="V9" i="32" l="1"/>
  <c r="AA9" i="32" s="1"/>
  <c r="S10" i="32"/>
  <c r="U10" i="32" s="1"/>
  <c r="AE8" i="32"/>
  <c r="BM8" i="32" s="1"/>
  <c r="H11" i="21" s="1"/>
  <c r="O11" i="21" s="1"/>
  <c r="R10" i="32"/>
  <c r="T10" i="32" s="1"/>
  <c r="Q11" i="32"/>
  <c r="M12" i="32"/>
  <c r="O11" i="32"/>
  <c r="AB9" i="32" l="1"/>
  <c r="AC9" i="32"/>
  <c r="AE9" i="32" s="1"/>
  <c r="BM9" i="32" s="1"/>
  <c r="H12" i="21" s="1"/>
  <c r="O12" i="21" s="1"/>
  <c r="V10" i="32"/>
  <c r="AA10" i="32" s="1"/>
  <c r="S11" i="32"/>
  <c r="U11" i="32" s="1"/>
  <c r="R11" i="32"/>
  <c r="T11" i="32" s="1"/>
  <c r="Q12" i="32"/>
  <c r="O12" i="32"/>
  <c r="M13" i="32"/>
  <c r="AB10" i="32" l="1"/>
  <c r="V11" i="32"/>
  <c r="AA11" i="32" s="1"/>
  <c r="AC10" i="32"/>
  <c r="AE10" i="32" s="1"/>
  <c r="BM10" i="32" s="1"/>
  <c r="H13" i="21" s="1"/>
  <c r="O13" i="21" s="1"/>
  <c r="AB11" i="32"/>
  <c r="S12" i="32"/>
  <c r="U12" i="32" s="1"/>
  <c r="R12" i="32"/>
  <c r="T12" i="32" s="1"/>
  <c r="O13" i="32"/>
  <c r="Q13" i="32"/>
  <c r="M14" i="32"/>
  <c r="AC11" i="32" l="1"/>
  <c r="AE11" i="32"/>
  <c r="BM11" i="32" s="1"/>
  <c r="H14" i="21" s="1"/>
  <c r="O14" i="21" s="1"/>
  <c r="V12" i="32"/>
  <c r="AA12" i="32" s="1"/>
  <c r="S13" i="32"/>
  <c r="U13" i="32" s="1"/>
  <c r="Q14" i="32"/>
  <c r="M15" i="32"/>
  <c r="O14" i="32"/>
  <c r="R13" i="32"/>
  <c r="T13" i="32" s="1"/>
  <c r="AB12" i="32" l="1"/>
  <c r="AC12" i="32"/>
  <c r="V13" i="32"/>
  <c r="R14" i="32"/>
  <c r="T14" i="32" s="1"/>
  <c r="S14" i="32"/>
  <c r="U14" i="32" s="1"/>
  <c r="O15" i="32"/>
  <c r="M16" i="32"/>
  <c r="Q15" i="32"/>
  <c r="AC13" i="32"/>
  <c r="AB13" i="32"/>
  <c r="AA13" i="32"/>
  <c r="V14" i="32" l="1"/>
  <c r="AE12" i="32"/>
  <c r="BM12" i="32" s="1"/>
  <c r="H15" i="21" s="1"/>
  <c r="O15" i="21" s="1"/>
  <c r="R15" i="32"/>
  <c r="T15" i="32" s="1"/>
  <c r="S15" i="32"/>
  <c r="U15" i="32" s="1"/>
  <c r="AA14" i="32"/>
  <c r="AB14" i="32"/>
  <c r="AC14" i="32"/>
  <c r="O16" i="32"/>
  <c r="M17" i="32"/>
  <c r="Q16" i="32"/>
  <c r="AE13" i="32"/>
  <c r="BM13" i="32" s="1"/>
  <c r="H16" i="21" s="1"/>
  <c r="O16" i="21" s="1"/>
  <c r="V15" i="32" l="1"/>
  <c r="S16" i="32"/>
  <c r="U16" i="32" s="1"/>
  <c r="R16" i="32"/>
  <c r="T16" i="32" s="1"/>
  <c r="AA15" i="32"/>
  <c r="AC15" i="32"/>
  <c r="AB15" i="32"/>
  <c r="Q17" i="32"/>
  <c r="O17" i="32"/>
  <c r="M18" i="32"/>
  <c r="AE14" i="32"/>
  <c r="BM14" i="32" s="1"/>
  <c r="H17" i="21" s="1"/>
  <c r="O17" i="21" s="1"/>
  <c r="V16" i="32" l="1"/>
  <c r="R17" i="32"/>
  <c r="T17" i="32" s="1"/>
  <c r="AE15" i="32"/>
  <c r="BM15" i="32" s="1"/>
  <c r="H18" i="21" s="1"/>
  <c r="O18" i="21" s="1"/>
  <c r="S17" i="32"/>
  <c r="U17" i="32" s="1"/>
  <c r="AA16" i="32"/>
  <c r="AB16" i="32"/>
  <c r="AC16" i="32"/>
  <c r="Q18" i="32"/>
  <c r="M19" i="32"/>
  <c r="O18" i="32"/>
  <c r="V17" i="32" l="1"/>
  <c r="R18" i="32"/>
  <c r="T18" i="32" s="1"/>
  <c r="S18" i="32"/>
  <c r="U18" i="32" s="1"/>
  <c r="AE16" i="32"/>
  <c r="BM16" i="32" s="1"/>
  <c r="H19" i="21" s="1"/>
  <c r="O19" i="21" s="1"/>
  <c r="O19" i="32"/>
  <c r="M20" i="32"/>
  <c r="Q19" i="32"/>
  <c r="AA17" i="32"/>
  <c r="AB17" i="32"/>
  <c r="AC17" i="32"/>
  <c r="V18" i="32" l="1"/>
  <c r="AC18" i="32" s="1"/>
  <c r="R19" i="32"/>
  <c r="T19" i="32" s="1"/>
  <c r="AB18" i="32"/>
  <c r="AA18" i="32"/>
  <c r="S19" i="32"/>
  <c r="U19" i="32" s="1"/>
  <c r="AE17" i="32"/>
  <c r="BM17" i="32" s="1"/>
  <c r="H20" i="21" s="1"/>
  <c r="O20" i="21" s="1"/>
  <c r="O20" i="32"/>
  <c r="Q20" i="32"/>
  <c r="M21" i="32"/>
  <c r="V19" i="32" l="1"/>
  <c r="AE18" i="32"/>
  <c r="BM18" i="32" s="1"/>
  <c r="H21" i="21" s="1"/>
  <c r="O21" i="21" s="1"/>
  <c r="S20" i="32"/>
  <c r="U20" i="32" s="1"/>
  <c r="AB19" i="32"/>
  <c r="AA19" i="32"/>
  <c r="AC19" i="32"/>
  <c r="R20" i="32"/>
  <c r="T20" i="32" s="1"/>
  <c r="M22" i="32"/>
  <c r="Q21" i="32"/>
  <c r="O21" i="32"/>
  <c r="V20" i="32" l="1"/>
  <c r="AA20" i="32" s="1"/>
  <c r="AE19" i="32"/>
  <c r="BM19" i="32" s="1"/>
  <c r="H22" i="21" s="1"/>
  <c r="O22" i="21" s="1"/>
  <c r="R21" i="32"/>
  <c r="T21" i="32" s="1"/>
  <c r="AB20" i="32"/>
  <c r="AC20" i="32"/>
  <c r="S21" i="32"/>
  <c r="U21" i="32" s="1"/>
  <c r="V21" i="32" s="1"/>
  <c r="O22" i="32"/>
  <c r="Q22" i="32"/>
  <c r="M23" i="32"/>
  <c r="AE20" i="32"/>
  <c r="BM20" i="32" s="1"/>
  <c r="H23" i="21" s="1"/>
  <c r="O23" i="21" s="1"/>
  <c r="R22" i="32" l="1"/>
  <c r="T22" i="32" s="1"/>
  <c r="AA21" i="32"/>
  <c r="AB21" i="32"/>
  <c r="AC21" i="32"/>
  <c r="M24" i="32"/>
  <c r="Q23" i="32"/>
  <c r="O23" i="32"/>
  <c r="S22" i="32"/>
  <c r="U22" i="32" s="1"/>
  <c r="V22" i="32" s="1"/>
  <c r="R23" i="32" l="1"/>
  <c r="T23" i="32" s="1"/>
  <c r="AA22" i="32"/>
  <c r="AB22" i="32"/>
  <c r="AC22" i="32"/>
  <c r="S23" i="32"/>
  <c r="U23" i="32" s="1"/>
  <c r="V23" i="32" s="1"/>
  <c r="O24" i="32"/>
  <c r="Q24" i="32"/>
  <c r="M25" i="32"/>
  <c r="AE21" i="32"/>
  <c r="BM21" i="32" s="1"/>
  <c r="H24" i="21" s="1"/>
  <c r="O24" i="21" s="1"/>
  <c r="R24" i="32" l="1"/>
  <c r="T24" i="32" s="1"/>
  <c r="AA23" i="32"/>
  <c r="AB23" i="32"/>
  <c r="AC23" i="32"/>
  <c r="S24" i="32"/>
  <c r="U24" i="32" s="1"/>
  <c r="O25" i="32"/>
  <c r="M26" i="32"/>
  <c r="Q25" i="32"/>
  <c r="AE22" i="32"/>
  <c r="BM22" i="32" s="1"/>
  <c r="H25" i="21" s="1"/>
  <c r="O25" i="21" s="1"/>
  <c r="V24" i="32" l="1"/>
  <c r="S25" i="32"/>
  <c r="U25" i="32" s="1"/>
  <c r="AE23" i="32"/>
  <c r="BM23" i="32" s="1"/>
  <c r="H26" i="21" s="1"/>
  <c r="O26" i="21" s="1"/>
  <c r="AC24" i="32"/>
  <c r="AA24" i="32"/>
  <c r="AB24" i="32"/>
  <c r="R25" i="32"/>
  <c r="T25" i="32" s="1"/>
  <c r="V25" i="32" s="1"/>
  <c r="O26" i="32"/>
  <c r="M27" i="32"/>
  <c r="Q26" i="32"/>
  <c r="R26" i="32" l="1"/>
  <c r="T26" i="32" s="1"/>
  <c r="M28" i="32"/>
  <c r="Q27" i="32"/>
  <c r="O27" i="32"/>
  <c r="AA25" i="32"/>
  <c r="AB25" i="32"/>
  <c r="AC25" i="32"/>
  <c r="S26" i="32"/>
  <c r="U26" i="32" s="1"/>
  <c r="AE24" i="32"/>
  <c r="BM24" i="32" s="1"/>
  <c r="H27" i="21" s="1"/>
  <c r="O27" i="21" s="1"/>
  <c r="V26" i="32" l="1"/>
  <c r="R27" i="32"/>
  <c r="T27" i="32" s="1"/>
  <c r="AA26" i="32"/>
  <c r="AB26" i="32"/>
  <c r="AC26" i="32"/>
  <c r="AE25" i="32"/>
  <c r="BM25" i="32" s="1"/>
  <c r="H28" i="21" s="1"/>
  <c r="O28" i="21" s="1"/>
  <c r="S27" i="32"/>
  <c r="U27" i="32" s="1"/>
  <c r="V27" i="32" s="1"/>
  <c r="M29" i="32"/>
  <c r="Q28" i="32"/>
  <c r="O28" i="32"/>
  <c r="R28" i="32" l="1"/>
  <c r="T28" i="32" s="1"/>
  <c r="S28" i="32"/>
  <c r="U28" i="32" s="1"/>
  <c r="AA27" i="32"/>
  <c r="AB27" i="32"/>
  <c r="AC27" i="32"/>
  <c r="M30" i="32"/>
  <c r="Q29" i="32"/>
  <c r="O29" i="32"/>
  <c r="AE26" i="32"/>
  <c r="BM26" i="32" s="1"/>
  <c r="H29" i="21" s="1"/>
  <c r="O29" i="21" s="1"/>
  <c r="V28" i="32" l="1"/>
  <c r="AB28" i="32"/>
  <c r="AA28" i="32"/>
  <c r="AC28" i="32"/>
  <c r="R29" i="32"/>
  <c r="T29" i="32" s="1"/>
  <c r="S29" i="32"/>
  <c r="U29" i="32" s="1"/>
  <c r="O30" i="32"/>
  <c r="M31" i="32"/>
  <c r="Q30" i="32"/>
  <c r="AE27" i="32"/>
  <c r="BM27" i="32" s="1"/>
  <c r="H30" i="21" s="1"/>
  <c r="O30" i="21" s="1"/>
  <c r="AE28" i="32" l="1"/>
  <c r="BM28" i="32" s="1"/>
  <c r="H31" i="21" s="1"/>
  <c r="O31" i="21" s="1"/>
  <c r="V29" i="32"/>
  <c r="AB29" i="32" s="1"/>
  <c r="S30" i="32"/>
  <c r="U30" i="32" s="1"/>
  <c r="AC29" i="32"/>
  <c r="Q31" i="32"/>
  <c r="O31" i="32"/>
  <c r="M32" i="32"/>
  <c r="R30" i="32"/>
  <c r="T30" i="32" s="1"/>
  <c r="AA29" i="32" l="1"/>
  <c r="AE29" i="32" s="1"/>
  <c r="BM29" i="32" s="1"/>
  <c r="H32" i="21" s="1"/>
  <c r="O32" i="21" s="1"/>
  <c r="V30" i="32"/>
  <c r="S31" i="32"/>
  <c r="U31" i="32" s="1"/>
  <c r="R31" i="32"/>
  <c r="T31" i="32" s="1"/>
  <c r="AA30" i="32"/>
  <c r="AB30" i="32"/>
  <c r="AC30" i="32"/>
  <c r="M33" i="32"/>
  <c r="O32" i="32"/>
  <c r="Q32" i="32"/>
  <c r="V31" i="32" l="1"/>
  <c r="AA31" i="32" s="1"/>
  <c r="S32" i="32"/>
  <c r="U32" i="32" s="1"/>
  <c r="R32" i="32"/>
  <c r="T32" i="32" s="1"/>
  <c r="AE30" i="32"/>
  <c r="BM30" i="32" s="1"/>
  <c r="H33" i="21" s="1"/>
  <c r="O33" i="21" s="1"/>
  <c r="Q33" i="32"/>
  <c r="M34" i="32"/>
  <c r="O33" i="32"/>
  <c r="AB31" i="32" l="1"/>
  <c r="V32" i="32"/>
  <c r="AC31" i="32"/>
  <c r="AE31" i="32" s="1"/>
  <c r="BM31" i="32" s="1"/>
  <c r="H34" i="21" s="1"/>
  <c r="O34" i="21" s="1"/>
  <c r="S33" i="32"/>
  <c r="U33" i="32" s="1"/>
  <c r="R33" i="32"/>
  <c r="T33" i="32" s="1"/>
  <c r="M35" i="32"/>
  <c r="Q34" i="32"/>
  <c r="O34" i="32"/>
  <c r="AA32" i="32"/>
  <c r="AB32" i="32"/>
  <c r="AC32" i="32"/>
  <c r="V33" i="32" l="1"/>
  <c r="AA33" i="32" s="1"/>
  <c r="AB33" i="32"/>
  <c r="R34" i="32"/>
  <c r="T34" i="32" s="1"/>
  <c r="S34" i="32"/>
  <c r="U34" i="32" s="1"/>
  <c r="AE32" i="32"/>
  <c r="BM32" i="32" s="1"/>
  <c r="H35" i="21" s="1"/>
  <c r="O35" i="21" s="1"/>
  <c r="O35" i="32"/>
  <c r="M36" i="32"/>
  <c r="Q35" i="32"/>
  <c r="AC33" i="32" l="1"/>
  <c r="AE33" i="32" s="1"/>
  <c r="BM33" i="32" s="1"/>
  <c r="H36" i="21" s="1"/>
  <c r="O36" i="21" s="1"/>
  <c r="V34" i="32"/>
  <c r="AA34" i="32" s="1"/>
  <c r="S35" i="32"/>
  <c r="U35" i="32" s="1"/>
  <c r="R35" i="32"/>
  <c r="T35" i="32" s="1"/>
  <c r="Q36" i="32"/>
  <c r="M37" i="32"/>
  <c r="O36" i="32"/>
  <c r="AB34" i="32" l="1"/>
  <c r="AC34" i="32"/>
  <c r="AE34" i="32" s="1"/>
  <c r="BM34" i="32" s="1"/>
  <c r="H37" i="21" s="1"/>
  <c r="O37" i="21" s="1"/>
  <c r="V35" i="32"/>
  <c r="S36" i="32"/>
  <c r="U36" i="32" s="1"/>
  <c r="R36" i="32"/>
  <c r="T36" i="32" s="1"/>
  <c r="M38" i="32"/>
  <c r="O37" i="32"/>
  <c r="Q37" i="32"/>
  <c r="AB35" i="32"/>
  <c r="AC35" i="32"/>
  <c r="AA35" i="32"/>
  <c r="V36" i="32" l="1"/>
  <c r="S37" i="32"/>
  <c r="U37" i="32" s="1"/>
  <c r="AE35" i="32"/>
  <c r="BM35" i="32" s="1"/>
  <c r="H38" i="21" s="1"/>
  <c r="O38" i="21" s="1"/>
  <c r="R37" i="32"/>
  <c r="T37" i="32" s="1"/>
  <c r="M39" i="32"/>
  <c r="O38" i="32"/>
  <c r="Q38" i="32"/>
  <c r="AA36" i="32"/>
  <c r="AB36" i="32"/>
  <c r="AC36" i="32"/>
  <c r="V37" i="32" l="1"/>
  <c r="S38" i="32"/>
  <c r="U38" i="32" s="1"/>
  <c r="AE36" i="32"/>
  <c r="BM36" i="32" s="1"/>
  <c r="H39" i="21" s="1"/>
  <c r="O39" i="21" s="1"/>
  <c r="AA37" i="32"/>
  <c r="AB37" i="32"/>
  <c r="AC37" i="32"/>
  <c r="R38" i="32"/>
  <c r="T38" i="32" s="1"/>
  <c r="V38" i="32" s="1"/>
  <c r="Q39" i="32"/>
  <c r="O39" i="32"/>
  <c r="M40" i="32"/>
  <c r="R39" i="32" l="1"/>
  <c r="T39" i="32" s="1"/>
  <c r="S39" i="32"/>
  <c r="U39" i="32" s="1"/>
  <c r="V39" i="32" s="1"/>
  <c r="O40" i="32"/>
  <c r="Q40" i="32"/>
  <c r="M41" i="32"/>
  <c r="AA38" i="32"/>
  <c r="AB38" i="32"/>
  <c r="AC38" i="32"/>
  <c r="AE37" i="32"/>
  <c r="BM37" i="32" s="1"/>
  <c r="H40" i="21" s="1"/>
  <c r="O40" i="21" s="1"/>
  <c r="AA39" i="32" l="1"/>
  <c r="AB39" i="32"/>
  <c r="AC39" i="32"/>
  <c r="R40" i="32"/>
  <c r="T40" i="32" s="1"/>
  <c r="AE38" i="32"/>
  <c r="BM38" i="32" s="1"/>
  <c r="H41" i="21" s="1"/>
  <c r="O41" i="21" s="1"/>
  <c r="S40" i="32"/>
  <c r="U40" i="32" s="1"/>
  <c r="AE39" i="32"/>
  <c r="BM39" i="32" s="1"/>
  <c r="H42" i="21" s="1"/>
  <c r="O42" i="21" s="1"/>
  <c r="M42" i="32"/>
  <c r="Q41" i="32"/>
  <c r="O41" i="32"/>
  <c r="V40" i="32" l="1"/>
  <c r="R41" i="32"/>
  <c r="T41" i="32" s="1"/>
  <c r="AC40" i="32"/>
  <c r="AA40" i="32"/>
  <c r="AB40" i="32"/>
  <c r="S41" i="32"/>
  <c r="U41" i="32" s="1"/>
  <c r="M43" i="32"/>
  <c r="O42" i="32"/>
  <c r="Q42" i="32"/>
  <c r="V41" i="32" l="1"/>
  <c r="R42" i="32"/>
  <c r="T42" i="32" s="1"/>
  <c r="AE40" i="32"/>
  <c r="BM40" i="32" s="1"/>
  <c r="H43" i="21" s="1"/>
  <c r="O43" i="21" s="1"/>
  <c r="AA41" i="32"/>
  <c r="AB41" i="32"/>
  <c r="AC41" i="32"/>
  <c r="S42" i="32"/>
  <c r="U42" i="32" s="1"/>
  <c r="V42" i="32" s="1"/>
  <c r="O43" i="32"/>
  <c r="Q43" i="32"/>
  <c r="M44" i="32"/>
  <c r="S43" i="32" l="1"/>
  <c r="U43" i="32" s="1"/>
  <c r="R43" i="32"/>
  <c r="T43" i="32" s="1"/>
  <c r="AA42" i="32"/>
  <c r="AB42" i="32"/>
  <c r="AC42" i="32"/>
  <c r="Q44" i="32"/>
  <c r="O44" i="32"/>
  <c r="M45" i="32"/>
  <c r="AE41" i="32"/>
  <c r="BM41" i="32" s="1"/>
  <c r="H44" i="21" s="1"/>
  <c r="O44" i="21" s="1"/>
  <c r="R44" i="32" l="1"/>
  <c r="T44" i="32" s="1"/>
  <c r="V43" i="32"/>
  <c r="S44" i="32"/>
  <c r="U44" i="32" s="1"/>
  <c r="V44" i="32" s="1"/>
  <c r="Q45" i="32"/>
  <c r="M46" i="32"/>
  <c r="O45" i="32"/>
  <c r="AE42" i="32"/>
  <c r="BM42" i="32" s="1"/>
  <c r="H45" i="21" s="1"/>
  <c r="O45" i="21" s="1"/>
  <c r="S45" i="32" l="1"/>
  <c r="U45" i="32" s="1"/>
  <c r="R45" i="32"/>
  <c r="T45" i="32" s="1"/>
  <c r="AB43" i="32"/>
  <c r="AA43" i="32"/>
  <c r="AC43" i="32"/>
  <c r="AA44" i="32"/>
  <c r="AB44" i="32"/>
  <c r="AC44" i="32"/>
  <c r="M47" i="32"/>
  <c r="O46" i="32"/>
  <c r="Q46" i="32"/>
  <c r="V45" i="32" l="1"/>
  <c r="AE43" i="32"/>
  <c r="BM43" i="32" s="1"/>
  <c r="H46" i="21" s="1"/>
  <c r="O46" i="21" s="1"/>
  <c r="S46" i="32"/>
  <c r="U46" i="32" s="1"/>
  <c r="AE44" i="32"/>
  <c r="BM44" i="32" s="1"/>
  <c r="H47" i="21" s="1"/>
  <c r="O47" i="21" s="1"/>
  <c r="R46" i="32"/>
  <c r="T46" i="32" s="1"/>
  <c r="O47" i="32"/>
  <c r="Q47" i="32"/>
  <c r="M48" i="32"/>
  <c r="AB45" i="32" l="1"/>
  <c r="AC45" i="32"/>
  <c r="AA45" i="32"/>
  <c r="V46" i="32"/>
  <c r="AB46" i="32" s="1"/>
  <c r="S47" i="32"/>
  <c r="U47" i="32" s="1"/>
  <c r="R47" i="32"/>
  <c r="T47" i="32" s="1"/>
  <c r="Q48" i="32"/>
  <c r="M49" i="32"/>
  <c r="O48" i="32"/>
  <c r="AA46" i="32"/>
  <c r="AE45" i="32" l="1"/>
  <c r="BM45" i="32" s="1"/>
  <c r="H48" i="21" s="1"/>
  <c r="O48" i="21" s="1"/>
  <c r="V47" i="32"/>
  <c r="AA47" i="32" s="1"/>
  <c r="AC46" i="32"/>
  <c r="S48" i="32"/>
  <c r="U48" i="32" s="1"/>
  <c r="R48" i="32"/>
  <c r="T48" i="32" s="1"/>
  <c r="O49" i="32"/>
  <c r="Q49" i="32"/>
  <c r="M50" i="32"/>
  <c r="AE46" i="32"/>
  <c r="BM46" i="32" s="1"/>
  <c r="H49" i="21" s="1"/>
  <c r="O49" i="21" s="1"/>
  <c r="AC47" i="32" l="1"/>
  <c r="AB47" i="32"/>
  <c r="AE47" i="32" s="1"/>
  <c r="BM47" i="32" s="1"/>
  <c r="H50" i="21" s="1"/>
  <c r="O50" i="21" s="1"/>
  <c r="V48" i="32"/>
  <c r="R49" i="32"/>
  <c r="T49" i="32" s="1"/>
  <c r="Q50" i="32"/>
  <c r="O50" i="32"/>
  <c r="M51" i="32"/>
  <c r="S49" i="32"/>
  <c r="U49" i="32" s="1"/>
  <c r="AA48" i="32"/>
  <c r="AB48" i="32"/>
  <c r="AC48" i="32"/>
  <c r="V49" i="32" l="1"/>
  <c r="R50" i="32"/>
  <c r="T50" i="32" s="1"/>
  <c r="S50" i="32"/>
  <c r="U50" i="32" s="1"/>
  <c r="AE48" i="32"/>
  <c r="BM48" i="32" s="1"/>
  <c r="H51" i="21" s="1"/>
  <c r="O51" i="21" s="1"/>
  <c r="AA49" i="32"/>
  <c r="AB49" i="32"/>
  <c r="AC49" i="32"/>
  <c r="O51" i="32"/>
  <c r="Q51" i="32"/>
  <c r="M52" i="32"/>
  <c r="V50" i="32" l="1"/>
  <c r="AC50" i="32" s="1"/>
  <c r="R51" i="32"/>
  <c r="T51" i="32" s="1"/>
  <c r="S51" i="32"/>
  <c r="U51" i="32" s="1"/>
  <c r="Q52" i="32"/>
  <c r="O52" i="32"/>
  <c r="M53" i="32"/>
  <c r="AE49" i="32"/>
  <c r="BM49" i="32" s="1"/>
  <c r="H52" i="21" s="1"/>
  <c r="O52" i="21" s="1"/>
  <c r="AB50" i="32" l="1"/>
  <c r="AA50" i="32"/>
  <c r="V51" i="32"/>
  <c r="AC51" i="32" s="1"/>
  <c r="R52" i="32"/>
  <c r="T52" i="32" s="1"/>
  <c r="O53" i="32"/>
  <c r="Q53" i="32"/>
  <c r="M54" i="32"/>
  <c r="S52" i="32"/>
  <c r="U52" i="32" s="1"/>
  <c r="V52" i="32" l="1"/>
  <c r="AA51" i="32"/>
  <c r="AE50" i="32"/>
  <c r="BM50" i="32" s="1"/>
  <c r="H53" i="21" s="1"/>
  <c r="O53" i="21" s="1"/>
  <c r="AB51" i="32"/>
  <c r="AE51" i="32" s="1"/>
  <c r="BM51" i="32" s="1"/>
  <c r="H54" i="21" s="1"/>
  <c r="O54" i="21" s="1"/>
  <c r="S53" i="32"/>
  <c r="U53" i="32" s="1"/>
  <c r="AA52" i="32"/>
  <c r="AB52" i="32"/>
  <c r="AC52" i="32"/>
  <c r="M55" i="32"/>
  <c r="Q54" i="32"/>
  <c r="O54" i="32"/>
  <c r="R53" i="32"/>
  <c r="T53" i="32" s="1"/>
  <c r="V53" i="32" s="1"/>
  <c r="R54" i="32" l="1"/>
  <c r="T54" i="32" s="1"/>
  <c r="S54" i="32"/>
  <c r="U54" i="32" s="1"/>
  <c r="AA53" i="32"/>
  <c r="AB53" i="32"/>
  <c r="AC53" i="32"/>
  <c r="O55" i="32"/>
  <c r="M56" i="32"/>
  <c r="Q55" i="32"/>
  <c r="AE52" i="32"/>
  <c r="BM52" i="32" s="1"/>
  <c r="H55" i="21" s="1"/>
  <c r="O55" i="21" s="1"/>
  <c r="V54" i="32" l="1"/>
  <c r="R55" i="32"/>
  <c r="T55" i="32" s="1"/>
  <c r="O56" i="32"/>
  <c r="Q56" i="32"/>
  <c r="M57" i="32"/>
  <c r="AA54" i="32"/>
  <c r="AB54" i="32"/>
  <c r="AC54" i="32"/>
  <c r="S55" i="32"/>
  <c r="U55" i="32" s="1"/>
  <c r="AE53" i="32"/>
  <c r="BM53" i="32" s="1"/>
  <c r="H56" i="21" s="1"/>
  <c r="O56" i="21" s="1"/>
  <c r="V55" i="32" l="1"/>
  <c r="R56" i="32"/>
  <c r="T56" i="32" s="1"/>
  <c r="AA55" i="32"/>
  <c r="AB55" i="32"/>
  <c r="AC55" i="32"/>
  <c r="AE54" i="32"/>
  <c r="BM54" i="32" s="1"/>
  <c r="H57" i="21" s="1"/>
  <c r="O57" i="21" s="1"/>
  <c r="M58" i="32"/>
  <c r="O57" i="32"/>
  <c r="Q57" i="32"/>
  <c r="S56" i="32"/>
  <c r="U56" i="32" s="1"/>
  <c r="V56" i="32" s="1"/>
  <c r="R57" i="32" l="1"/>
  <c r="T57" i="32" s="1"/>
  <c r="S57" i="32"/>
  <c r="U57" i="32" s="1"/>
  <c r="AC56" i="32"/>
  <c r="AB56" i="32"/>
  <c r="AA56" i="32"/>
  <c r="Q58" i="32"/>
  <c r="O58" i="32"/>
  <c r="M59" i="32"/>
  <c r="AE55" i="32"/>
  <c r="BM55" i="32" s="1"/>
  <c r="H58" i="21" s="1"/>
  <c r="O58" i="21" s="1"/>
  <c r="V57" i="32" l="1"/>
  <c r="AA57" i="32"/>
  <c r="AB57" i="32"/>
  <c r="AC57" i="32"/>
  <c r="R58" i="32"/>
  <c r="T58" i="32" s="1"/>
  <c r="AE56" i="32"/>
  <c r="BM56" i="32" s="1"/>
  <c r="H59" i="21" s="1"/>
  <c r="O59" i="21" s="1"/>
  <c r="O59" i="32"/>
  <c r="Q59" i="32"/>
  <c r="M60" i="32"/>
  <c r="S58" i="32"/>
  <c r="U58" i="32" s="1"/>
  <c r="AE57" i="32"/>
  <c r="BM57" i="32" s="1"/>
  <c r="H60" i="21" s="1"/>
  <c r="O60" i="21" s="1"/>
  <c r="V58" i="32" l="1"/>
  <c r="AC58" i="32" s="1"/>
  <c r="R59" i="32"/>
  <c r="T59" i="32" s="1"/>
  <c r="Q60" i="32"/>
  <c r="M61" i="32"/>
  <c r="O60" i="32"/>
  <c r="S59" i="32"/>
  <c r="U59" i="32" s="1"/>
  <c r="V59" i="32" l="1"/>
  <c r="AB58" i="32"/>
  <c r="AA58" i="32"/>
  <c r="R60" i="32"/>
  <c r="T60" i="32" s="1"/>
  <c r="S60" i="32"/>
  <c r="U60" i="32" s="1"/>
  <c r="AA59" i="32"/>
  <c r="AB59" i="32"/>
  <c r="AC59" i="32"/>
  <c r="O61" i="32"/>
  <c r="M62" i="32"/>
  <c r="Q61" i="32"/>
  <c r="AE58" i="32"/>
  <c r="BM58" i="32" s="1"/>
  <c r="H61" i="21" s="1"/>
  <c r="O61" i="21" s="1"/>
  <c r="V60" i="32" l="1"/>
  <c r="R61" i="32"/>
  <c r="T61" i="32" s="1"/>
  <c r="AA60" i="32"/>
  <c r="AB60" i="32"/>
  <c r="AC60" i="32"/>
  <c r="M63" i="32"/>
  <c r="O62" i="32"/>
  <c r="Q62" i="32"/>
  <c r="S61" i="32"/>
  <c r="U61" i="32" s="1"/>
  <c r="AE59" i="32"/>
  <c r="BM59" i="32" s="1"/>
  <c r="H62" i="21" s="1"/>
  <c r="O62" i="21" s="1"/>
  <c r="V61" i="32" l="1"/>
  <c r="AE60" i="32"/>
  <c r="BM60" i="32" s="1"/>
  <c r="H63" i="21" s="1"/>
  <c r="O63" i="21" s="1"/>
  <c r="R62" i="32"/>
  <c r="T62" i="32" s="1"/>
  <c r="AC61" i="32"/>
  <c r="AB61" i="32"/>
  <c r="AA61" i="32"/>
  <c r="S62" i="32"/>
  <c r="U62" i="32" s="1"/>
  <c r="Q63" i="32"/>
  <c r="M64" i="32"/>
  <c r="O63" i="32"/>
  <c r="V62" i="32" l="1"/>
  <c r="S63" i="32"/>
  <c r="U63" i="32" s="1"/>
  <c r="R63" i="32"/>
  <c r="T63" i="32" s="1"/>
  <c r="AA62" i="32"/>
  <c r="AB62" i="32"/>
  <c r="AC62" i="32"/>
  <c r="O64" i="32"/>
  <c r="Q64" i="32"/>
  <c r="M65" i="32"/>
  <c r="AE61" i="32"/>
  <c r="BM61" i="32" s="1"/>
  <c r="H64" i="21" s="1"/>
  <c r="O64" i="21" s="1"/>
  <c r="V63" i="32" l="1"/>
  <c r="AB63" i="32" s="1"/>
  <c r="AC63" i="32"/>
  <c r="AA63" i="32"/>
  <c r="S64" i="32"/>
  <c r="U64" i="32" s="1"/>
  <c r="R64" i="32"/>
  <c r="T64" i="32" s="1"/>
  <c r="Q65" i="32"/>
  <c r="M66" i="32"/>
  <c r="O65" i="32"/>
  <c r="AE63" i="32"/>
  <c r="BM63" i="32" s="1"/>
  <c r="H66" i="21" s="1"/>
  <c r="O66" i="21" s="1"/>
  <c r="AE62" i="32"/>
  <c r="BM62" i="32" s="1"/>
  <c r="H65" i="21" s="1"/>
  <c r="O65" i="21" s="1"/>
  <c r="V64" i="32" l="1"/>
  <c r="S65" i="32"/>
  <c r="U65" i="32" s="1"/>
  <c r="R65" i="32"/>
  <c r="T65" i="32" s="1"/>
  <c r="AA64" i="32"/>
  <c r="AB64" i="32"/>
  <c r="AC64" i="32"/>
  <c r="O66" i="32"/>
  <c r="Q66" i="32"/>
  <c r="M67" i="32"/>
  <c r="R66" i="32" l="1"/>
  <c r="T66" i="32" s="1"/>
  <c r="V65" i="32"/>
  <c r="AA65" i="32" s="1"/>
  <c r="S66" i="32"/>
  <c r="U66" i="32" s="1"/>
  <c r="V66" i="32" s="1"/>
  <c r="AC66" i="32" s="1"/>
  <c r="Q67" i="32"/>
  <c r="O67" i="32"/>
  <c r="M68" i="32"/>
  <c r="AE64" i="32"/>
  <c r="BM64" i="32" s="1"/>
  <c r="H67" i="21" s="1"/>
  <c r="O67" i="21" s="1"/>
  <c r="AB65" i="32" l="1"/>
  <c r="AC65" i="32"/>
  <c r="AE65" i="32" s="1"/>
  <c r="BM65" i="32" s="1"/>
  <c r="H68" i="21" s="1"/>
  <c r="O68" i="21" s="1"/>
  <c r="R67" i="32"/>
  <c r="T67" i="32" s="1"/>
  <c r="AB66" i="32"/>
  <c r="S67" i="32"/>
  <c r="U67" i="32" s="1"/>
  <c r="AA66" i="32"/>
  <c r="AE66" i="32" s="1"/>
  <c r="BM66" i="32" s="1"/>
  <c r="H69" i="21" s="1"/>
  <c r="O69" i="21" s="1"/>
  <c r="M69" i="32"/>
  <c r="Q68" i="32"/>
  <c r="O68" i="32"/>
  <c r="V67" i="32" l="1"/>
  <c r="S68" i="32"/>
  <c r="U68" i="32" s="1"/>
  <c r="R68" i="32"/>
  <c r="T68" i="32" s="1"/>
  <c r="AB67" i="32"/>
  <c r="AC67" i="32"/>
  <c r="AA67" i="32"/>
  <c r="Q69" i="32"/>
  <c r="M70" i="32"/>
  <c r="O69" i="32"/>
  <c r="V68" i="32" l="1"/>
  <c r="S69" i="32"/>
  <c r="U69" i="32" s="1"/>
  <c r="R69" i="32"/>
  <c r="T69" i="32" s="1"/>
  <c r="AE67" i="32"/>
  <c r="BM67" i="32" s="1"/>
  <c r="H70" i="21" s="1"/>
  <c r="O70" i="21" s="1"/>
  <c r="AA68" i="32"/>
  <c r="AB68" i="32"/>
  <c r="AC68" i="32"/>
  <c r="O70" i="32"/>
  <c r="M71" i="32"/>
  <c r="Q70" i="32"/>
  <c r="V69" i="32" l="1"/>
  <c r="AB69" i="32"/>
  <c r="S70" i="32"/>
  <c r="U70" i="32" s="1"/>
  <c r="O71" i="32"/>
  <c r="M72" i="32"/>
  <c r="Q71" i="32"/>
  <c r="R70" i="32"/>
  <c r="T70" i="32" s="1"/>
  <c r="AE68" i="32"/>
  <c r="BM68" i="32" s="1"/>
  <c r="H71" i="21" s="1"/>
  <c r="O71" i="21" s="1"/>
  <c r="AA69" i="32" l="1"/>
  <c r="AC69" i="32"/>
  <c r="V70" i="32"/>
  <c r="R71" i="32"/>
  <c r="T71" i="32" s="1"/>
  <c r="AA70" i="32"/>
  <c r="AB70" i="32"/>
  <c r="AC70" i="32"/>
  <c r="O72" i="32"/>
  <c r="Q72" i="32"/>
  <c r="M73" i="32"/>
  <c r="S71" i="32"/>
  <c r="U71" i="32" s="1"/>
  <c r="V71" i="32" s="1"/>
  <c r="AE69" i="32" l="1"/>
  <c r="BM69" i="32" s="1"/>
  <c r="H72" i="21" s="1"/>
  <c r="O72" i="21" s="1"/>
  <c r="R72" i="32"/>
  <c r="T72" i="32" s="1"/>
  <c r="AA71" i="32"/>
  <c r="AB71" i="32"/>
  <c r="AC71" i="32"/>
  <c r="Q73" i="32"/>
  <c r="M74" i="32"/>
  <c r="O73" i="32"/>
  <c r="S72" i="32"/>
  <c r="U72" i="32" s="1"/>
  <c r="V72" i="32" s="1"/>
  <c r="AE70" i="32"/>
  <c r="BM70" i="32" s="1"/>
  <c r="H73" i="21" s="1"/>
  <c r="O73" i="21" s="1"/>
  <c r="R73" i="32" l="1"/>
  <c r="T73" i="32" s="1"/>
  <c r="S73" i="32"/>
  <c r="U73" i="32" s="1"/>
  <c r="AC72" i="32"/>
  <c r="AA72" i="32"/>
  <c r="AB72" i="32"/>
  <c r="Q74" i="32"/>
  <c r="O74" i="32"/>
  <c r="M75" i="32"/>
  <c r="AE71" i="32"/>
  <c r="BM71" i="32" s="1"/>
  <c r="H74" i="21" s="1"/>
  <c r="O74" i="21" s="1"/>
  <c r="V73" i="32" l="1"/>
  <c r="R74" i="32"/>
  <c r="T74" i="32" s="1"/>
  <c r="S74" i="32"/>
  <c r="U74" i="32" s="1"/>
  <c r="AA73" i="32"/>
  <c r="AC73" i="32"/>
  <c r="AB73" i="32"/>
  <c r="Q75" i="32"/>
  <c r="O75" i="32"/>
  <c r="M76" i="32"/>
  <c r="AE72" i="32"/>
  <c r="BM72" i="32" s="1"/>
  <c r="H75" i="21" s="1"/>
  <c r="O75" i="21" s="1"/>
  <c r="AE73" i="32" l="1"/>
  <c r="BM73" i="32" s="1"/>
  <c r="H76" i="21" s="1"/>
  <c r="O76" i="21" s="1"/>
  <c r="V74" i="32"/>
  <c r="AB74" i="32" s="1"/>
  <c r="R75" i="32"/>
  <c r="T75" i="32" s="1"/>
  <c r="S75" i="32"/>
  <c r="U75" i="32" s="1"/>
  <c r="Q76" i="32"/>
  <c r="M77" i="32"/>
  <c r="O76" i="32"/>
  <c r="V75" i="32" l="1"/>
  <c r="AC74" i="32"/>
  <c r="AA74" i="32"/>
  <c r="R76" i="32"/>
  <c r="T76" i="32" s="1"/>
  <c r="S76" i="32"/>
  <c r="U76" i="32" s="1"/>
  <c r="AA75" i="32"/>
  <c r="AC75" i="32"/>
  <c r="AB75" i="32"/>
  <c r="M78" i="32"/>
  <c r="O77" i="32"/>
  <c r="Q77" i="32"/>
  <c r="AE74" i="32" l="1"/>
  <c r="BM74" i="32" s="1"/>
  <c r="H77" i="21" s="1"/>
  <c r="O77" i="21" s="1"/>
  <c r="AE75" i="32"/>
  <c r="BM75" i="32" s="1"/>
  <c r="H78" i="21" s="1"/>
  <c r="O78" i="21" s="1"/>
  <c r="V76" i="32"/>
  <c r="AC76" i="32" s="1"/>
  <c r="R77" i="32"/>
  <c r="T77" i="32" s="1"/>
  <c r="Q78" i="32"/>
  <c r="O78" i="32"/>
  <c r="M79" i="32"/>
  <c r="S77" i="32"/>
  <c r="U77" i="32" s="1"/>
  <c r="AA76" i="32" l="1"/>
  <c r="V77" i="32"/>
  <c r="AB76" i="32"/>
  <c r="AE76" i="32" s="1"/>
  <c r="BM76" i="32" s="1"/>
  <c r="H79" i="21" s="1"/>
  <c r="O79" i="21" s="1"/>
  <c r="R78" i="32"/>
  <c r="T78" i="32" s="1"/>
  <c r="S78" i="32"/>
  <c r="U78" i="32" s="1"/>
  <c r="AB77" i="32"/>
  <c r="AC77" i="32"/>
  <c r="AA77" i="32"/>
  <c r="O79" i="32"/>
  <c r="Q79" i="32"/>
  <c r="M80" i="32"/>
  <c r="V78" i="32" l="1"/>
  <c r="AB78" i="32" s="1"/>
  <c r="S79" i="32"/>
  <c r="U79" i="32" s="1"/>
  <c r="R79" i="32"/>
  <c r="T79" i="32" s="1"/>
  <c r="M81" i="32"/>
  <c r="Q80" i="32"/>
  <c r="O80" i="32"/>
  <c r="AE77" i="32"/>
  <c r="BM77" i="32" s="1"/>
  <c r="H80" i="21" s="1"/>
  <c r="O80" i="21" s="1"/>
  <c r="V79" i="32" l="1"/>
  <c r="AA78" i="32"/>
  <c r="AC78" i="32"/>
  <c r="R80" i="32"/>
  <c r="T80" i="32" s="1"/>
  <c r="S80" i="32"/>
  <c r="U80" i="32" s="1"/>
  <c r="M82" i="32"/>
  <c r="Q81" i="32"/>
  <c r="O81" i="32"/>
  <c r="AA79" i="32"/>
  <c r="AB79" i="32"/>
  <c r="AC79" i="32"/>
  <c r="V80" i="32" l="1"/>
  <c r="AE78" i="32"/>
  <c r="BM78" i="32" s="1"/>
  <c r="H81" i="21" s="1"/>
  <c r="O81" i="21" s="1"/>
  <c r="S81" i="32"/>
  <c r="U81" i="32" s="1"/>
  <c r="R81" i="32"/>
  <c r="T81" i="32" s="1"/>
  <c r="AE79" i="32"/>
  <c r="BM79" i="32" s="1"/>
  <c r="H82" i="21" s="1"/>
  <c r="O82" i="21" s="1"/>
  <c r="Q82" i="32"/>
  <c r="O82" i="32"/>
  <c r="M83" i="32"/>
  <c r="AA80" i="32"/>
  <c r="AB80" i="32"/>
  <c r="AC80" i="32"/>
  <c r="S82" i="32" l="1"/>
  <c r="U82" i="32" s="1"/>
  <c r="V81" i="32"/>
  <c r="AE80" i="32"/>
  <c r="BM80" i="32" s="1"/>
  <c r="H83" i="21" s="1"/>
  <c r="O83" i="21" s="1"/>
  <c r="R82" i="32"/>
  <c r="T82" i="32" s="1"/>
  <c r="V82" i="32" s="1"/>
  <c r="AC82" i="32" s="1"/>
  <c r="O83" i="32"/>
  <c r="Q83" i="32"/>
  <c r="M84" i="32"/>
  <c r="AA81" i="32" l="1"/>
  <c r="AC81" i="32"/>
  <c r="AB81" i="32"/>
  <c r="AB82" i="32"/>
  <c r="AA82" i="32"/>
  <c r="S83" i="32"/>
  <c r="U83" i="32" s="1"/>
  <c r="M85" i="32"/>
  <c r="O84" i="32"/>
  <c r="Q84" i="32"/>
  <c r="R83" i="32"/>
  <c r="T83" i="32" s="1"/>
  <c r="AE82" i="32" l="1"/>
  <c r="BM82" i="32" s="1"/>
  <c r="H85" i="21" s="1"/>
  <c r="O85" i="21" s="1"/>
  <c r="AE81" i="32"/>
  <c r="BM81" i="32" s="1"/>
  <c r="H84" i="21" s="1"/>
  <c r="O84" i="21" s="1"/>
  <c r="V83" i="32"/>
  <c r="AC83" i="32" s="1"/>
  <c r="R84" i="32"/>
  <c r="T84" i="32" s="1"/>
  <c r="AB83" i="32"/>
  <c r="AA83" i="32"/>
  <c r="S84" i="32"/>
  <c r="U84" i="32" s="1"/>
  <c r="M86" i="32"/>
  <c r="O85" i="32"/>
  <c r="Q85" i="32"/>
  <c r="V84" i="32" l="1"/>
  <c r="AA84" i="32" s="1"/>
  <c r="R85" i="32"/>
  <c r="T85" i="32" s="1"/>
  <c r="AE83" i="32"/>
  <c r="BM83" i="32" s="1"/>
  <c r="H86" i="21" s="1"/>
  <c r="O86" i="21" s="1"/>
  <c r="AC84" i="32"/>
  <c r="S85" i="32"/>
  <c r="U85" i="32" s="1"/>
  <c r="V85" i="32" s="1"/>
  <c r="Q86" i="32"/>
  <c r="M87" i="32"/>
  <c r="O86" i="32"/>
  <c r="AB84" i="32" l="1"/>
  <c r="R86" i="32"/>
  <c r="T86" i="32" s="1"/>
  <c r="AA85" i="32"/>
  <c r="AB85" i="32"/>
  <c r="AC85" i="32"/>
  <c r="S86" i="32"/>
  <c r="U86" i="32" s="1"/>
  <c r="V86" i="32" s="1"/>
  <c r="Q87" i="32"/>
  <c r="O87" i="32"/>
  <c r="AE84" i="32"/>
  <c r="BM84" i="32" s="1"/>
  <c r="H87" i="21" s="1"/>
  <c r="O87" i="21" s="1"/>
  <c r="S87" i="32" l="1"/>
  <c r="U87" i="32" s="1"/>
  <c r="AA86" i="32"/>
  <c r="AB86" i="32"/>
  <c r="AC86" i="32"/>
  <c r="R87" i="32"/>
  <c r="T87" i="32" s="1"/>
  <c r="V87" i="32" s="1"/>
  <c r="AE85" i="32"/>
  <c r="BM85" i="32" s="1"/>
  <c r="H88" i="21" s="1"/>
  <c r="O88" i="21" s="1"/>
  <c r="AA87" i="32" l="1"/>
  <c r="AB87" i="32"/>
  <c r="AC87" i="32"/>
  <c r="AE86" i="32"/>
  <c r="BM86" i="32" s="1"/>
  <c r="H89" i="21" s="1"/>
  <c r="O89" i="21" s="1"/>
  <c r="AE87" i="32" l="1"/>
  <c r="BM87" i="32" s="1"/>
  <c r="H90" i="21" s="1"/>
  <c r="O90" i="2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<sst xmlns="http://schemas.openxmlformats.org/spreadsheetml/2006/main" count="2120" uniqueCount="213">
  <si>
    <t>Ceramic  Shade</t>
  </si>
  <si>
    <t>Ceramic Thickness (mm)</t>
  </si>
  <si>
    <t>Substrate</t>
  </si>
  <si>
    <t>Final Color</t>
  </si>
  <si>
    <t>Ls</t>
  </si>
  <si>
    <t>as</t>
  </si>
  <si>
    <t>bs</t>
  </si>
  <si>
    <t>Lf</t>
  </si>
  <si>
    <t>af</t>
  </si>
  <si>
    <t>bf</t>
  </si>
  <si>
    <t>Threshold</t>
  </si>
  <si>
    <t>Acceptability</t>
  </si>
  <si>
    <t>Ceramic</t>
  </si>
  <si>
    <t>L</t>
  </si>
  <si>
    <t>a</t>
  </si>
  <si>
    <t>b</t>
  </si>
  <si>
    <t>Opaque A1</t>
  </si>
  <si>
    <t>Opaque A2</t>
  </si>
  <si>
    <t>Opaque A3</t>
  </si>
  <si>
    <t>Opaque A3.5</t>
  </si>
  <si>
    <t>Opaque A4</t>
  </si>
  <si>
    <t>Opaque B1</t>
  </si>
  <si>
    <t>Opaque B2</t>
  </si>
  <si>
    <t>Opaque B3</t>
  </si>
  <si>
    <t>Opaque B4</t>
  </si>
  <si>
    <t>Opaque C1</t>
  </si>
  <si>
    <t>Opaque C2</t>
  </si>
  <si>
    <t>Opaque C3</t>
  </si>
  <si>
    <t>Opaque C4</t>
  </si>
  <si>
    <t>Opaque D2</t>
  </si>
  <si>
    <t>Opaque D3</t>
  </si>
  <si>
    <t>Opaque D4</t>
  </si>
  <si>
    <t>Dentine A1</t>
  </si>
  <si>
    <t>Dentine A2</t>
  </si>
  <si>
    <t>Dentine A3</t>
  </si>
  <si>
    <t>Dentine A3,5</t>
  </si>
  <si>
    <t>Dentine A4</t>
  </si>
  <si>
    <t>Dentine B1</t>
  </si>
  <si>
    <t>Dentine B2</t>
  </si>
  <si>
    <t>Dentine B3</t>
  </si>
  <si>
    <t>Dentine B4</t>
  </si>
  <si>
    <t>Dentine C1</t>
  </si>
  <si>
    <t>Dentine C2</t>
  </si>
  <si>
    <t>Dentine C3</t>
  </si>
  <si>
    <t>Dentine C4</t>
  </si>
  <si>
    <t>Dentine D2</t>
  </si>
  <si>
    <t>Dentine D3</t>
  </si>
  <si>
    <t>Dentine D4</t>
  </si>
  <si>
    <t>Enamel A1</t>
  </si>
  <si>
    <t>Enamel A2</t>
  </si>
  <si>
    <t>Enamel A3</t>
  </si>
  <si>
    <t>Enamel A3.5</t>
  </si>
  <si>
    <t>Enamel A4</t>
  </si>
  <si>
    <t>Enamel B1</t>
  </si>
  <si>
    <t>Enamel B2</t>
  </si>
  <si>
    <t>Enamel B3</t>
  </si>
  <si>
    <t>Enamel B4</t>
  </si>
  <si>
    <t>Enamel C1</t>
  </si>
  <si>
    <t>Enamel C2</t>
  </si>
  <si>
    <t>Enamel C3</t>
  </si>
  <si>
    <t>Enamel C4</t>
  </si>
  <si>
    <t>Enamel D2</t>
  </si>
  <si>
    <t>Enamel D3</t>
  </si>
  <si>
    <t>Enamel D4</t>
  </si>
  <si>
    <t>Effect A2</t>
  </si>
  <si>
    <t>Effect A3</t>
  </si>
  <si>
    <t>Effect A3.5</t>
  </si>
  <si>
    <t>Effect A4</t>
  </si>
  <si>
    <t>Effect B2</t>
  </si>
  <si>
    <t>Effect B3</t>
  </si>
  <si>
    <t>Effect B4</t>
  </si>
  <si>
    <t>Effect C2</t>
  </si>
  <si>
    <t>Effect C3</t>
  </si>
  <si>
    <t>Effect C4</t>
  </si>
  <si>
    <t>Effect D2</t>
  </si>
  <si>
    <t>Effect D3</t>
  </si>
  <si>
    <t>Effect D4</t>
  </si>
  <si>
    <t>Neck D3</t>
  </si>
  <si>
    <t>Neck D2</t>
  </si>
  <si>
    <t>Correction 590</t>
  </si>
  <si>
    <t>Gum 571</t>
  </si>
  <si>
    <t>Gum 572</t>
  </si>
  <si>
    <t>Transparent 530</t>
  </si>
  <si>
    <t>Color Opaque 670</t>
  </si>
  <si>
    <t>Color Opaque 671</t>
  </si>
  <si>
    <t>Color Opaque 672</t>
  </si>
  <si>
    <t>Color Opaque 674</t>
  </si>
  <si>
    <t>Color Opaque 675</t>
  </si>
  <si>
    <t>Color Opaque 676</t>
  </si>
  <si>
    <t>Color Opaque 677</t>
  </si>
  <si>
    <t>Color Opaque 678</t>
  </si>
  <si>
    <t>Color 564</t>
  </si>
  <si>
    <t>Color 565</t>
  </si>
  <si>
    <t>Color 566</t>
  </si>
  <si>
    <t>Color 567</t>
  </si>
  <si>
    <t>Color 568</t>
  </si>
  <si>
    <t>Color 569</t>
  </si>
  <si>
    <t>Color 570</t>
  </si>
  <si>
    <t>Empress LTA1</t>
  </si>
  <si>
    <t>Empress LTA3</t>
  </si>
  <si>
    <t>Empress HTA1</t>
  </si>
  <si>
    <t>Empress HTA3</t>
  </si>
  <si>
    <t>Dark to White</t>
  </si>
  <si>
    <t>Same substrate</t>
  </si>
  <si>
    <t>White to Dark</t>
  </si>
  <si>
    <t>lf</t>
  </si>
  <si>
    <t>ls</t>
  </si>
  <si>
    <t>if &gt; 0</t>
  </si>
  <si>
    <t>if = 0</t>
  </si>
  <si>
    <t>if &lt; 0</t>
  </si>
  <si>
    <t>Same Substrate</t>
  </si>
  <si>
    <t>MIN</t>
  </si>
  <si>
    <t>MAX</t>
  </si>
  <si>
    <t>bc</t>
  </si>
  <si>
    <t>lc</t>
  </si>
  <si>
    <t>AVERAGE</t>
  </si>
  <si>
    <t>LMIN</t>
  </si>
  <si>
    <t>LMAX</t>
  </si>
  <si>
    <t>Dentine A3.5</t>
  </si>
  <si>
    <t>Green to Red</t>
  </si>
  <si>
    <t>Red to Green</t>
  </si>
  <si>
    <t>if  = 0</t>
  </si>
  <si>
    <t xml:space="preserve">if &lt;0 </t>
  </si>
  <si>
    <t>af(min)</t>
  </si>
  <si>
    <t>af(max)</t>
  </si>
  <si>
    <t>ac</t>
  </si>
  <si>
    <t>Lf (max)</t>
  </si>
  <si>
    <t>Lf(min)</t>
  </si>
  <si>
    <t>bf(max)</t>
  </si>
  <si>
    <t>bf(min)</t>
  </si>
  <si>
    <t>Lc</t>
  </si>
  <si>
    <t>dlfs</t>
  </si>
  <si>
    <t>dlfc</t>
  </si>
  <si>
    <t>dlsc</t>
  </si>
  <si>
    <t>Lf(0.3)(Max)</t>
  </si>
  <si>
    <t>Lf(0.3)(Min)</t>
  </si>
  <si>
    <t>Max</t>
  </si>
  <si>
    <t>Min</t>
  </si>
  <si>
    <t>&lt; -6.20</t>
  </si>
  <si>
    <t>&gt;6.20</t>
  </si>
  <si>
    <t xml:space="preserve">Similar </t>
  </si>
  <si>
    <t>Lf (Max)</t>
  </si>
  <si>
    <t>Lf (Min)</t>
  </si>
  <si>
    <t>DELTA 1 (MAX-MAX-MAX)</t>
  </si>
  <si>
    <t>DELTA 2 (MIN-MAX-MAX)</t>
  </si>
  <si>
    <t>DELTA 3(MAX-MIN-MAX)</t>
  </si>
  <si>
    <t>DELTA 4 (MIN-MIN-MAX)</t>
  </si>
  <si>
    <t>DELTA 5 (MAX-MAX-MIN)</t>
  </si>
  <si>
    <t>DELTA 6 (MIN-MAX-MIN)</t>
  </si>
  <si>
    <t>DELTA 7 (MAX-MIN-MIN)</t>
  </si>
  <si>
    <t>DELTA 8 (MIN-MIN-MIN)</t>
  </si>
  <si>
    <t>dasc</t>
  </si>
  <si>
    <t>dbsc</t>
  </si>
  <si>
    <t>Positive</t>
  </si>
  <si>
    <t>&gt; 1.2</t>
  </si>
  <si>
    <t>Preparation Depth</t>
  </si>
  <si>
    <t>Ceramic Shade</t>
  </si>
  <si>
    <t>DE00</t>
  </si>
  <si>
    <t>25^7</t>
  </si>
  <si>
    <t>k_L</t>
  </si>
  <si>
    <t>k_C</t>
  </si>
  <si>
    <t>k_H</t>
  </si>
  <si>
    <t>L1</t>
  </si>
  <si>
    <t>a1</t>
  </si>
  <si>
    <t>b1</t>
  </si>
  <si>
    <t>L2</t>
  </si>
  <si>
    <t>a2</t>
  </si>
  <si>
    <t>b2</t>
  </si>
  <si>
    <t>C1</t>
  </si>
  <si>
    <t>C2</t>
  </si>
  <si>
    <t>C_ave</t>
  </si>
  <si>
    <t>G</t>
  </si>
  <si>
    <t>L1'</t>
  </si>
  <si>
    <t>a1'</t>
  </si>
  <si>
    <t>b1'</t>
  </si>
  <si>
    <t>L2'</t>
  </si>
  <si>
    <t>a2'</t>
  </si>
  <si>
    <t>b2'</t>
  </si>
  <si>
    <t>C1'</t>
  </si>
  <si>
    <t>C2'</t>
  </si>
  <si>
    <t>h1'</t>
  </si>
  <si>
    <t>h2'</t>
  </si>
  <si>
    <t>dh'</t>
  </si>
  <si>
    <t>dL'</t>
  </si>
  <si>
    <t>dC'</t>
  </si>
  <si>
    <t>dH'</t>
  </si>
  <si>
    <t>L'_ave</t>
  </si>
  <si>
    <t>C'_ave</t>
  </si>
  <si>
    <t>h'_ave</t>
  </si>
  <si>
    <t>(L'_ave-50)^2</t>
  </si>
  <si>
    <t>S_L</t>
  </si>
  <si>
    <t>S_C</t>
  </si>
  <si>
    <t>T</t>
  </si>
  <si>
    <t>S_H</t>
  </si>
  <si>
    <t>dTheta</t>
  </si>
  <si>
    <t>R_C</t>
  </si>
  <si>
    <t>R_T</t>
  </si>
  <si>
    <t>dL'/k_L/S_L</t>
  </si>
  <si>
    <t>dC'/k_C/S_C</t>
  </si>
  <si>
    <t>dH'/k_H/S_H</t>
  </si>
  <si>
    <t>dE2000</t>
  </si>
  <si>
    <t>dh Cond.</t>
  </si>
  <si>
    <t>h_ave Cond.</t>
  </si>
  <si>
    <t>Comment</t>
  </si>
  <si>
    <t>dH&lt;0</t>
  </si>
  <si>
    <t>dC&lt;0</t>
  </si>
  <si>
    <t>"-180&lt;=(h2-h1)&lt;=180"</t>
  </si>
  <si>
    <t>"(h2-h1)&gt;180"</t>
  </si>
  <si>
    <t>"(h2-h1)&lt;-180"</t>
  </si>
  <si>
    <t>"-180&lt;=(h2-h1)&lt;=180, C1'C2' ~=0"</t>
  </si>
  <si>
    <t>"abs(h2-h1)&gt;180 and (h2+h1)&lt;360, C1'C2' ~=0"</t>
  </si>
  <si>
    <t>"abs(h2-h1)&gt;180 and (h2+h1)&gt;=360, C1'C2' ~=0"</t>
  </si>
  <si>
    <t>C1'C2' 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</si>
</sst>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8"/>
      <color indexed="9"/>
      <name val="Arial"/>
      <family val="2"/>
    </font>
    <font>
      <sz val="10"/>
      <color indexed="9"/>
      <name val="Arial"/>
      <family val="2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/>
    <xf numFmtId="1" fontId="2" fillId="0" borderId="0" xfId="0" applyNumberFormat="1" applyFont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left" indent="1"/>
    </xf>
    <xf numFmtId="0" fontId="3" fillId="0" borderId="0" xfId="0" applyFont="1"/>
    <xf numFmtId="0" fontId="4" fillId="0" borderId="0" xfId="0" applyFont="1"/>
    <xf numFmtId="0" fontId="5" fillId="0" borderId="0" xfId="0" applyFont="1"/>
    <xf numFmtId="49" fontId="2" fillId="0" borderId="0" xfId="0" applyNumberFormat="1" applyFont="1"/>
    <xf numFmtId="0" fontId="6" fillId="0" borderId="0" xfId="0" applyFont="1"/>
    <xf numFmtId="0" fontId="2" fillId="0" borderId="0" xfId="0" applyFont="1" applyAlignment="1">
      <alignment horizontal="left" indent="1"/>
    </xf>
    <xf numFmtId="164" fontId="0" fillId="0" borderId="0" xfId="0" applyNumberFormat="1" applyFill="1" applyBorder="1"/>
    <xf numFmtId="2" fontId="2" fillId="0" borderId="0" xfId="0" applyNumberFormat="1" applyFont="1" applyAlignment="1">
      <alignment horizontal="center"/>
    </xf>
    <xf numFmtId="0" fontId="0" fillId="0" borderId="0" xfId="0" applyBorder="1"/>
    <xf numFmtId="0" fontId="7" fillId="0" borderId="0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0" xfId="0" applyNumberFormat="1"/>
    <xf numFmtId="165" fontId="0" fillId="0" borderId="0" xfId="0" applyNumberFormat="1" applyAlignment="1">
      <alignment horizontal="center"/>
    </xf>
    <xf numFmtId="0" fontId="8" fillId="0" borderId="0" xfId="0" applyFont="1"/>
    <xf numFmtId="2" fontId="0" fillId="0" borderId="0" xfId="0" applyNumberFormat="1" applyFill="1" applyBorder="1"/>
    <xf numFmtId="2" fontId="8" fillId="0" borderId="0" xfId="0" applyNumberFormat="1" applyFont="1"/>
    <xf numFmtId="0" fontId="0" fillId="0" borderId="0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65" fontId="0" fillId="0" borderId="0" xfId="0" applyNumberFormat="1"/>
    <xf numFmtId="0" fontId="1" fillId="4" borderId="0" xfId="0" applyFont="1" applyFill="1"/>
    <xf numFmtId="0" fontId="0" fillId="0" borderId="8" xfId="0" applyBorder="1" applyProtection="1"/>
    <xf numFmtId="0" fontId="1" fillId="0" borderId="7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165" fontId="1" fillId="0" borderId="7" xfId="0" applyNumberFormat="1" applyFont="1" applyBorder="1" applyAlignment="1" applyProtection="1">
      <alignment horizontal="center" vertical="center"/>
    </xf>
    <xf numFmtId="165" fontId="1" fillId="0" borderId="8" xfId="0" applyNumberFormat="1" applyFont="1" applyBorder="1" applyAlignment="1" applyProtection="1">
      <alignment horizontal="center" vertical="center"/>
    </xf>
    <xf numFmtId="165" fontId="1" fillId="0" borderId="9" xfId="0" applyNumberFormat="1" applyFont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0" xfId="0" applyBorder="1" applyProtection="1"/>
    <xf numFmtId="2" fontId="0" fillId="0" borderId="0" xfId="0" applyNumberFormat="1" applyBorder="1" applyAlignment="1" applyProtection="1">
      <alignment horizontal="center" vertical="center"/>
    </xf>
    <xf numFmtId="2" fontId="0" fillId="0" borderId="2" xfId="0" applyNumberFormat="1" applyBorder="1" applyAlignment="1" applyProtection="1">
      <alignment horizontal="center" vertical="center"/>
    </xf>
    <xf numFmtId="0" fontId="0" fillId="0" borderId="0" xfId="0" applyProtection="1"/>
    <xf numFmtId="2" fontId="0" fillId="0" borderId="6" xfId="0" applyNumberFormat="1" applyBorder="1" applyAlignment="1" applyProtection="1">
      <alignment horizontal="center"/>
    </xf>
    <xf numFmtId="2" fontId="0" fillId="0" borderId="0" xfId="0" applyNumberFormat="1" applyBorder="1" applyAlignment="1" applyProtection="1">
      <alignment horizontal="center"/>
    </xf>
    <xf numFmtId="2" fontId="0" fillId="0" borderId="2" xfId="0" applyNumberFormat="1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2" fontId="0" fillId="0" borderId="8" xfId="0" applyNumberFormat="1" applyBorder="1" applyAlignment="1" applyProtection="1">
      <alignment horizontal="center" vertical="center"/>
    </xf>
    <xf numFmtId="2" fontId="0" fillId="0" borderId="9" xfId="0" applyNumberFormat="1" applyBorder="1" applyAlignment="1" applyProtection="1">
      <alignment horizontal="center" vertical="center"/>
    </xf>
    <xf numFmtId="2" fontId="0" fillId="0" borderId="7" xfId="0" applyNumberFormat="1" applyBorder="1" applyAlignment="1" applyProtection="1">
      <alignment horizontal="center"/>
    </xf>
    <xf numFmtId="2" fontId="0" fillId="0" borderId="8" xfId="0" applyNumberFormat="1" applyBorder="1" applyAlignment="1" applyProtection="1">
      <alignment horizontal="center"/>
    </xf>
    <xf numFmtId="2" fontId="0" fillId="0" borderId="9" xfId="0" applyNumberFormat="1" applyBorder="1" applyAlignment="1" applyProtection="1">
      <alignment horizontal="center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5" borderId="3" xfId="0" applyFont="1" applyFill="1" applyBorder="1" applyAlignment="1" applyProtection="1">
      <alignment horizontal="center" vertical="center"/>
    </xf>
    <xf numFmtId="0" fontId="7" fillId="5" borderId="4" xfId="0" applyFont="1" applyFill="1" applyBorder="1" applyAlignment="1" applyProtection="1">
      <alignment horizontal="center" vertical="center"/>
    </xf>
    <xf numFmtId="0" fontId="7" fillId="5" borderId="5" xfId="0" applyFont="1" applyFill="1" applyBorder="1" applyAlignment="1" applyProtection="1">
      <alignment horizontal="center" vertical="center"/>
    </xf>
    <xf numFmtId="0" fontId="7" fillId="6" borderId="3" xfId="0" applyFont="1" applyFill="1" applyBorder="1" applyAlignment="1" applyProtection="1">
      <alignment horizontal="center" vertical="center"/>
    </xf>
    <xf numFmtId="0" fontId="7" fillId="6" borderId="4" xfId="0" applyFont="1" applyFill="1" applyBorder="1" applyAlignment="1" applyProtection="1">
      <alignment horizontal="center" vertical="center"/>
    </xf>
    <xf numFmtId="0" fontId="7" fillId="6" borderId="5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Structure" Target="richData/rdrichvaluestructure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12700</xdr:colOff>
      <xdr:row>5</xdr:row>
      <xdr:rowOff>12700</xdr:rowOff>
    </xdr:from>
    <xdr:to>
      <xdr:col>18</xdr:col>
      <xdr:colOff>465</xdr:colOff>
      <xdr:row>6</xdr:row>
      <xdr:rowOff>139700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525A1E99-E719-7D4B-80AF-D75CDB5BD3B3}"/>
            </a:ext>
          </a:extLst>
        </xdr:cNvPr>
        <xdr:cNvSpPr txBox="1">
          <a:spLocks noChangeArrowheads="1"/>
        </xdr:cNvSpPr>
      </xdr:nvSpPr>
      <xdr:spPr bwMode="auto">
        <a:xfrm>
          <a:off x="5562600" y="838200"/>
          <a:ext cx="80645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 pitchFamily="2" charset="0"/>
              <a:cs typeface="Arial" pitchFamily="2" charset="0"/>
            </a:rPr>
            <a:t>Step2. Calculate a', C', and h'</a:t>
          </a:r>
        </a:p>
      </xdr:txBody>
    </xdr:sp>
    <xdr:clientData/>
  </xdr:twoCellAnchor>
  <xdr:twoCellAnchor editAs="oneCell">
    <xdr:from>
      <xdr:col>20</xdr:col>
      <xdr:colOff>0</xdr:colOff>
      <xdr:row>5</xdr:row>
      <xdr:rowOff>12700</xdr:rowOff>
    </xdr:from>
    <xdr:to>
      <xdr:col>23</xdr:col>
      <xdr:colOff>215900</xdr:colOff>
      <xdr:row>6</xdr:row>
      <xdr:rowOff>139700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2944155E-4B72-4B49-9665-7F79AF2B407B}"/>
            </a:ext>
          </a:extLst>
        </xdr:cNvPr>
        <xdr:cNvSpPr txBox="1">
          <a:spLocks noChangeArrowheads="1"/>
        </xdr:cNvSpPr>
      </xdr:nvSpPr>
      <xdr:spPr bwMode="auto">
        <a:xfrm>
          <a:off x="13627100" y="838200"/>
          <a:ext cx="26924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 pitchFamily="2" charset="0"/>
              <a:cs typeface="Arial" pitchFamily="2" charset="0"/>
            </a:rPr>
            <a:t>Step3. Calculate dL', dC', dH', dh'</a:t>
          </a:r>
        </a:p>
      </xdr:txBody>
    </xdr:sp>
    <xdr:clientData/>
  </xdr:twoCellAnchor>
  <xdr:twoCellAnchor editAs="oneCell">
    <xdr:from>
      <xdr:col>24</xdr:col>
      <xdr:colOff>0</xdr:colOff>
      <xdr:row>5</xdr:row>
      <xdr:rowOff>12700</xdr:rowOff>
    </xdr:from>
    <xdr:to>
      <xdr:col>37</xdr:col>
      <xdr:colOff>723900</xdr:colOff>
      <xdr:row>6</xdr:row>
      <xdr:rowOff>152400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4C2E6E0F-146E-754A-9014-3850540E276F}"/>
            </a:ext>
          </a:extLst>
        </xdr:cNvPr>
        <xdr:cNvSpPr txBox="1">
          <a:spLocks noChangeArrowheads="1"/>
        </xdr:cNvSpPr>
      </xdr:nvSpPr>
      <xdr:spPr bwMode="auto">
        <a:xfrm>
          <a:off x="16446500" y="838200"/>
          <a:ext cx="11455400" cy="330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 pitchFamily="2" charset="0"/>
              <a:cs typeface="Arial" pitchFamily="2" charset="0"/>
            </a:rPr>
            <a:t>Step4. Calculate dE2000</a:t>
          </a:r>
        </a:p>
      </xdr:txBody>
    </xdr:sp>
    <xdr:clientData/>
  </xdr:twoCellAnchor>
  <xdr:twoCellAnchor editAs="oneCell">
    <xdr:from>
      <xdr:col>0</xdr:col>
      <xdr:colOff>12700</xdr:colOff>
      <xdr:row>5</xdr:row>
      <xdr:rowOff>12700</xdr:rowOff>
    </xdr:from>
    <xdr:to>
      <xdr:col>3</xdr:col>
      <xdr:colOff>851807</xdr:colOff>
      <xdr:row>6</xdr:row>
      <xdr:rowOff>139700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740C8173-D27A-A94F-8675-F7340180B478}"/>
            </a:ext>
          </a:extLst>
        </xdr:cNvPr>
        <xdr:cNvSpPr txBox="1">
          <a:spLocks noChangeArrowheads="1"/>
        </xdr:cNvSpPr>
      </xdr:nvSpPr>
      <xdr:spPr bwMode="auto">
        <a:xfrm>
          <a:off x="12700" y="838200"/>
          <a:ext cx="4191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 pitchFamily="2" charset="0"/>
              <a:cs typeface="Arial" pitchFamily="2" charset="0"/>
            </a:rPr>
            <a:t>Step0. Input Lab pairs</a:t>
          </a:r>
        </a:p>
      </xdr:txBody>
    </xdr:sp>
    <xdr:clientData/>
  </xdr:twoCellAnchor>
  <xdr:twoCellAnchor editAs="oneCell">
    <xdr:from>
      <xdr:col>6</xdr:col>
      <xdr:colOff>0</xdr:colOff>
      <xdr:row>5</xdr:row>
      <xdr:rowOff>12700</xdr:rowOff>
    </xdr:from>
    <xdr:to>
      <xdr:col>7</xdr:col>
      <xdr:colOff>520701</xdr:colOff>
      <xdr:row>6</xdr:row>
      <xdr:rowOff>139700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531676B8-A5A0-7242-82D5-D0E4249CB773}"/>
            </a:ext>
          </a:extLst>
        </xdr:cNvPr>
        <xdr:cNvSpPr txBox="1">
          <a:spLocks noChangeArrowheads="1"/>
        </xdr:cNvSpPr>
      </xdr:nvSpPr>
      <xdr:spPr bwMode="auto">
        <a:xfrm>
          <a:off x="4203700" y="838200"/>
          <a:ext cx="13462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 pitchFamily="2" charset="0"/>
              <a:cs typeface="Arial" pitchFamily="2" charset="0"/>
            </a:rPr>
            <a:t>Step1. Cal. C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421822</xdr:colOff>
      <xdr:row>0</xdr:row>
      <xdr:rowOff>152400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68D5F0E0-3E33-DE48-AF15-176DC1BC9A43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23063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Arial" pitchFamily="2" charset="0"/>
              <a:cs typeface="Arial" pitchFamily="2" charset="0"/>
            </a:rPr>
            <a:t>Ref: G. Sharma, W. Wu, E.N. Dalal,"THE CIEDE2000 COLOUR-DIFFERENCE FORMULA: Implementation Notes, Supplementary Test Data, and Mathematical Observations," submitted to COLOR RESEARCH AND APPLICATION, Jan 2004.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12700</xdr:colOff>
      <xdr:row>5</xdr:row>
      <xdr:rowOff>12700</xdr:rowOff>
    </xdr:from>
    <xdr:to>
      <xdr:col>18</xdr:col>
      <xdr:colOff>465</xdr:colOff>
      <xdr:row>6</xdr:row>
      <xdr:rowOff>139700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875F36C8-55CF-0349-A605-5BB3EB72611F}"/>
            </a:ext>
          </a:extLst>
        </xdr:cNvPr>
        <xdr:cNvSpPr txBox="1">
          <a:spLocks noChangeArrowheads="1"/>
        </xdr:cNvSpPr>
      </xdr:nvSpPr>
      <xdr:spPr bwMode="auto">
        <a:xfrm>
          <a:off x="6400800" y="965200"/>
          <a:ext cx="6718765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 pitchFamily="2" charset="0"/>
              <a:cs typeface="Arial" pitchFamily="2" charset="0"/>
            </a:rPr>
            <a:t>Step2. Calculate a', C', and h'</a:t>
          </a:r>
        </a:p>
      </xdr:txBody>
    </xdr:sp>
    <xdr:clientData/>
  </xdr:twoCellAnchor>
  <xdr:twoCellAnchor editAs="oneCell">
    <xdr:from>
      <xdr:col>20</xdr:col>
      <xdr:colOff>0</xdr:colOff>
      <xdr:row>5</xdr:row>
      <xdr:rowOff>12700</xdr:rowOff>
    </xdr:from>
    <xdr:to>
      <xdr:col>23</xdr:col>
      <xdr:colOff>215900</xdr:colOff>
      <xdr:row>6</xdr:row>
      <xdr:rowOff>139700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1F3A25FC-9E52-3445-BE1F-84310064E9AE}"/>
            </a:ext>
          </a:extLst>
        </xdr:cNvPr>
        <xdr:cNvSpPr txBox="1">
          <a:spLocks noChangeArrowheads="1"/>
        </xdr:cNvSpPr>
      </xdr:nvSpPr>
      <xdr:spPr bwMode="auto">
        <a:xfrm>
          <a:off x="14465300" y="965200"/>
          <a:ext cx="23622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 pitchFamily="2" charset="0"/>
              <a:cs typeface="Arial" pitchFamily="2" charset="0"/>
            </a:rPr>
            <a:t>Step3. Calculate dL', dC', dH', dh'</a:t>
          </a:r>
        </a:p>
      </xdr:txBody>
    </xdr:sp>
    <xdr:clientData/>
  </xdr:twoCellAnchor>
  <xdr:twoCellAnchor editAs="oneCell">
    <xdr:from>
      <xdr:col>24</xdr:col>
      <xdr:colOff>0</xdr:colOff>
      <xdr:row>5</xdr:row>
      <xdr:rowOff>12700</xdr:rowOff>
    </xdr:from>
    <xdr:to>
      <xdr:col>37</xdr:col>
      <xdr:colOff>723900</xdr:colOff>
      <xdr:row>6</xdr:row>
      <xdr:rowOff>152400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15FB492B-3034-094D-BDB8-9D00BBF1D35A}"/>
            </a:ext>
          </a:extLst>
        </xdr:cNvPr>
        <xdr:cNvSpPr txBox="1">
          <a:spLocks noChangeArrowheads="1"/>
        </xdr:cNvSpPr>
      </xdr:nvSpPr>
      <xdr:spPr bwMode="auto">
        <a:xfrm>
          <a:off x="17284700" y="965200"/>
          <a:ext cx="10629900" cy="330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 pitchFamily="2" charset="0"/>
              <a:cs typeface="Arial" pitchFamily="2" charset="0"/>
            </a:rPr>
            <a:t>Step4. Calculate dE2000</a:t>
          </a:r>
        </a:p>
      </xdr:txBody>
    </xdr:sp>
    <xdr:clientData/>
  </xdr:twoCellAnchor>
  <xdr:twoCellAnchor editAs="oneCell">
    <xdr:from>
      <xdr:col>0</xdr:col>
      <xdr:colOff>12700</xdr:colOff>
      <xdr:row>5</xdr:row>
      <xdr:rowOff>12700</xdr:rowOff>
    </xdr:from>
    <xdr:to>
      <xdr:col>3</xdr:col>
      <xdr:colOff>851807</xdr:colOff>
      <xdr:row>6</xdr:row>
      <xdr:rowOff>139700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FBA4AE13-890A-444A-A28D-9018C529D638}"/>
            </a:ext>
          </a:extLst>
        </xdr:cNvPr>
        <xdr:cNvSpPr txBox="1">
          <a:spLocks noChangeArrowheads="1"/>
        </xdr:cNvSpPr>
      </xdr:nvSpPr>
      <xdr:spPr bwMode="auto">
        <a:xfrm>
          <a:off x="12700" y="965200"/>
          <a:ext cx="3468007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 pitchFamily="2" charset="0"/>
              <a:cs typeface="Arial" pitchFamily="2" charset="0"/>
            </a:rPr>
            <a:t>Step0. Input Lab pairs</a:t>
          </a:r>
        </a:p>
      </xdr:txBody>
    </xdr:sp>
    <xdr:clientData/>
  </xdr:twoCellAnchor>
  <xdr:twoCellAnchor editAs="oneCell">
    <xdr:from>
      <xdr:col>6</xdr:col>
      <xdr:colOff>0</xdr:colOff>
      <xdr:row>5</xdr:row>
      <xdr:rowOff>12700</xdr:rowOff>
    </xdr:from>
    <xdr:to>
      <xdr:col>7</xdr:col>
      <xdr:colOff>520701</xdr:colOff>
      <xdr:row>6</xdr:row>
      <xdr:rowOff>139700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F0193C8F-65DB-A64C-8823-2D12AA8B3EEF}"/>
            </a:ext>
          </a:extLst>
        </xdr:cNvPr>
        <xdr:cNvSpPr txBox="1">
          <a:spLocks noChangeArrowheads="1"/>
        </xdr:cNvSpPr>
      </xdr:nvSpPr>
      <xdr:spPr bwMode="auto">
        <a:xfrm>
          <a:off x="5041900" y="965200"/>
          <a:ext cx="1193801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 pitchFamily="2" charset="0"/>
              <a:cs typeface="Arial" pitchFamily="2" charset="0"/>
            </a:rPr>
            <a:t>Step1. Cal. C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421822</xdr:colOff>
      <xdr:row>0</xdr:row>
      <xdr:rowOff>152400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B60B5263-68DD-DD40-AC00-D720B3105AB4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175422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Arial" pitchFamily="2" charset="0"/>
              <a:cs typeface="Arial" pitchFamily="2" charset="0"/>
            </a:rPr>
            <a:t>Ref: G. Sharma, W. Wu, E.N. Dalal,"THE CIEDE2000 COLOUR-DIFFERENCE FORMULA: Implementation Notes, Supplementary Test Data, and Mathematical Observations," submitted to COLOR RESEARCH AND APPLICATION, Jan 2004.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12700</xdr:colOff>
      <xdr:row>5</xdr:row>
      <xdr:rowOff>12700</xdr:rowOff>
    </xdr:from>
    <xdr:to>
      <xdr:col>18</xdr:col>
      <xdr:colOff>465</xdr:colOff>
      <xdr:row>6</xdr:row>
      <xdr:rowOff>139700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40D1269E-8E02-B743-A01F-0CB42C66BB25}"/>
            </a:ext>
          </a:extLst>
        </xdr:cNvPr>
        <xdr:cNvSpPr txBox="1">
          <a:spLocks noChangeArrowheads="1"/>
        </xdr:cNvSpPr>
      </xdr:nvSpPr>
      <xdr:spPr bwMode="auto">
        <a:xfrm>
          <a:off x="6400800" y="965200"/>
          <a:ext cx="6718765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 pitchFamily="2" charset="0"/>
              <a:cs typeface="Arial" pitchFamily="2" charset="0"/>
            </a:rPr>
            <a:t>Step2. Calculate a', C', and h'</a:t>
          </a:r>
        </a:p>
      </xdr:txBody>
    </xdr:sp>
    <xdr:clientData/>
  </xdr:twoCellAnchor>
  <xdr:twoCellAnchor editAs="oneCell">
    <xdr:from>
      <xdr:col>20</xdr:col>
      <xdr:colOff>0</xdr:colOff>
      <xdr:row>5</xdr:row>
      <xdr:rowOff>12700</xdr:rowOff>
    </xdr:from>
    <xdr:to>
      <xdr:col>23</xdr:col>
      <xdr:colOff>215900</xdr:colOff>
      <xdr:row>6</xdr:row>
      <xdr:rowOff>139700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836BFFE-F61A-F740-9E64-C8978900BE5C}"/>
            </a:ext>
          </a:extLst>
        </xdr:cNvPr>
        <xdr:cNvSpPr txBox="1">
          <a:spLocks noChangeArrowheads="1"/>
        </xdr:cNvSpPr>
      </xdr:nvSpPr>
      <xdr:spPr bwMode="auto">
        <a:xfrm>
          <a:off x="14465300" y="965200"/>
          <a:ext cx="23622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 pitchFamily="2" charset="0"/>
              <a:cs typeface="Arial" pitchFamily="2" charset="0"/>
            </a:rPr>
            <a:t>Step3. Calculate dL', dC', dH', dh'</a:t>
          </a:r>
        </a:p>
      </xdr:txBody>
    </xdr:sp>
    <xdr:clientData/>
  </xdr:twoCellAnchor>
  <xdr:twoCellAnchor editAs="oneCell">
    <xdr:from>
      <xdr:col>24</xdr:col>
      <xdr:colOff>0</xdr:colOff>
      <xdr:row>5</xdr:row>
      <xdr:rowOff>12700</xdr:rowOff>
    </xdr:from>
    <xdr:to>
      <xdr:col>37</xdr:col>
      <xdr:colOff>723900</xdr:colOff>
      <xdr:row>6</xdr:row>
      <xdr:rowOff>152400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49E2C43E-7E34-E94E-AB55-71E4186E02D3}"/>
            </a:ext>
          </a:extLst>
        </xdr:cNvPr>
        <xdr:cNvSpPr txBox="1">
          <a:spLocks noChangeArrowheads="1"/>
        </xdr:cNvSpPr>
      </xdr:nvSpPr>
      <xdr:spPr bwMode="auto">
        <a:xfrm>
          <a:off x="17284700" y="965200"/>
          <a:ext cx="10629900" cy="330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 pitchFamily="2" charset="0"/>
              <a:cs typeface="Arial" pitchFamily="2" charset="0"/>
            </a:rPr>
            <a:t>Step4. Calculate dE2000</a:t>
          </a:r>
        </a:p>
      </xdr:txBody>
    </xdr:sp>
    <xdr:clientData/>
  </xdr:twoCellAnchor>
  <xdr:twoCellAnchor editAs="oneCell">
    <xdr:from>
      <xdr:col>0</xdr:col>
      <xdr:colOff>12700</xdr:colOff>
      <xdr:row>5</xdr:row>
      <xdr:rowOff>12700</xdr:rowOff>
    </xdr:from>
    <xdr:to>
      <xdr:col>3</xdr:col>
      <xdr:colOff>851807</xdr:colOff>
      <xdr:row>6</xdr:row>
      <xdr:rowOff>139700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50CD6A04-73C6-1642-980E-703307682DE9}"/>
            </a:ext>
          </a:extLst>
        </xdr:cNvPr>
        <xdr:cNvSpPr txBox="1">
          <a:spLocks noChangeArrowheads="1"/>
        </xdr:cNvSpPr>
      </xdr:nvSpPr>
      <xdr:spPr bwMode="auto">
        <a:xfrm>
          <a:off x="12700" y="965200"/>
          <a:ext cx="3468007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 pitchFamily="2" charset="0"/>
              <a:cs typeface="Arial" pitchFamily="2" charset="0"/>
            </a:rPr>
            <a:t>Step0. Input Lab pairs</a:t>
          </a:r>
        </a:p>
      </xdr:txBody>
    </xdr:sp>
    <xdr:clientData/>
  </xdr:twoCellAnchor>
  <xdr:twoCellAnchor editAs="oneCell">
    <xdr:from>
      <xdr:col>6</xdr:col>
      <xdr:colOff>0</xdr:colOff>
      <xdr:row>5</xdr:row>
      <xdr:rowOff>12700</xdr:rowOff>
    </xdr:from>
    <xdr:to>
      <xdr:col>7</xdr:col>
      <xdr:colOff>520701</xdr:colOff>
      <xdr:row>6</xdr:row>
      <xdr:rowOff>139700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B7F008D8-EFC3-6741-9B83-574BE3D31AE5}"/>
            </a:ext>
          </a:extLst>
        </xdr:cNvPr>
        <xdr:cNvSpPr txBox="1">
          <a:spLocks noChangeArrowheads="1"/>
        </xdr:cNvSpPr>
      </xdr:nvSpPr>
      <xdr:spPr bwMode="auto">
        <a:xfrm>
          <a:off x="5041900" y="965200"/>
          <a:ext cx="1193801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 pitchFamily="2" charset="0"/>
              <a:cs typeface="Arial" pitchFamily="2" charset="0"/>
            </a:rPr>
            <a:t>Step1. Cal. C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421822</xdr:colOff>
      <xdr:row>0</xdr:row>
      <xdr:rowOff>152400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DFB5EDA4-BF73-4B41-84C5-DDD69D1B3F2C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175422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Arial" pitchFamily="2" charset="0"/>
              <a:cs typeface="Arial" pitchFamily="2" charset="0"/>
            </a:rPr>
            <a:t>Ref: G. Sharma, W. Wu, E.N. Dalal,"THE CIEDE2000 COLOUR-DIFFERENCE FORMULA: Implementation Notes, Supplementary Test Data, and Mathematical Observations," submitted to COLOR RESEARCH AND APPLICATION, Jan 2004.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12700</xdr:colOff>
      <xdr:row>5</xdr:row>
      <xdr:rowOff>12700</xdr:rowOff>
    </xdr:from>
    <xdr:to>
      <xdr:col>18</xdr:col>
      <xdr:colOff>465</xdr:colOff>
      <xdr:row>6</xdr:row>
      <xdr:rowOff>139700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DAF45693-50B2-F84D-9C0B-D4660E5D372C}"/>
            </a:ext>
          </a:extLst>
        </xdr:cNvPr>
        <xdr:cNvSpPr txBox="1">
          <a:spLocks noChangeArrowheads="1"/>
        </xdr:cNvSpPr>
      </xdr:nvSpPr>
      <xdr:spPr bwMode="auto">
        <a:xfrm>
          <a:off x="6400800" y="965200"/>
          <a:ext cx="6718765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 pitchFamily="2" charset="0"/>
              <a:cs typeface="Arial" pitchFamily="2" charset="0"/>
            </a:rPr>
            <a:t>Step2. Calculate a', C', and h'</a:t>
          </a:r>
        </a:p>
      </xdr:txBody>
    </xdr:sp>
    <xdr:clientData/>
  </xdr:twoCellAnchor>
  <xdr:twoCellAnchor editAs="oneCell">
    <xdr:from>
      <xdr:col>20</xdr:col>
      <xdr:colOff>0</xdr:colOff>
      <xdr:row>5</xdr:row>
      <xdr:rowOff>12700</xdr:rowOff>
    </xdr:from>
    <xdr:to>
      <xdr:col>23</xdr:col>
      <xdr:colOff>215900</xdr:colOff>
      <xdr:row>6</xdr:row>
      <xdr:rowOff>139700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7D2DA28C-3CA4-F944-B4A9-7AEC236EF034}"/>
            </a:ext>
          </a:extLst>
        </xdr:cNvPr>
        <xdr:cNvSpPr txBox="1">
          <a:spLocks noChangeArrowheads="1"/>
        </xdr:cNvSpPr>
      </xdr:nvSpPr>
      <xdr:spPr bwMode="auto">
        <a:xfrm>
          <a:off x="14465300" y="965200"/>
          <a:ext cx="23622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 pitchFamily="2" charset="0"/>
              <a:cs typeface="Arial" pitchFamily="2" charset="0"/>
            </a:rPr>
            <a:t>Step3. Calculate dL', dC', dH', dh'</a:t>
          </a:r>
        </a:p>
      </xdr:txBody>
    </xdr:sp>
    <xdr:clientData/>
  </xdr:twoCellAnchor>
  <xdr:twoCellAnchor editAs="oneCell">
    <xdr:from>
      <xdr:col>24</xdr:col>
      <xdr:colOff>0</xdr:colOff>
      <xdr:row>5</xdr:row>
      <xdr:rowOff>12700</xdr:rowOff>
    </xdr:from>
    <xdr:to>
      <xdr:col>37</xdr:col>
      <xdr:colOff>723900</xdr:colOff>
      <xdr:row>6</xdr:row>
      <xdr:rowOff>152400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98053AEE-B7F0-2F40-B7BF-D0A905256614}"/>
            </a:ext>
          </a:extLst>
        </xdr:cNvPr>
        <xdr:cNvSpPr txBox="1">
          <a:spLocks noChangeArrowheads="1"/>
        </xdr:cNvSpPr>
      </xdr:nvSpPr>
      <xdr:spPr bwMode="auto">
        <a:xfrm>
          <a:off x="17284700" y="965200"/>
          <a:ext cx="10629900" cy="330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 pitchFamily="2" charset="0"/>
              <a:cs typeface="Arial" pitchFamily="2" charset="0"/>
            </a:rPr>
            <a:t>Step4. Calculate dE2000</a:t>
          </a:r>
        </a:p>
      </xdr:txBody>
    </xdr:sp>
    <xdr:clientData/>
  </xdr:twoCellAnchor>
  <xdr:twoCellAnchor editAs="oneCell">
    <xdr:from>
      <xdr:col>0</xdr:col>
      <xdr:colOff>12700</xdr:colOff>
      <xdr:row>5</xdr:row>
      <xdr:rowOff>12700</xdr:rowOff>
    </xdr:from>
    <xdr:to>
      <xdr:col>3</xdr:col>
      <xdr:colOff>851807</xdr:colOff>
      <xdr:row>6</xdr:row>
      <xdr:rowOff>139700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C23D3037-A6D2-4741-A85B-0D9217CD9123}"/>
            </a:ext>
          </a:extLst>
        </xdr:cNvPr>
        <xdr:cNvSpPr txBox="1">
          <a:spLocks noChangeArrowheads="1"/>
        </xdr:cNvSpPr>
      </xdr:nvSpPr>
      <xdr:spPr bwMode="auto">
        <a:xfrm>
          <a:off x="12700" y="965200"/>
          <a:ext cx="3468007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 pitchFamily="2" charset="0"/>
              <a:cs typeface="Arial" pitchFamily="2" charset="0"/>
            </a:rPr>
            <a:t>Step0. Input Lab pairs</a:t>
          </a:r>
        </a:p>
      </xdr:txBody>
    </xdr:sp>
    <xdr:clientData/>
  </xdr:twoCellAnchor>
  <xdr:twoCellAnchor editAs="oneCell">
    <xdr:from>
      <xdr:col>6</xdr:col>
      <xdr:colOff>0</xdr:colOff>
      <xdr:row>5</xdr:row>
      <xdr:rowOff>12700</xdr:rowOff>
    </xdr:from>
    <xdr:to>
      <xdr:col>7</xdr:col>
      <xdr:colOff>520701</xdr:colOff>
      <xdr:row>6</xdr:row>
      <xdr:rowOff>139700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ADCFDC9D-DC3A-2F44-88D2-690235275F80}"/>
            </a:ext>
          </a:extLst>
        </xdr:cNvPr>
        <xdr:cNvSpPr txBox="1">
          <a:spLocks noChangeArrowheads="1"/>
        </xdr:cNvSpPr>
      </xdr:nvSpPr>
      <xdr:spPr bwMode="auto">
        <a:xfrm>
          <a:off x="5041900" y="965200"/>
          <a:ext cx="1193801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 pitchFamily="2" charset="0"/>
              <a:cs typeface="Arial" pitchFamily="2" charset="0"/>
            </a:rPr>
            <a:t>Step1. Cal. C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421822</xdr:colOff>
      <xdr:row>0</xdr:row>
      <xdr:rowOff>152400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4BDFBE48-DC0D-F442-B922-FCA475352252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175422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Arial" pitchFamily="2" charset="0"/>
              <a:cs typeface="Arial" pitchFamily="2" charset="0"/>
            </a:rPr>
            <a:t>Ref: G. Sharma, W. Wu, E.N. Dalal,"THE CIEDE2000 COLOUR-DIFFERENCE FORMULA: Implementation Notes, Supplementary Test Data, and Mathematical Observations," submitted to COLOR RESEARCH AND APPLICATION, Jan 2004.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12700</xdr:colOff>
      <xdr:row>5</xdr:row>
      <xdr:rowOff>12700</xdr:rowOff>
    </xdr:from>
    <xdr:to>
      <xdr:col>18</xdr:col>
      <xdr:colOff>465</xdr:colOff>
      <xdr:row>6</xdr:row>
      <xdr:rowOff>139700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5630D7A2-D49A-A743-B18D-A0BE1EAB4C35}"/>
            </a:ext>
          </a:extLst>
        </xdr:cNvPr>
        <xdr:cNvSpPr txBox="1">
          <a:spLocks noChangeArrowheads="1"/>
        </xdr:cNvSpPr>
      </xdr:nvSpPr>
      <xdr:spPr bwMode="auto">
        <a:xfrm>
          <a:off x="6400800" y="965200"/>
          <a:ext cx="6718765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 pitchFamily="2" charset="0"/>
              <a:cs typeface="Arial" pitchFamily="2" charset="0"/>
            </a:rPr>
            <a:t>Step2. Calculate a', C', and h'</a:t>
          </a:r>
        </a:p>
      </xdr:txBody>
    </xdr:sp>
    <xdr:clientData/>
  </xdr:twoCellAnchor>
  <xdr:twoCellAnchor editAs="oneCell">
    <xdr:from>
      <xdr:col>20</xdr:col>
      <xdr:colOff>0</xdr:colOff>
      <xdr:row>5</xdr:row>
      <xdr:rowOff>12700</xdr:rowOff>
    </xdr:from>
    <xdr:to>
      <xdr:col>23</xdr:col>
      <xdr:colOff>215900</xdr:colOff>
      <xdr:row>6</xdr:row>
      <xdr:rowOff>139700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C0D28460-6DAB-7C4E-8029-D5D53B5CCE54}"/>
            </a:ext>
          </a:extLst>
        </xdr:cNvPr>
        <xdr:cNvSpPr txBox="1">
          <a:spLocks noChangeArrowheads="1"/>
        </xdr:cNvSpPr>
      </xdr:nvSpPr>
      <xdr:spPr bwMode="auto">
        <a:xfrm>
          <a:off x="14465300" y="965200"/>
          <a:ext cx="23622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 pitchFamily="2" charset="0"/>
              <a:cs typeface="Arial" pitchFamily="2" charset="0"/>
            </a:rPr>
            <a:t>Step3. Calculate dL', dC', dH', dh'</a:t>
          </a:r>
        </a:p>
      </xdr:txBody>
    </xdr:sp>
    <xdr:clientData/>
  </xdr:twoCellAnchor>
  <xdr:twoCellAnchor editAs="oneCell">
    <xdr:from>
      <xdr:col>24</xdr:col>
      <xdr:colOff>0</xdr:colOff>
      <xdr:row>5</xdr:row>
      <xdr:rowOff>12700</xdr:rowOff>
    </xdr:from>
    <xdr:to>
      <xdr:col>37</xdr:col>
      <xdr:colOff>723900</xdr:colOff>
      <xdr:row>6</xdr:row>
      <xdr:rowOff>152400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5B280015-3AD0-A645-BAB2-D48359B2AB1F}"/>
            </a:ext>
          </a:extLst>
        </xdr:cNvPr>
        <xdr:cNvSpPr txBox="1">
          <a:spLocks noChangeArrowheads="1"/>
        </xdr:cNvSpPr>
      </xdr:nvSpPr>
      <xdr:spPr bwMode="auto">
        <a:xfrm>
          <a:off x="17284700" y="965200"/>
          <a:ext cx="10629900" cy="330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 pitchFamily="2" charset="0"/>
              <a:cs typeface="Arial" pitchFamily="2" charset="0"/>
            </a:rPr>
            <a:t>Step4. Calculate dE2000</a:t>
          </a:r>
        </a:p>
      </xdr:txBody>
    </xdr:sp>
    <xdr:clientData/>
  </xdr:twoCellAnchor>
  <xdr:twoCellAnchor editAs="oneCell">
    <xdr:from>
      <xdr:col>0</xdr:col>
      <xdr:colOff>12700</xdr:colOff>
      <xdr:row>5</xdr:row>
      <xdr:rowOff>12700</xdr:rowOff>
    </xdr:from>
    <xdr:to>
      <xdr:col>3</xdr:col>
      <xdr:colOff>851807</xdr:colOff>
      <xdr:row>6</xdr:row>
      <xdr:rowOff>139700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BBD957F7-A34F-064E-9EE1-3958D778746F}"/>
            </a:ext>
          </a:extLst>
        </xdr:cNvPr>
        <xdr:cNvSpPr txBox="1">
          <a:spLocks noChangeArrowheads="1"/>
        </xdr:cNvSpPr>
      </xdr:nvSpPr>
      <xdr:spPr bwMode="auto">
        <a:xfrm>
          <a:off x="12700" y="965200"/>
          <a:ext cx="3468007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 pitchFamily="2" charset="0"/>
              <a:cs typeface="Arial" pitchFamily="2" charset="0"/>
            </a:rPr>
            <a:t>Step0. Input Lab pairs</a:t>
          </a:r>
        </a:p>
      </xdr:txBody>
    </xdr:sp>
    <xdr:clientData/>
  </xdr:twoCellAnchor>
  <xdr:twoCellAnchor editAs="oneCell">
    <xdr:from>
      <xdr:col>6</xdr:col>
      <xdr:colOff>0</xdr:colOff>
      <xdr:row>5</xdr:row>
      <xdr:rowOff>12700</xdr:rowOff>
    </xdr:from>
    <xdr:to>
      <xdr:col>7</xdr:col>
      <xdr:colOff>520701</xdr:colOff>
      <xdr:row>6</xdr:row>
      <xdr:rowOff>139700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AD012886-127E-134E-9731-E3D8BD83F95C}"/>
            </a:ext>
          </a:extLst>
        </xdr:cNvPr>
        <xdr:cNvSpPr txBox="1">
          <a:spLocks noChangeArrowheads="1"/>
        </xdr:cNvSpPr>
      </xdr:nvSpPr>
      <xdr:spPr bwMode="auto">
        <a:xfrm>
          <a:off x="5041900" y="965200"/>
          <a:ext cx="1193801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 pitchFamily="2" charset="0"/>
              <a:cs typeface="Arial" pitchFamily="2" charset="0"/>
            </a:rPr>
            <a:t>Step1. Cal. C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421822</xdr:colOff>
      <xdr:row>0</xdr:row>
      <xdr:rowOff>152400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3D5E20C2-2A47-4F4E-AB7F-4474C222CAEB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175422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Arial" pitchFamily="2" charset="0"/>
              <a:cs typeface="Arial" pitchFamily="2" charset="0"/>
            </a:rPr>
            <a:t>Ref: G. Sharma, W. Wu, E.N. Dalal,"THE CIEDE2000 COLOUR-DIFFERENCE FORMULA: Implementation Notes, Supplementary Test Data, and Mathematical Observations," submitted to COLOR RESEARCH AND APPLICATION, Jan 2004.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12700</xdr:colOff>
      <xdr:row>5</xdr:row>
      <xdr:rowOff>12700</xdr:rowOff>
    </xdr:from>
    <xdr:to>
      <xdr:col>18</xdr:col>
      <xdr:colOff>465</xdr:colOff>
      <xdr:row>6</xdr:row>
      <xdr:rowOff>139700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2EF1D05F-3A8E-FB4B-B132-9C98229B5E1A}"/>
            </a:ext>
          </a:extLst>
        </xdr:cNvPr>
        <xdr:cNvSpPr txBox="1">
          <a:spLocks noChangeArrowheads="1"/>
        </xdr:cNvSpPr>
      </xdr:nvSpPr>
      <xdr:spPr bwMode="auto">
        <a:xfrm>
          <a:off x="6400800" y="965200"/>
          <a:ext cx="6718765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 pitchFamily="2" charset="0"/>
              <a:cs typeface="Arial" pitchFamily="2" charset="0"/>
            </a:rPr>
            <a:t>Step2. Calculate a', C', and h'</a:t>
          </a:r>
        </a:p>
      </xdr:txBody>
    </xdr:sp>
    <xdr:clientData/>
  </xdr:twoCellAnchor>
  <xdr:twoCellAnchor editAs="oneCell">
    <xdr:from>
      <xdr:col>20</xdr:col>
      <xdr:colOff>0</xdr:colOff>
      <xdr:row>5</xdr:row>
      <xdr:rowOff>12700</xdr:rowOff>
    </xdr:from>
    <xdr:to>
      <xdr:col>23</xdr:col>
      <xdr:colOff>215900</xdr:colOff>
      <xdr:row>6</xdr:row>
      <xdr:rowOff>139700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C3594041-AD07-BA45-9C91-ABB257250775}"/>
            </a:ext>
          </a:extLst>
        </xdr:cNvPr>
        <xdr:cNvSpPr txBox="1">
          <a:spLocks noChangeArrowheads="1"/>
        </xdr:cNvSpPr>
      </xdr:nvSpPr>
      <xdr:spPr bwMode="auto">
        <a:xfrm>
          <a:off x="14465300" y="965200"/>
          <a:ext cx="23622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 pitchFamily="2" charset="0"/>
              <a:cs typeface="Arial" pitchFamily="2" charset="0"/>
            </a:rPr>
            <a:t>Step3. Calculate dL', dC', dH', dh'</a:t>
          </a:r>
        </a:p>
      </xdr:txBody>
    </xdr:sp>
    <xdr:clientData/>
  </xdr:twoCellAnchor>
  <xdr:twoCellAnchor editAs="oneCell">
    <xdr:from>
      <xdr:col>24</xdr:col>
      <xdr:colOff>0</xdr:colOff>
      <xdr:row>5</xdr:row>
      <xdr:rowOff>12700</xdr:rowOff>
    </xdr:from>
    <xdr:to>
      <xdr:col>37</xdr:col>
      <xdr:colOff>723900</xdr:colOff>
      <xdr:row>6</xdr:row>
      <xdr:rowOff>152400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85F84F6E-5D8A-4B46-B53D-8CCB8D973C34}"/>
            </a:ext>
          </a:extLst>
        </xdr:cNvPr>
        <xdr:cNvSpPr txBox="1">
          <a:spLocks noChangeArrowheads="1"/>
        </xdr:cNvSpPr>
      </xdr:nvSpPr>
      <xdr:spPr bwMode="auto">
        <a:xfrm>
          <a:off x="17284700" y="965200"/>
          <a:ext cx="10629900" cy="330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 pitchFamily="2" charset="0"/>
              <a:cs typeface="Arial" pitchFamily="2" charset="0"/>
            </a:rPr>
            <a:t>Step4. Calculate dE2000</a:t>
          </a:r>
        </a:p>
      </xdr:txBody>
    </xdr:sp>
    <xdr:clientData/>
  </xdr:twoCellAnchor>
  <xdr:twoCellAnchor editAs="oneCell">
    <xdr:from>
      <xdr:col>0</xdr:col>
      <xdr:colOff>12700</xdr:colOff>
      <xdr:row>5</xdr:row>
      <xdr:rowOff>12700</xdr:rowOff>
    </xdr:from>
    <xdr:to>
      <xdr:col>3</xdr:col>
      <xdr:colOff>851807</xdr:colOff>
      <xdr:row>6</xdr:row>
      <xdr:rowOff>139700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21D92F5D-F61B-7D4A-AC32-604D6F8341BE}"/>
            </a:ext>
          </a:extLst>
        </xdr:cNvPr>
        <xdr:cNvSpPr txBox="1">
          <a:spLocks noChangeArrowheads="1"/>
        </xdr:cNvSpPr>
      </xdr:nvSpPr>
      <xdr:spPr bwMode="auto">
        <a:xfrm>
          <a:off x="12700" y="965200"/>
          <a:ext cx="3468007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 pitchFamily="2" charset="0"/>
              <a:cs typeface="Arial" pitchFamily="2" charset="0"/>
            </a:rPr>
            <a:t>Step0. Input Lab pairs</a:t>
          </a:r>
        </a:p>
      </xdr:txBody>
    </xdr:sp>
    <xdr:clientData/>
  </xdr:twoCellAnchor>
  <xdr:twoCellAnchor editAs="oneCell">
    <xdr:from>
      <xdr:col>6</xdr:col>
      <xdr:colOff>0</xdr:colOff>
      <xdr:row>5</xdr:row>
      <xdr:rowOff>12700</xdr:rowOff>
    </xdr:from>
    <xdr:to>
      <xdr:col>7</xdr:col>
      <xdr:colOff>520701</xdr:colOff>
      <xdr:row>6</xdr:row>
      <xdr:rowOff>139700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D3772E7F-E35B-8740-B15A-58FA20F0DDBE}"/>
            </a:ext>
          </a:extLst>
        </xdr:cNvPr>
        <xdr:cNvSpPr txBox="1">
          <a:spLocks noChangeArrowheads="1"/>
        </xdr:cNvSpPr>
      </xdr:nvSpPr>
      <xdr:spPr bwMode="auto">
        <a:xfrm>
          <a:off x="5041900" y="965200"/>
          <a:ext cx="1193801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 pitchFamily="2" charset="0"/>
              <a:cs typeface="Arial" pitchFamily="2" charset="0"/>
            </a:rPr>
            <a:t>Step1. Cal. C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421822</xdr:colOff>
      <xdr:row>0</xdr:row>
      <xdr:rowOff>152400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65053E12-93E4-194C-B51D-9F0D15026D99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175422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Arial" pitchFamily="2" charset="0"/>
              <a:cs typeface="Arial" pitchFamily="2" charset="0"/>
            </a:rPr>
            <a:t>Ref: G. Sharma, W. Wu, E.N. Dalal,"THE CIEDE2000 COLOUR-DIFFERENCE FORMULA: Implementation Notes, Supplementary Test Data, and Mathematical Observations," submitted to COLOR RESEARCH AND APPLICATION, Jan 2004.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12700</xdr:colOff>
      <xdr:row>5</xdr:row>
      <xdr:rowOff>12700</xdr:rowOff>
    </xdr:from>
    <xdr:to>
      <xdr:col>18</xdr:col>
      <xdr:colOff>465</xdr:colOff>
      <xdr:row>6</xdr:row>
      <xdr:rowOff>139700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2DB0476-8C3F-C14B-87F5-5A68A4C8B87E}"/>
            </a:ext>
          </a:extLst>
        </xdr:cNvPr>
        <xdr:cNvSpPr txBox="1">
          <a:spLocks noChangeArrowheads="1"/>
        </xdr:cNvSpPr>
      </xdr:nvSpPr>
      <xdr:spPr bwMode="auto">
        <a:xfrm>
          <a:off x="6400800" y="965200"/>
          <a:ext cx="6718765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 pitchFamily="2" charset="0"/>
              <a:cs typeface="Arial" pitchFamily="2" charset="0"/>
            </a:rPr>
            <a:t>Step2. Calculate a', C', and h'</a:t>
          </a:r>
        </a:p>
      </xdr:txBody>
    </xdr:sp>
    <xdr:clientData/>
  </xdr:twoCellAnchor>
  <xdr:twoCellAnchor editAs="oneCell">
    <xdr:from>
      <xdr:col>20</xdr:col>
      <xdr:colOff>0</xdr:colOff>
      <xdr:row>5</xdr:row>
      <xdr:rowOff>12700</xdr:rowOff>
    </xdr:from>
    <xdr:to>
      <xdr:col>23</xdr:col>
      <xdr:colOff>215900</xdr:colOff>
      <xdr:row>6</xdr:row>
      <xdr:rowOff>139700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E30D8D80-6244-D045-9EDE-3C1CC50C6AC7}"/>
            </a:ext>
          </a:extLst>
        </xdr:cNvPr>
        <xdr:cNvSpPr txBox="1">
          <a:spLocks noChangeArrowheads="1"/>
        </xdr:cNvSpPr>
      </xdr:nvSpPr>
      <xdr:spPr bwMode="auto">
        <a:xfrm>
          <a:off x="14465300" y="965200"/>
          <a:ext cx="23622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 pitchFamily="2" charset="0"/>
              <a:cs typeface="Arial" pitchFamily="2" charset="0"/>
            </a:rPr>
            <a:t>Step3. Calculate dL', dC', dH', dh'</a:t>
          </a:r>
        </a:p>
      </xdr:txBody>
    </xdr:sp>
    <xdr:clientData/>
  </xdr:twoCellAnchor>
  <xdr:twoCellAnchor editAs="oneCell">
    <xdr:from>
      <xdr:col>24</xdr:col>
      <xdr:colOff>0</xdr:colOff>
      <xdr:row>5</xdr:row>
      <xdr:rowOff>12700</xdr:rowOff>
    </xdr:from>
    <xdr:to>
      <xdr:col>37</xdr:col>
      <xdr:colOff>723900</xdr:colOff>
      <xdr:row>6</xdr:row>
      <xdr:rowOff>152400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50543387-E397-9B4A-BFCD-48FA355D2B1E}"/>
            </a:ext>
          </a:extLst>
        </xdr:cNvPr>
        <xdr:cNvSpPr txBox="1">
          <a:spLocks noChangeArrowheads="1"/>
        </xdr:cNvSpPr>
      </xdr:nvSpPr>
      <xdr:spPr bwMode="auto">
        <a:xfrm>
          <a:off x="17284700" y="965200"/>
          <a:ext cx="10629900" cy="330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 pitchFamily="2" charset="0"/>
              <a:cs typeface="Arial" pitchFamily="2" charset="0"/>
            </a:rPr>
            <a:t>Step4. Calculate dE2000</a:t>
          </a:r>
        </a:p>
      </xdr:txBody>
    </xdr:sp>
    <xdr:clientData/>
  </xdr:twoCellAnchor>
  <xdr:twoCellAnchor editAs="oneCell">
    <xdr:from>
      <xdr:col>0</xdr:col>
      <xdr:colOff>12700</xdr:colOff>
      <xdr:row>5</xdr:row>
      <xdr:rowOff>12700</xdr:rowOff>
    </xdr:from>
    <xdr:to>
      <xdr:col>3</xdr:col>
      <xdr:colOff>851807</xdr:colOff>
      <xdr:row>6</xdr:row>
      <xdr:rowOff>139700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CF49CE08-D640-3E4A-B89E-F3FCE49918C2}"/>
            </a:ext>
          </a:extLst>
        </xdr:cNvPr>
        <xdr:cNvSpPr txBox="1">
          <a:spLocks noChangeArrowheads="1"/>
        </xdr:cNvSpPr>
      </xdr:nvSpPr>
      <xdr:spPr bwMode="auto">
        <a:xfrm>
          <a:off x="12700" y="965200"/>
          <a:ext cx="3468007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 pitchFamily="2" charset="0"/>
              <a:cs typeface="Arial" pitchFamily="2" charset="0"/>
            </a:rPr>
            <a:t>Step0. Input Lab pairs</a:t>
          </a:r>
        </a:p>
      </xdr:txBody>
    </xdr:sp>
    <xdr:clientData/>
  </xdr:twoCellAnchor>
  <xdr:twoCellAnchor editAs="oneCell">
    <xdr:from>
      <xdr:col>6</xdr:col>
      <xdr:colOff>0</xdr:colOff>
      <xdr:row>5</xdr:row>
      <xdr:rowOff>12700</xdr:rowOff>
    </xdr:from>
    <xdr:to>
      <xdr:col>7</xdr:col>
      <xdr:colOff>520701</xdr:colOff>
      <xdr:row>6</xdr:row>
      <xdr:rowOff>139700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F256F71A-35EA-314E-8AE2-07C3B1581926}"/>
            </a:ext>
          </a:extLst>
        </xdr:cNvPr>
        <xdr:cNvSpPr txBox="1">
          <a:spLocks noChangeArrowheads="1"/>
        </xdr:cNvSpPr>
      </xdr:nvSpPr>
      <xdr:spPr bwMode="auto">
        <a:xfrm>
          <a:off x="5041900" y="965200"/>
          <a:ext cx="1193801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 pitchFamily="2" charset="0"/>
              <a:cs typeface="Arial" pitchFamily="2" charset="0"/>
            </a:rPr>
            <a:t>Step1. Cal. C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421822</xdr:colOff>
      <xdr:row>0</xdr:row>
      <xdr:rowOff>152400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BBD3C182-3309-8949-B4BA-291E319BE3F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175422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Arial" pitchFamily="2" charset="0"/>
              <a:cs typeface="Arial" pitchFamily="2" charset="0"/>
            </a:rPr>
            <a:t>Ref: G. Sharma, W. Wu, E.N. Dalal,"THE CIEDE2000 COLOUR-DIFFERENCE FORMULA: Implementation Notes, Supplementary Test Data, and Mathematical Observations," submitted to COLOR RESEARCH AND APPLICATION, Jan 2004.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12700</xdr:colOff>
      <xdr:row>5</xdr:row>
      <xdr:rowOff>12700</xdr:rowOff>
    </xdr:from>
    <xdr:to>
      <xdr:col>18</xdr:col>
      <xdr:colOff>465</xdr:colOff>
      <xdr:row>6</xdr:row>
      <xdr:rowOff>139700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1402223D-C6CD-1946-8FD0-2EBC2CBF9982}"/>
            </a:ext>
          </a:extLst>
        </xdr:cNvPr>
        <xdr:cNvSpPr txBox="1">
          <a:spLocks noChangeArrowheads="1"/>
        </xdr:cNvSpPr>
      </xdr:nvSpPr>
      <xdr:spPr bwMode="auto">
        <a:xfrm>
          <a:off x="6400800" y="965200"/>
          <a:ext cx="6718765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 pitchFamily="2" charset="0"/>
              <a:cs typeface="Arial" pitchFamily="2" charset="0"/>
            </a:rPr>
            <a:t>Step2. Calculate a', C', and h'</a:t>
          </a:r>
        </a:p>
      </xdr:txBody>
    </xdr:sp>
    <xdr:clientData/>
  </xdr:twoCellAnchor>
  <xdr:twoCellAnchor editAs="oneCell">
    <xdr:from>
      <xdr:col>20</xdr:col>
      <xdr:colOff>0</xdr:colOff>
      <xdr:row>5</xdr:row>
      <xdr:rowOff>12700</xdr:rowOff>
    </xdr:from>
    <xdr:to>
      <xdr:col>23</xdr:col>
      <xdr:colOff>215900</xdr:colOff>
      <xdr:row>6</xdr:row>
      <xdr:rowOff>139700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316B6C46-7565-7A42-93BE-BF504F357A1D}"/>
            </a:ext>
          </a:extLst>
        </xdr:cNvPr>
        <xdr:cNvSpPr txBox="1">
          <a:spLocks noChangeArrowheads="1"/>
        </xdr:cNvSpPr>
      </xdr:nvSpPr>
      <xdr:spPr bwMode="auto">
        <a:xfrm>
          <a:off x="14465300" y="965200"/>
          <a:ext cx="23622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 pitchFamily="2" charset="0"/>
              <a:cs typeface="Arial" pitchFamily="2" charset="0"/>
            </a:rPr>
            <a:t>Step3. Calculate dL', dC', dH', dh'</a:t>
          </a:r>
        </a:p>
      </xdr:txBody>
    </xdr:sp>
    <xdr:clientData/>
  </xdr:twoCellAnchor>
  <xdr:twoCellAnchor editAs="oneCell">
    <xdr:from>
      <xdr:col>24</xdr:col>
      <xdr:colOff>0</xdr:colOff>
      <xdr:row>5</xdr:row>
      <xdr:rowOff>12700</xdr:rowOff>
    </xdr:from>
    <xdr:to>
      <xdr:col>37</xdr:col>
      <xdr:colOff>723900</xdr:colOff>
      <xdr:row>6</xdr:row>
      <xdr:rowOff>152400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A859B54B-8410-F943-9644-85FA6ABDBEA8}"/>
            </a:ext>
          </a:extLst>
        </xdr:cNvPr>
        <xdr:cNvSpPr txBox="1">
          <a:spLocks noChangeArrowheads="1"/>
        </xdr:cNvSpPr>
      </xdr:nvSpPr>
      <xdr:spPr bwMode="auto">
        <a:xfrm>
          <a:off x="17284700" y="965200"/>
          <a:ext cx="10629900" cy="330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 pitchFamily="2" charset="0"/>
              <a:cs typeface="Arial" pitchFamily="2" charset="0"/>
            </a:rPr>
            <a:t>Step4. Calculate dE2000</a:t>
          </a:r>
        </a:p>
      </xdr:txBody>
    </xdr:sp>
    <xdr:clientData/>
  </xdr:twoCellAnchor>
  <xdr:twoCellAnchor editAs="oneCell">
    <xdr:from>
      <xdr:col>0</xdr:col>
      <xdr:colOff>12700</xdr:colOff>
      <xdr:row>5</xdr:row>
      <xdr:rowOff>12700</xdr:rowOff>
    </xdr:from>
    <xdr:to>
      <xdr:col>3</xdr:col>
      <xdr:colOff>851807</xdr:colOff>
      <xdr:row>6</xdr:row>
      <xdr:rowOff>139700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69D95E56-4B13-0D45-AF50-E0F6D2B18BF5}"/>
            </a:ext>
          </a:extLst>
        </xdr:cNvPr>
        <xdr:cNvSpPr txBox="1">
          <a:spLocks noChangeArrowheads="1"/>
        </xdr:cNvSpPr>
      </xdr:nvSpPr>
      <xdr:spPr bwMode="auto">
        <a:xfrm>
          <a:off x="12700" y="965200"/>
          <a:ext cx="3468007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 pitchFamily="2" charset="0"/>
              <a:cs typeface="Arial" pitchFamily="2" charset="0"/>
            </a:rPr>
            <a:t>Step0. Input Lab pairs</a:t>
          </a:r>
        </a:p>
      </xdr:txBody>
    </xdr:sp>
    <xdr:clientData/>
  </xdr:twoCellAnchor>
  <xdr:twoCellAnchor editAs="oneCell">
    <xdr:from>
      <xdr:col>6</xdr:col>
      <xdr:colOff>0</xdr:colOff>
      <xdr:row>5</xdr:row>
      <xdr:rowOff>12700</xdr:rowOff>
    </xdr:from>
    <xdr:to>
      <xdr:col>7</xdr:col>
      <xdr:colOff>520701</xdr:colOff>
      <xdr:row>6</xdr:row>
      <xdr:rowOff>139700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CD24A79F-305F-B242-8EB1-764D82CCA47E}"/>
            </a:ext>
          </a:extLst>
        </xdr:cNvPr>
        <xdr:cNvSpPr txBox="1">
          <a:spLocks noChangeArrowheads="1"/>
        </xdr:cNvSpPr>
      </xdr:nvSpPr>
      <xdr:spPr bwMode="auto">
        <a:xfrm>
          <a:off x="5041900" y="965200"/>
          <a:ext cx="1193801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Arial" pitchFamily="2" charset="0"/>
              <a:cs typeface="Arial" pitchFamily="2" charset="0"/>
            </a:rPr>
            <a:t>Step1. Cal. C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421822</xdr:colOff>
      <xdr:row>0</xdr:row>
      <xdr:rowOff>152400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A87CFAF6-BC56-114C-A8AF-588684B5CFCA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175422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FF"/>
              </a:solidFill>
              <a:latin typeface="Arial" pitchFamily="2" charset="0"/>
              <a:cs typeface="Arial" pitchFamily="2" charset="0"/>
            </a:rPr>
            <a:t>Ref: G. Sharma, W. Wu, E.N. Dalal,"THE CIEDE2000 COLOUR-DIFFERENCE FORMULA: Implementation Notes, Supplementary Test Data, and Mathematical Observations," submitted to COLOR RESEARCH AND APPLICATION, Jan 2004.</a:t>
          </a: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DC20624-4AA6-4B18-8852-204E10A323F2}">
  <we:reference id="db18cc72-1a17-45df-b60e-7ffb655e8af5" version="1.0.0.2" store="EXCatalog" storeType="EXCatalog"/>
  <we:alternateReferences>
    <we:reference id="WA104381701" version="1.0.0.2" store="en-US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9E273-0AEE-465D-95A2-C73363DC98F8}">
  <dimension ref="C1:AD88"/>
  <sheetViews>
    <sheetView tabSelected="1" zoomScale="136" zoomScaleNormal="100" workbookViewId="0">
      <selection activeCell="G4" sqref="G4:I4"/>
    </sheetView>
  </sheetViews>
  <sheetFormatPr baseColWidth="10" defaultColWidth="8.83203125" defaultRowHeight="15" x14ac:dyDescent="0.2"/>
  <cols>
    <col min="1" max="1" width="13" customWidth="1"/>
    <col min="2" max="2" width="2.5" customWidth="1"/>
    <col min="6" max="6" width="1.83203125" customWidth="1"/>
    <col min="8" max="8" width="13" customWidth="1"/>
    <col min="11" max="11" width="14.5" customWidth="1"/>
    <col min="15" max="15" width="19.83203125" customWidth="1"/>
    <col min="16" max="16" width="15.33203125" customWidth="1"/>
    <col min="17" max="19" width="11.6640625" customWidth="1"/>
    <col min="20" max="20" width="3" customWidth="1"/>
    <col min="21" max="30" width="12" customWidth="1"/>
  </cols>
  <sheetData>
    <row r="1" spans="3:30" ht="27.75" customHeight="1" x14ac:dyDescent="0.2">
      <c r="O1" s="64" t="s">
        <v>0</v>
      </c>
      <c r="P1" s="65"/>
      <c r="Q1" s="65"/>
      <c r="R1" s="65"/>
      <c r="S1" s="66"/>
      <c r="T1" s="35"/>
      <c r="U1" s="61" t="s">
        <v>1</v>
      </c>
      <c r="V1" s="62"/>
      <c r="W1" s="62"/>
      <c r="X1" s="62"/>
      <c r="Y1" s="62"/>
      <c r="Z1" s="62"/>
      <c r="AA1" s="62"/>
      <c r="AB1" s="62"/>
      <c r="AC1" s="62"/>
      <c r="AD1" s="63"/>
    </row>
    <row r="2" spans="3:30" ht="24" x14ac:dyDescent="0.3">
      <c r="C2" s="58" t="s">
        <v>2</v>
      </c>
      <c r="D2" s="59"/>
      <c r="E2" s="60"/>
      <c r="F2" s="18"/>
      <c r="G2" s="58" t="s">
        <v>3</v>
      </c>
      <c r="H2" s="59"/>
      <c r="I2" s="60"/>
      <c r="L2" s="1"/>
      <c r="O2" s="36" t="str">
        <f>'DELTA''s'!AT1</f>
        <v>Preparation Depth</v>
      </c>
      <c r="P2" s="37" t="str">
        <f>'DELTA''s'!AU1</f>
        <v>Ceramic Shade</v>
      </c>
      <c r="Q2" s="37" t="str">
        <f>'DELTA''s'!AV1</f>
        <v>DE00</v>
      </c>
      <c r="R2" s="37" t="str">
        <f>'DELTA''s'!AW1</f>
        <v>MAX</v>
      </c>
      <c r="S2" s="38" t="str">
        <f>'DELTA''s'!AX1</f>
        <v>MIN</v>
      </c>
      <c r="T2" s="37"/>
      <c r="U2" s="39">
        <f>'DELTA''s'!AZ1</f>
        <v>0.3</v>
      </c>
      <c r="V2" s="40">
        <f>'DELTA''s'!BA1</f>
        <v>0.4</v>
      </c>
      <c r="W2" s="40">
        <f>'DELTA''s'!BB1</f>
        <v>0.5</v>
      </c>
      <c r="X2" s="40">
        <f>'DELTA''s'!BC1</f>
        <v>0.6</v>
      </c>
      <c r="Y2" s="40">
        <f>'DELTA''s'!BD1</f>
        <v>0.7</v>
      </c>
      <c r="Z2" s="40">
        <f>'DELTA''s'!BE1</f>
        <v>0.8</v>
      </c>
      <c r="AA2" s="40">
        <f>'DELTA''s'!BF1</f>
        <v>0.9</v>
      </c>
      <c r="AB2" s="40">
        <f>'DELTA''s'!BG1</f>
        <v>1</v>
      </c>
      <c r="AC2" s="40">
        <f>'DELTA''s'!BH1</f>
        <v>1.1000000000000001</v>
      </c>
      <c r="AD2" s="41" t="str">
        <f>'DELTA''s'!BI1</f>
        <v>&gt; 1.2</v>
      </c>
    </row>
    <row r="3" spans="3:30" x14ac:dyDescent="0.2">
      <c r="C3" s="19" t="s">
        <v>4</v>
      </c>
      <c r="D3" s="20" t="s">
        <v>5</v>
      </c>
      <c r="E3" s="21" t="s">
        <v>6</v>
      </c>
      <c r="F3" s="17"/>
      <c r="G3" s="22" t="s">
        <v>7</v>
      </c>
      <c r="H3" s="23" t="s">
        <v>8</v>
      </c>
      <c r="I3" s="24" t="s">
        <v>9</v>
      </c>
      <c r="L3" s="30" t="s">
        <v>10</v>
      </c>
      <c r="O3" s="42">
        <f>'DELTA''s'!AT2</f>
        <v>1</v>
      </c>
      <c r="P3" s="43" t="str">
        <f>'DELTA''s'!AU2</f>
        <v>Dentine A1</v>
      </c>
      <c r="Q3" s="44">
        <f>'DELTA''s'!AV2</f>
        <v>1.2087112816473951</v>
      </c>
      <c r="R3" s="44">
        <f>'DELTA''s'!AW2</f>
        <v>2.4174221367620823</v>
      </c>
      <c r="S3" s="45">
        <f>'DELTA''s'!AX2</f>
        <v>4.2653270764535548E-7</v>
      </c>
      <c r="T3" s="46"/>
      <c r="U3" s="47">
        <f>'DELTA''s'!AZ2</f>
        <v>2.4174221367620823</v>
      </c>
      <c r="V3" s="48">
        <f>'DELTA''s'!BA2</f>
        <v>2.1756799657391448</v>
      </c>
      <c r="W3" s="48">
        <f>'DELTA''s'!BB2</f>
        <v>1.9339377947162073</v>
      </c>
      <c r="X3" s="48">
        <f>'DELTA''s'!BC2</f>
        <v>1.6921956236932698</v>
      </c>
      <c r="Y3" s="48">
        <f>'DELTA''s'!BD2</f>
        <v>1.4504534526703323</v>
      </c>
      <c r="Z3" s="48">
        <f>'DELTA''s'!BE2</f>
        <v>1.2087112816473948</v>
      </c>
      <c r="AA3" s="48">
        <f>'DELTA''s'!BF2</f>
        <v>0.96696911062445734</v>
      </c>
      <c r="AB3" s="48">
        <f>'DELTA''s'!BG2</f>
        <v>0.72522693960151985</v>
      </c>
      <c r="AC3" s="48">
        <f>'DELTA''s'!BH2</f>
        <v>0.48348476857858241</v>
      </c>
      <c r="AD3" s="49">
        <f>'DELTA''s'!BI2</f>
        <v>4.2653270764535548E-7</v>
      </c>
    </row>
    <row r="4" spans="3:30" x14ac:dyDescent="0.2">
      <c r="C4" s="56">
        <v>67.913333333333341</v>
      </c>
      <c r="D4" s="56">
        <v>3.4566666666666666</v>
      </c>
      <c r="E4" s="56">
        <v>17.371666666666666</v>
      </c>
      <c r="F4" s="57"/>
      <c r="G4" s="56">
        <v>72.911666666666676</v>
      </c>
      <c r="H4" s="56">
        <v>1.4316666666666666</v>
      </c>
      <c r="I4" s="56">
        <v>13.528333333333334</v>
      </c>
      <c r="K4" t="s">
        <v>11</v>
      </c>
      <c r="L4" s="56">
        <v>1.77</v>
      </c>
      <c r="O4" s="42">
        <f>'DELTA''s'!AT3</f>
        <v>1</v>
      </c>
      <c r="P4" s="43" t="str">
        <f>'DELTA''s'!AU3</f>
        <v>Opaque D3</v>
      </c>
      <c r="Q4" s="44">
        <f>'DELTA''s'!AV3</f>
        <v>1.8516432769536508</v>
      </c>
      <c r="R4" s="44">
        <f>'DELTA''s'!AW3</f>
        <v>2.5964208564130908</v>
      </c>
      <c r="S4" s="45">
        <f>'DELTA''s'!AX3</f>
        <v>1.106865697494211</v>
      </c>
      <c r="T4" s="46"/>
      <c r="U4" s="47">
        <f>'DELTA''s'!AZ3</f>
        <v>2.5964208564130908</v>
      </c>
      <c r="V4" s="48">
        <f>'DELTA''s'!BA3</f>
        <v>2.447465340521203</v>
      </c>
      <c r="W4" s="48">
        <f>'DELTA''s'!BB3</f>
        <v>2.2985098246293152</v>
      </c>
      <c r="X4" s="48">
        <f>'DELTA''s'!BC3</f>
        <v>2.1495543087374274</v>
      </c>
      <c r="Y4" s="48">
        <f>'DELTA''s'!BD3</f>
        <v>2.0005987928455395</v>
      </c>
      <c r="Z4" s="48">
        <f>'DELTA''s'!BE3</f>
        <v>1.8516432769536515</v>
      </c>
      <c r="AA4" s="48">
        <f>'DELTA''s'!BF3</f>
        <v>1.7026877610617634</v>
      </c>
      <c r="AB4" s="48">
        <f>'DELTA''s'!BG3</f>
        <v>1.5537322451698754</v>
      </c>
      <c r="AC4" s="48">
        <f>'DELTA''s'!BH3</f>
        <v>1.4047767292779874</v>
      </c>
      <c r="AD4" s="49">
        <f>'DELTA''s'!BI3</f>
        <v>1.106865697494211</v>
      </c>
    </row>
    <row r="5" spans="3:30" x14ac:dyDescent="0.2">
      <c r="O5" s="42">
        <f>'DELTA''s'!AT4</f>
        <v>1</v>
      </c>
      <c r="P5" s="43" t="str">
        <f>'DELTA''s'!AU4</f>
        <v>Opaque A1</v>
      </c>
      <c r="Q5" s="44">
        <f>'DELTA''s'!AV4</f>
        <v>1.953738562413128</v>
      </c>
      <c r="R5" s="44">
        <f>'DELTA''s'!AW4</f>
        <v>2.6612751542863169</v>
      </c>
      <c r="S5" s="45">
        <f>'DELTA''s'!AX4</f>
        <v>1.246201970539939</v>
      </c>
      <c r="T5" s="46"/>
      <c r="U5" s="47">
        <f>'DELTA''s'!AZ4</f>
        <v>2.6612751542863169</v>
      </c>
      <c r="V5" s="48">
        <f>'DELTA''s'!BA4</f>
        <v>2.5197678359116793</v>
      </c>
      <c r="W5" s="48">
        <f>'DELTA''s'!BB4</f>
        <v>2.3782605175370417</v>
      </c>
      <c r="X5" s="48">
        <f>'DELTA''s'!BC4</f>
        <v>2.2367531991624041</v>
      </c>
      <c r="Y5" s="48">
        <f>'DELTA''s'!BD4</f>
        <v>2.0952458807877665</v>
      </c>
      <c r="Z5" s="48">
        <f>'DELTA''s'!BE4</f>
        <v>1.9537385624131287</v>
      </c>
      <c r="AA5" s="48">
        <f>'DELTA''s'!BF4</f>
        <v>1.8122312440384909</v>
      </c>
      <c r="AB5" s="48">
        <f>'DELTA''s'!BG4</f>
        <v>1.6707239256638531</v>
      </c>
      <c r="AC5" s="48">
        <f>'DELTA''s'!BH4</f>
        <v>1.5292166072892153</v>
      </c>
      <c r="AD5" s="49">
        <f>'DELTA''s'!BI4</f>
        <v>1.246201970539939</v>
      </c>
    </row>
    <row r="6" spans="3:30" x14ac:dyDescent="0.2">
      <c r="O6" s="42">
        <f>'DELTA''s'!AT5</f>
        <v>1</v>
      </c>
      <c r="P6" s="43" t="str">
        <f>'DELTA''s'!AU5</f>
        <v>Opaque A3.5</v>
      </c>
      <c r="Q6" s="44">
        <f>'DELTA''s'!AV5</f>
        <v>2.0437748442068413</v>
      </c>
      <c r="R6" s="44">
        <f>'DELTA''s'!AW5</f>
        <v>2.4537448661597185</v>
      </c>
      <c r="S6" s="45">
        <f>'DELTA''s'!AX5</f>
        <v>1.6338048222539645</v>
      </c>
      <c r="T6" s="46"/>
      <c r="U6" s="47">
        <f>'DELTA''s'!AZ5</f>
        <v>2.4537448661597185</v>
      </c>
      <c r="V6" s="48">
        <f>'DELTA''s'!BA5</f>
        <v>2.3717508617691432</v>
      </c>
      <c r="W6" s="48">
        <f>'DELTA''s'!BB5</f>
        <v>2.2897568573785678</v>
      </c>
      <c r="X6" s="48">
        <f>'DELTA''s'!BC5</f>
        <v>2.2077628529879925</v>
      </c>
      <c r="Y6" s="48">
        <f>'DELTA''s'!BD5</f>
        <v>2.1257688485974171</v>
      </c>
      <c r="Z6" s="48">
        <f>'DELTA''s'!BE5</f>
        <v>2.0437748442068417</v>
      </c>
      <c r="AA6" s="48">
        <f>'DELTA''s'!BF5</f>
        <v>1.9617808398162664</v>
      </c>
      <c r="AB6" s="48">
        <f>'DELTA''s'!BG5</f>
        <v>1.879786835425691</v>
      </c>
      <c r="AC6" s="48">
        <f>'DELTA''s'!BH5</f>
        <v>1.7977928310351157</v>
      </c>
      <c r="AD6" s="49">
        <f>'DELTA''s'!BI5</f>
        <v>1.6338048222539645</v>
      </c>
    </row>
    <row r="7" spans="3:30" x14ac:dyDescent="0.2">
      <c r="O7" s="42">
        <f>'DELTA''s'!AT6</f>
        <v>1</v>
      </c>
      <c r="P7" s="43" t="str">
        <f>'DELTA''s'!AU6</f>
        <v>Opaque D2</v>
      </c>
      <c r="Q7" s="44">
        <f>'DELTA''s'!AV6</f>
        <v>2.0923515322791024</v>
      </c>
      <c r="R7" s="44">
        <f>'DELTA''s'!AW6</f>
        <v>2.4558142596125005</v>
      </c>
      <c r="S7" s="45">
        <f>'DELTA''s'!AX6</f>
        <v>1.7288888049457038</v>
      </c>
      <c r="T7" s="46"/>
      <c r="U7" s="47">
        <f>'DELTA''s'!AZ6</f>
        <v>2.4558142596125005</v>
      </c>
      <c r="V7" s="48">
        <f>'DELTA''s'!BA6</f>
        <v>2.3831217141458207</v>
      </c>
      <c r="W7" s="48">
        <f>'DELTA''s'!BB6</f>
        <v>2.3104291686791409</v>
      </c>
      <c r="X7" s="48">
        <f>'DELTA''s'!BC6</f>
        <v>2.2377366232124611</v>
      </c>
      <c r="Y7" s="48">
        <f>'DELTA''s'!BD6</f>
        <v>2.1650440777457813</v>
      </c>
      <c r="Z7" s="48">
        <f>'DELTA''s'!BE6</f>
        <v>2.0923515322791015</v>
      </c>
      <c r="AA7" s="48">
        <f>'DELTA''s'!BF6</f>
        <v>2.0196589868124217</v>
      </c>
      <c r="AB7" s="48">
        <f>'DELTA''s'!BG6</f>
        <v>1.9469664413457421</v>
      </c>
      <c r="AC7" s="48">
        <f>'DELTA''s'!BH6</f>
        <v>1.8742738958790626</v>
      </c>
      <c r="AD7" s="49">
        <f>'DELTA''s'!BI6</f>
        <v>1.7288888049457038</v>
      </c>
    </row>
    <row r="8" spans="3:30" x14ac:dyDescent="0.2">
      <c r="O8" s="42">
        <f>'DELTA''s'!AT7</f>
        <v>1</v>
      </c>
      <c r="P8" s="43" t="str">
        <f>'DELTA''s'!AU7</f>
        <v>Opaque C2</v>
      </c>
      <c r="Q8" s="44">
        <f>'DELTA''s'!AV7</f>
        <v>2.102949952098836</v>
      </c>
      <c r="R8" s="44">
        <f>'DELTA''s'!AW7</f>
        <v>2.4560668412563018</v>
      </c>
      <c r="S8" s="45">
        <f>'DELTA''s'!AX7</f>
        <v>1.7498330629413705</v>
      </c>
      <c r="T8" s="46"/>
      <c r="U8" s="47">
        <f>'DELTA''s'!AZ7</f>
        <v>2.4560668412563018</v>
      </c>
      <c r="V8" s="48">
        <f>'DELTA''s'!BA7</f>
        <v>2.3854434634248087</v>
      </c>
      <c r="W8" s="48">
        <f>'DELTA''s'!BB7</f>
        <v>2.3148200855933156</v>
      </c>
      <c r="X8" s="48">
        <f>'DELTA''s'!BC7</f>
        <v>2.2441967077618226</v>
      </c>
      <c r="Y8" s="48">
        <f>'DELTA''s'!BD7</f>
        <v>2.1735733299303295</v>
      </c>
      <c r="Z8" s="48">
        <f>'DELTA''s'!BE7</f>
        <v>2.1029499520988364</v>
      </c>
      <c r="AA8" s="48">
        <f>'DELTA''s'!BF7</f>
        <v>2.0323265742673433</v>
      </c>
      <c r="AB8" s="48">
        <f>'DELTA''s'!BG7</f>
        <v>1.9617031964358502</v>
      </c>
      <c r="AC8" s="48">
        <f>'DELTA''s'!BH7</f>
        <v>1.8910798186043571</v>
      </c>
      <c r="AD8" s="49">
        <f>'DELTA''s'!BI7</f>
        <v>1.7498330629413705</v>
      </c>
    </row>
    <row r="9" spans="3:30" x14ac:dyDescent="0.2">
      <c r="O9" s="42">
        <f>'DELTA''s'!AT8</f>
        <v>0</v>
      </c>
      <c r="P9" s="43" t="str">
        <f>'DELTA''s'!AU8</f>
        <v>Opaque C3</v>
      </c>
      <c r="Q9" s="44">
        <f>'DELTA''s'!AV8</f>
        <v>2.1714541708023405</v>
      </c>
      <c r="R9" s="44">
        <f>'DELTA''s'!AW8</f>
        <v>2.466171849782111</v>
      </c>
      <c r="S9" s="45">
        <f>'DELTA''s'!AX8</f>
        <v>1.8767364918225697</v>
      </c>
      <c r="T9" s="46"/>
      <c r="U9" s="47">
        <f>'DELTA''s'!AZ8</f>
        <v>2.466171849782111</v>
      </c>
      <c r="V9" s="48">
        <f>'DELTA''s'!BA8</f>
        <v>2.407228313986157</v>
      </c>
      <c r="W9" s="48">
        <f>'DELTA''s'!BB8</f>
        <v>2.348284778190203</v>
      </c>
      <c r="X9" s="48">
        <f>'DELTA''s'!BC8</f>
        <v>2.289341242394249</v>
      </c>
      <c r="Y9" s="48">
        <f>'DELTA''s'!BD8</f>
        <v>2.2303977065982949</v>
      </c>
      <c r="Z9" s="48">
        <f>'DELTA''s'!BE8</f>
        <v>2.1714541708023409</v>
      </c>
      <c r="AA9" s="48">
        <f>'DELTA''s'!BF8</f>
        <v>2.1125106350063869</v>
      </c>
      <c r="AB9" s="48">
        <f>'DELTA''s'!BG8</f>
        <v>2.0535670992104329</v>
      </c>
      <c r="AC9" s="48">
        <f>'DELTA''s'!BH8</f>
        <v>1.9946235634144789</v>
      </c>
      <c r="AD9" s="49">
        <f>'DELTA''s'!BI8</f>
        <v>1.8767364918225697</v>
      </c>
    </row>
    <row r="10" spans="3:30" x14ac:dyDescent="0.2">
      <c r="O10" s="42">
        <f>'DELTA''s'!AT9</f>
        <v>1</v>
      </c>
      <c r="P10" s="43" t="str">
        <f>'DELTA''s'!AU9</f>
        <v>Dentine B1</v>
      </c>
      <c r="Q10" s="44">
        <f>'DELTA''s'!AV9</f>
        <v>2.2899041119042991</v>
      </c>
      <c r="R10" s="44">
        <f>'DELTA''s'!AW9</f>
        <v>2.828305552229617</v>
      </c>
      <c r="S10" s="45">
        <f>'DELTA''s'!AX9</f>
        <v>1.751502671578981</v>
      </c>
      <c r="T10" s="46"/>
      <c r="U10" s="47">
        <f>'DELTA''s'!AZ9</f>
        <v>2.828305552229617</v>
      </c>
      <c r="V10" s="48">
        <f>'DELTA''s'!BA9</f>
        <v>2.7206252641645534</v>
      </c>
      <c r="W10" s="48">
        <f>'DELTA''s'!BB9</f>
        <v>2.6129449760994898</v>
      </c>
      <c r="X10" s="48">
        <f>'DELTA''s'!BC9</f>
        <v>2.5052646880344263</v>
      </c>
      <c r="Y10" s="48">
        <f>'DELTA''s'!BD9</f>
        <v>2.3975843999693627</v>
      </c>
      <c r="Z10" s="48">
        <f>'DELTA''s'!BE9</f>
        <v>2.2899041119042991</v>
      </c>
      <c r="AA10" s="48">
        <f>'DELTA''s'!BF9</f>
        <v>2.1822238238392355</v>
      </c>
      <c r="AB10" s="48">
        <f>'DELTA''s'!BG9</f>
        <v>2.0745435357741719</v>
      </c>
      <c r="AC10" s="48">
        <f>'DELTA''s'!BH9</f>
        <v>1.9668632477091084</v>
      </c>
      <c r="AD10" s="49">
        <f>'DELTA''s'!BI9</f>
        <v>1.751502671578981</v>
      </c>
    </row>
    <row r="11" spans="3:30" x14ac:dyDescent="0.2">
      <c r="O11" s="42">
        <f>'DELTA''s'!AT10</f>
        <v>0</v>
      </c>
      <c r="P11" s="43" t="str">
        <f>'DELTA''s'!AU10</f>
        <v>Opaque D4</v>
      </c>
      <c r="Q11" s="44">
        <f>'DELTA''s'!AV10</f>
        <v>2.3090721503573315</v>
      </c>
      <c r="R11" s="44">
        <f>'DELTA''s'!AW10</f>
        <v>2.6201025425148812</v>
      </c>
      <c r="S11" s="45">
        <f>'DELTA''s'!AX10</f>
        <v>1.9980417581997814</v>
      </c>
      <c r="T11" s="46"/>
      <c r="U11" s="47">
        <f>'DELTA''s'!AZ10</f>
        <v>2.6201025425148812</v>
      </c>
      <c r="V11" s="48">
        <f>'DELTA''s'!BA10</f>
        <v>2.5578964640833712</v>
      </c>
      <c r="W11" s="48">
        <f>'DELTA''s'!BB10</f>
        <v>2.4956903856518613</v>
      </c>
      <c r="X11" s="48">
        <f>'DELTA''s'!BC10</f>
        <v>2.4334843072203514</v>
      </c>
      <c r="Y11" s="48">
        <f>'DELTA''s'!BD10</f>
        <v>2.3712782287888414</v>
      </c>
      <c r="Z11" s="48">
        <f>'DELTA''s'!BE10</f>
        <v>2.3090721503573315</v>
      </c>
      <c r="AA11" s="48">
        <f>'DELTA''s'!BF10</f>
        <v>2.2468660719258216</v>
      </c>
      <c r="AB11" s="48">
        <f>'DELTA''s'!BG10</f>
        <v>2.1846599934943116</v>
      </c>
      <c r="AC11" s="48">
        <f>'DELTA''s'!BH10</f>
        <v>2.1224539150628017</v>
      </c>
      <c r="AD11" s="49">
        <f>'DELTA''s'!BI10</f>
        <v>1.9980417581997814</v>
      </c>
    </row>
    <row r="12" spans="3:30" x14ac:dyDescent="0.2">
      <c r="O12" s="42">
        <f>'DELTA''s'!AT11</f>
        <v>0</v>
      </c>
      <c r="P12" s="43" t="str">
        <f>'DELTA''s'!AU11</f>
        <v>Empress LTA1</v>
      </c>
      <c r="Q12" s="44">
        <f>'DELTA''s'!AV11</f>
        <v>2.419661104249311</v>
      </c>
      <c r="R12" s="44">
        <f>'DELTA''s'!AW11</f>
        <v>2.6931884885578663</v>
      </c>
      <c r="S12" s="45">
        <f>'DELTA''s'!AX11</f>
        <v>2.1461337199407557</v>
      </c>
      <c r="T12" s="46"/>
      <c r="U12" s="47">
        <f>'DELTA''s'!AZ11</f>
        <v>2.6931884885578663</v>
      </c>
      <c r="V12" s="48">
        <f>'DELTA''s'!BA11</f>
        <v>2.6384830116961551</v>
      </c>
      <c r="W12" s="48">
        <f>'DELTA''s'!BB11</f>
        <v>2.5837775348344438</v>
      </c>
      <c r="X12" s="48">
        <f>'DELTA''s'!BC11</f>
        <v>2.5290720579727326</v>
      </c>
      <c r="Y12" s="48">
        <f>'DELTA''s'!BD11</f>
        <v>2.4743665811110214</v>
      </c>
      <c r="Z12" s="48">
        <f>'DELTA''s'!BE11</f>
        <v>2.4196611042493101</v>
      </c>
      <c r="AA12" s="48">
        <f>'DELTA''s'!BF11</f>
        <v>2.3649556273875989</v>
      </c>
      <c r="AB12" s="48">
        <f>'DELTA''s'!BG11</f>
        <v>2.3102501505258877</v>
      </c>
      <c r="AC12" s="48">
        <f>'DELTA''s'!BH11</f>
        <v>2.2555446736641764</v>
      </c>
      <c r="AD12" s="49">
        <f>'DELTA''s'!BI11</f>
        <v>2.1461337199407557</v>
      </c>
    </row>
    <row r="13" spans="3:30" x14ac:dyDescent="0.2">
      <c r="O13" s="42">
        <f>'DELTA''s'!AT12</f>
        <v>0</v>
      </c>
      <c r="P13" s="43" t="str">
        <f>'DELTA''s'!AU12</f>
        <v>Opaque B1</v>
      </c>
      <c r="Q13" s="44">
        <f>'DELTA''s'!AV12</f>
        <v>2.4221544493495482</v>
      </c>
      <c r="R13" s="44">
        <f>'DELTA''s'!AW12</f>
        <v>3.0091340801439013</v>
      </c>
      <c r="S13" s="45">
        <f>'DELTA''s'!AX12</f>
        <v>1.835174818555195</v>
      </c>
      <c r="T13" s="46"/>
      <c r="U13" s="47">
        <f>'DELTA''s'!AZ12</f>
        <v>3.0091340801439013</v>
      </c>
      <c r="V13" s="48">
        <f>'DELTA''s'!BA12</f>
        <v>2.8917381539850306</v>
      </c>
      <c r="W13" s="48">
        <f>'DELTA''s'!BB12</f>
        <v>2.77434222782616</v>
      </c>
      <c r="X13" s="48">
        <f>'DELTA''s'!BC12</f>
        <v>2.6569463016672894</v>
      </c>
      <c r="Y13" s="48">
        <f>'DELTA''s'!BD12</f>
        <v>2.5395503755084188</v>
      </c>
      <c r="Z13" s="48">
        <f>'DELTA''s'!BE12</f>
        <v>2.4221544493495482</v>
      </c>
      <c r="AA13" s="48">
        <f>'DELTA''s'!BF12</f>
        <v>2.3047585231906775</v>
      </c>
      <c r="AB13" s="48">
        <f>'DELTA''s'!BG12</f>
        <v>2.1873625970318069</v>
      </c>
      <c r="AC13" s="48">
        <f>'DELTA''s'!BH12</f>
        <v>2.0699666708729363</v>
      </c>
      <c r="AD13" s="49">
        <f>'DELTA''s'!BI12</f>
        <v>1.835174818555195</v>
      </c>
    </row>
    <row r="14" spans="3:30" x14ac:dyDescent="0.2">
      <c r="O14" s="42">
        <f>'DELTA''s'!AT13</f>
        <v>0</v>
      </c>
      <c r="P14" s="43" t="str">
        <f>'DELTA''s'!AU13</f>
        <v>Dentine B2</v>
      </c>
      <c r="Q14" s="44">
        <f>'DELTA''s'!AV13</f>
        <v>2.5808367761125295</v>
      </c>
      <c r="R14" s="44">
        <f>'DELTA''s'!AW13</f>
        <v>2.6972660524702112</v>
      </c>
      <c r="S14" s="45">
        <f>'DELTA''s'!AX13</f>
        <v>2.4644074997548473</v>
      </c>
      <c r="T14" s="46"/>
      <c r="U14" s="47">
        <f>'DELTA''s'!AZ13</f>
        <v>2.6972660524702112</v>
      </c>
      <c r="V14" s="48">
        <f>'DELTA''s'!BA13</f>
        <v>2.673980197198675</v>
      </c>
      <c r="W14" s="48">
        <f>'DELTA''s'!BB13</f>
        <v>2.6506943419271387</v>
      </c>
      <c r="X14" s="48">
        <f>'DELTA''s'!BC13</f>
        <v>2.6274084866556024</v>
      </c>
      <c r="Y14" s="48">
        <f>'DELTA''s'!BD13</f>
        <v>2.6041226313840662</v>
      </c>
      <c r="Z14" s="48">
        <f>'DELTA''s'!BE13</f>
        <v>2.5808367761125299</v>
      </c>
      <c r="AA14" s="48">
        <f>'DELTA''s'!BF13</f>
        <v>2.5575509208409937</v>
      </c>
      <c r="AB14" s="48">
        <f>'DELTA''s'!BG13</f>
        <v>2.5342650655694574</v>
      </c>
      <c r="AC14" s="48">
        <f>'DELTA''s'!BH13</f>
        <v>2.5109792102979211</v>
      </c>
      <c r="AD14" s="49">
        <f>'DELTA''s'!BI13</f>
        <v>2.4644074997548473</v>
      </c>
    </row>
    <row r="15" spans="3:30" x14ac:dyDescent="0.2">
      <c r="O15" s="42">
        <f>'DELTA''s'!AT14</f>
        <v>0</v>
      </c>
      <c r="P15" s="43" t="str">
        <f>'DELTA''s'!AU14</f>
        <v>Opaque C1</v>
      </c>
      <c r="Q15" s="44">
        <f>'DELTA''s'!AV14</f>
        <v>2.5881848051767653</v>
      </c>
      <c r="R15" s="44">
        <f>'DELTA''s'!AW14</f>
        <v>3.090078921636926</v>
      </c>
      <c r="S15" s="45">
        <f>'DELTA''s'!AX14</f>
        <v>2.0862906887166042</v>
      </c>
      <c r="T15" s="46"/>
      <c r="U15" s="47">
        <f>'DELTA''s'!AZ14</f>
        <v>3.090078921636926</v>
      </c>
      <c r="V15" s="48">
        <f>'DELTA''s'!BA14</f>
        <v>2.989700098344894</v>
      </c>
      <c r="W15" s="48">
        <f>'DELTA''s'!BB14</f>
        <v>2.8893212750528621</v>
      </c>
      <c r="X15" s="48">
        <f>'DELTA''s'!BC14</f>
        <v>2.7889424517608301</v>
      </c>
      <c r="Y15" s="48">
        <f>'DELTA''s'!BD14</f>
        <v>2.6885636284687982</v>
      </c>
      <c r="Z15" s="48">
        <f>'DELTA''s'!BE14</f>
        <v>2.5881848051767662</v>
      </c>
      <c r="AA15" s="48">
        <f>'DELTA''s'!BF14</f>
        <v>2.4878059818847342</v>
      </c>
      <c r="AB15" s="48">
        <f>'DELTA''s'!BG14</f>
        <v>2.3874271585927023</v>
      </c>
      <c r="AC15" s="48">
        <f>'DELTA''s'!BH14</f>
        <v>2.2870483353006703</v>
      </c>
      <c r="AD15" s="49">
        <f>'DELTA''s'!BI14</f>
        <v>2.0862906887166042</v>
      </c>
    </row>
    <row r="16" spans="3:30" x14ac:dyDescent="0.2">
      <c r="O16" s="42">
        <f>'DELTA''s'!AT15</f>
        <v>0</v>
      </c>
      <c r="P16" s="43" t="str">
        <f>'DELTA''s'!AU15</f>
        <v>Opaque B2</v>
      </c>
      <c r="Q16" s="44">
        <f>'DELTA''s'!AV15</f>
        <v>2.7301080501738433</v>
      </c>
      <c r="R16" s="44">
        <f>'DELTA''s'!AW15</f>
        <v>3.1863390738424671</v>
      </c>
      <c r="S16" s="45">
        <f>'DELTA''s'!AX15</f>
        <v>2.2738770265052195</v>
      </c>
      <c r="T16" s="46"/>
      <c r="U16" s="47">
        <f>'DELTA''s'!AZ15</f>
        <v>3.1863390738424671</v>
      </c>
      <c r="V16" s="48">
        <f>'DELTA''s'!BA15</f>
        <v>3.0950928691087425</v>
      </c>
      <c r="W16" s="48">
        <f>'DELTA''s'!BB15</f>
        <v>3.0038466643750179</v>
      </c>
      <c r="X16" s="48">
        <f>'DELTA''s'!BC15</f>
        <v>2.9126004596412933</v>
      </c>
      <c r="Y16" s="48">
        <f>'DELTA''s'!BD15</f>
        <v>2.8213542549075687</v>
      </c>
      <c r="Z16" s="48">
        <f>'DELTA''s'!BE15</f>
        <v>2.7301080501738442</v>
      </c>
      <c r="AA16" s="48">
        <f>'DELTA''s'!BF15</f>
        <v>2.6388618454401196</v>
      </c>
      <c r="AB16" s="48">
        <f>'DELTA''s'!BG15</f>
        <v>2.547615640706395</v>
      </c>
      <c r="AC16" s="48">
        <f>'DELTA''s'!BH15</f>
        <v>2.4563694359726704</v>
      </c>
      <c r="AD16" s="49">
        <f>'DELTA''s'!BI15</f>
        <v>2.2738770265052195</v>
      </c>
    </row>
    <row r="17" spans="15:30" x14ac:dyDescent="0.2">
      <c r="O17" s="42">
        <f>'DELTA''s'!AT16</f>
        <v>0</v>
      </c>
      <c r="P17" s="43" t="str">
        <f>'DELTA''s'!AU16</f>
        <v>Opaque C4</v>
      </c>
      <c r="Q17" s="44">
        <f>'DELTA''s'!AV16</f>
        <v>2.8630977057619384</v>
      </c>
      <c r="R17" s="44">
        <f>'DELTA''s'!AW16</f>
        <v>3.2888307963175238</v>
      </c>
      <c r="S17" s="45">
        <f>'DELTA''s'!AX16</f>
        <v>2.4373646152063526</v>
      </c>
      <c r="T17" s="46"/>
      <c r="U17" s="47">
        <f>'DELTA''s'!AZ16</f>
        <v>3.2888307963175238</v>
      </c>
      <c r="V17" s="48">
        <f>'DELTA''s'!BA16</f>
        <v>3.2036841782064069</v>
      </c>
      <c r="W17" s="48">
        <f>'DELTA''s'!BB16</f>
        <v>3.11853756009529</v>
      </c>
      <c r="X17" s="48">
        <f>'DELTA''s'!BC16</f>
        <v>3.0333909419841731</v>
      </c>
      <c r="Y17" s="48">
        <f>'DELTA''s'!BD16</f>
        <v>2.9482443238730562</v>
      </c>
      <c r="Z17" s="48">
        <f>'DELTA''s'!BE16</f>
        <v>2.8630977057619393</v>
      </c>
      <c r="AA17" s="48">
        <f>'DELTA''s'!BF16</f>
        <v>2.7779510876508224</v>
      </c>
      <c r="AB17" s="48">
        <f>'DELTA''s'!BG16</f>
        <v>2.6928044695397055</v>
      </c>
      <c r="AC17" s="48">
        <f>'DELTA''s'!BH16</f>
        <v>2.6076578514285886</v>
      </c>
      <c r="AD17" s="49">
        <f>'DELTA''s'!BI16</f>
        <v>2.4373646152063526</v>
      </c>
    </row>
    <row r="18" spans="15:30" x14ac:dyDescent="0.2">
      <c r="O18" s="42">
        <f>'DELTA''s'!AT17</f>
        <v>0</v>
      </c>
      <c r="P18" s="43" t="str">
        <f>'DELTA''s'!AU17</f>
        <v>Dentine C1</v>
      </c>
      <c r="Q18" s="44">
        <f>'DELTA''s'!AV17</f>
        <v>3.1511207773325687</v>
      </c>
      <c r="R18" s="44">
        <f>'DELTA''s'!AW17</f>
        <v>3.620916170772865</v>
      </c>
      <c r="S18" s="45">
        <f>'DELTA''s'!AX17</f>
        <v>2.6813253838922719</v>
      </c>
      <c r="T18" s="46"/>
      <c r="U18" s="47">
        <f>'DELTA''s'!AZ17</f>
        <v>3.620916170772865</v>
      </c>
      <c r="V18" s="48">
        <f>'DELTA''s'!BA17</f>
        <v>3.5269570920848059</v>
      </c>
      <c r="W18" s="48">
        <f>'DELTA''s'!BB17</f>
        <v>3.4329980133967464</v>
      </c>
      <c r="X18" s="48">
        <f>'DELTA''s'!BC17</f>
        <v>3.3390389347086868</v>
      </c>
      <c r="Y18" s="48">
        <f>'DELTA''s'!BD17</f>
        <v>3.2450798560206273</v>
      </c>
      <c r="Z18" s="48">
        <f>'DELTA''s'!BE17</f>
        <v>3.1511207773325678</v>
      </c>
      <c r="AA18" s="48">
        <f>'DELTA''s'!BF17</f>
        <v>3.0571616986445083</v>
      </c>
      <c r="AB18" s="48">
        <f>'DELTA''s'!BG17</f>
        <v>2.9632026199564487</v>
      </c>
      <c r="AC18" s="48">
        <f>'DELTA''s'!BH17</f>
        <v>2.8692435412683892</v>
      </c>
      <c r="AD18" s="49">
        <f>'DELTA''s'!BI17</f>
        <v>2.6813253838922719</v>
      </c>
    </row>
    <row r="19" spans="15:30" x14ac:dyDescent="0.2">
      <c r="O19" s="42">
        <f>'DELTA''s'!AT18</f>
        <v>0</v>
      </c>
      <c r="P19" s="43" t="str">
        <f>'DELTA''s'!AU18</f>
        <v>Dentine D2</v>
      </c>
      <c r="Q19" s="44">
        <f>'DELTA''s'!AV18</f>
        <v>3.1685146712168217</v>
      </c>
      <c r="R19" s="44">
        <f>'DELTA''s'!AW18</f>
        <v>3.5686636777423359</v>
      </c>
      <c r="S19" s="45">
        <f>'DELTA''s'!AX18</f>
        <v>2.768365664691308</v>
      </c>
      <c r="T19" s="46"/>
      <c r="U19" s="47">
        <f>'DELTA''s'!AZ18</f>
        <v>3.5686636777423359</v>
      </c>
      <c r="V19" s="48">
        <f>'DELTA''s'!BA18</f>
        <v>3.4886338764372331</v>
      </c>
      <c r="W19" s="48">
        <f>'DELTA''s'!BB18</f>
        <v>3.4086040751321303</v>
      </c>
      <c r="X19" s="48">
        <f>'DELTA''s'!BC18</f>
        <v>3.3285742738270274</v>
      </c>
      <c r="Y19" s="48">
        <f>'DELTA''s'!BD18</f>
        <v>3.2485444725219246</v>
      </c>
      <c r="Z19" s="48">
        <f>'DELTA''s'!BE18</f>
        <v>3.1685146712168217</v>
      </c>
      <c r="AA19" s="48">
        <f>'DELTA''s'!BF18</f>
        <v>3.0884848699117189</v>
      </c>
      <c r="AB19" s="48">
        <f>'DELTA''s'!BG18</f>
        <v>3.008455068606616</v>
      </c>
      <c r="AC19" s="48">
        <f>'DELTA''s'!BH18</f>
        <v>2.9284252673015132</v>
      </c>
      <c r="AD19" s="49">
        <f>'DELTA''s'!BI18</f>
        <v>2.768365664691308</v>
      </c>
    </row>
    <row r="20" spans="15:30" x14ac:dyDescent="0.2">
      <c r="O20" s="42">
        <f>'DELTA''s'!AT19</f>
        <v>0</v>
      </c>
      <c r="P20" s="43" t="str">
        <f>'DELTA''s'!AU19</f>
        <v>Dentine A2</v>
      </c>
      <c r="Q20" s="44">
        <f>'DELTA''s'!AV19</f>
        <v>3.3640814892118458</v>
      </c>
      <c r="R20" s="44">
        <f>'DELTA''s'!AW19</f>
        <v>3.5589300902427565</v>
      </c>
      <c r="S20" s="45">
        <f>'DELTA''s'!AX19</f>
        <v>3.1692328881809346</v>
      </c>
      <c r="T20" s="46"/>
      <c r="U20" s="47">
        <f>'DELTA''s'!AZ19</f>
        <v>3.5589300902427565</v>
      </c>
      <c r="V20" s="48">
        <f>'DELTA''s'!BA19</f>
        <v>3.5199603700365745</v>
      </c>
      <c r="W20" s="48">
        <f>'DELTA''s'!BB19</f>
        <v>3.4809906498303924</v>
      </c>
      <c r="X20" s="48">
        <f>'DELTA''s'!BC19</f>
        <v>3.4420209296242104</v>
      </c>
      <c r="Y20" s="48">
        <f>'DELTA''s'!BD19</f>
        <v>3.4030512094180283</v>
      </c>
      <c r="Z20" s="48">
        <f>'DELTA''s'!BE19</f>
        <v>3.3640814892118462</v>
      </c>
      <c r="AA20" s="48">
        <f>'DELTA''s'!BF19</f>
        <v>3.3251117690056642</v>
      </c>
      <c r="AB20" s="48">
        <f>'DELTA''s'!BG19</f>
        <v>3.2861420487994821</v>
      </c>
      <c r="AC20" s="48">
        <f>'DELTA''s'!BH19</f>
        <v>3.2471723285933001</v>
      </c>
      <c r="AD20" s="49">
        <f>'DELTA''s'!BI19</f>
        <v>3.1692328881809346</v>
      </c>
    </row>
    <row r="21" spans="15:30" x14ac:dyDescent="0.2">
      <c r="O21" s="42">
        <f>'DELTA''s'!AT20</f>
        <v>0</v>
      </c>
      <c r="P21" s="43" t="str">
        <f>'DELTA''s'!AU20</f>
        <v>Opaque B3</v>
      </c>
      <c r="Q21" s="44">
        <f>'DELTA''s'!AV20</f>
        <v>3.5490940980456895</v>
      </c>
      <c r="R21" s="44">
        <f>'DELTA''s'!AW20</f>
        <v>4.5865263241261891</v>
      </c>
      <c r="S21" s="45">
        <f>'DELTA''s'!AX20</f>
        <v>2.51166187196519</v>
      </c>
      <c r="T21" s="46"/>
      <c r="U21" s="47">
        <f>'DELTA''s'!AZ20</f>
        <v>4.5865263241261891</v>
      </c>
      <c r="V21" s="48">
        <f>'DELTA''s'!BA20</f>
        <v>4.3790398789100893</v>
      </c>
      <c r="W21" s="48">
        <f>'DELTA''s'!BB20</f>
        <v>4.1715534336939895</v>
      </c>
      <c r="X21" s="48">
        <f>'DELTA''s'!BC20</f>
        <v>3.9640669884778896</v>
      </c>
      <c r="Y21" s="48">
        <f>'DELTA''s'!BD20</f>
        <v>3.7565805432617898</v>
      </c>
      <c r="Z21" s="48">
        <f>'DELTA''s'!BE20</f>
        <v>3.54909409804569</v>
      </c>
      <c r="AA21" s="48">
        <f>'DELTA''s'!BF20</f>
        <v>3.3416076528295902</v>
      </c>
      <c r="AB21" s="48">
        <f>'DELTA''s'!BG20</f>
        <v>3.1341212076134903</v>
      </c>
      <c r="AC21" s="48">
        <f>'DELTA''s'!BH20</f>
        <v>2.9266347623973905</v>
      </c>
      <c r="AD21" s="49">
        <f>'DELTA''s'!BI20</f>
        <v>2.51166187196519</v>
      </c>
    </row>
    <row r="22" spans="15:30" x14ac:dyDescent="0.2">
      <c r="O22" s="42">
        <f>'DELTA''s'!AT21</f>
        <v>0</v>
      </c>
      <c r="P22" s="43" t="str">
        <f>'DELTA''s'!AU21</f>
        <v>Opaque B4</v>
      </c>
      <c r="Q22" s="44">
        <f>'DELTA''s'!AV21</f>
        <v>3.5785554550693686</v>
      </c>
      <c r="R22" s="44">
        <f>'DELTA''s'!AW21</f>
        <v>4.5894760649326996</v>
      </c>
      <c r="S22" s="45">
        <f>'DELTA''s'!AX21</f>
        <v>2.567634845206038</v>
      </c>
      <c r="T22" s="46"/>
      <c r="U22" s="47">
        <f>'DELTA''s'!AZ21</f>
        <v>4.5894760649326996</v>
      </c>
      <c r="V22" s="48">
        <f>'DELTA''s'!BA21</f>
        <v>4.387291942960033</v>
      </c>
      <c r="W22" s="48">
        <f>'DELTA''s'!BB21</f>
        <v>4.1851078209873664</v>
      </c>
      <c r="X22" s="48">
        <f>'DELTA''s'!BC21</f>
        <v>3.9829236990147003</v>
      </c>
      <c r="Y22" s="48">
        <f>'DELTA''s'!BD21</f>
        <v>3.7807395770420342</v>
      </c>
      <c r="Z22" s="48">
        <f>'DELTA''s'!BE21</f>
        <v>3.5785554550693681</v>
      </c>
      <c r="AA22" s="48">
        <f>'DELTA''s'!BF21</f>
        <v>3.376371333096702</v>
      </c>
      <c r="AB22" s="48">
        <f>'DELTA''s'!BG21</f>
        <v>3.1741872111240359</v>
      </c>
      <c r="AC22" s="48">
        <f>'DELTA''s'!BH21</f>
        <v>2.9720030891513698</v>
      </c>
      <c r="AD22" s="49">
        <f>'DELTA''s'!BI21</f>
        <v>2.567634845206038</v>
      </c>
    </row>
    <row r="23" spans="15:30" x14ac:dyDescent="0.2">
      <c r="O23" s="42">
        <f>'DELTA''s'!AT22</f>
        <v>0</v>
      </c>
      <c r="P23" s="43" t="str">
        <f>'DELTA''s'!AU22</f>
        <v>Opaque A4</v>
      </c>
      <c r="Q23" s="44">
        <f>'DELTA''s'!AV22</f>
        <v>3.6065151394766573</v>
      </c>
      <c r="R23" s="44">
        <f>'DELTA''s'!AW22</f>
        <v>4.6811580122913599</v>
      </c>
      <c r="S23" s="45">
        <f>'DELTA''s'!AX22</f>
        <v>2.5318722666619546</v>
      </c>
      <c r="T23" s="46"/>
      <c r="U23" s="47">
        <f>'DELTA''s'!AZ22</f>
        <v>4.6811580122913599</v>
      </c>
      <c r="V23" s="48">
        <f>'DELTA''s'!BA22</f>
        <v>4.4662294377284191</v>
      </c>
      <c r="W23" s="48">
        <f>'DELTA''s'!BB22</f>
        <v>4.2513008631654783</v>
      </c>
      <c r="X23" s="48">
        <f>'DELTA''s'!BC22</f>
        <v>4.0363722886025375</v>
      </c>
      <c r="Y23" s="48">
        <f>'DELTA''s'!BD22</f>
        <v>3.8214437140395972</v>
      </c>
      <c r="Z23" s="48">
        <f>'DELTA''s'!BE22</f>
        <v>3.6065151394766568</v>
      </c>
      <c r="AA23" s="48">
        <f>'DELTA''s'!BF22</f>
        <v>3.3915865649137165</v>
      </c>
      <c r="AB23" s="48">
        <f>'DELTA''s'!BG22</f>
        <v>3.1766579903507761</v>
      </c>
      <c r="AC23" s="48">
        <f>'DELTA''s'!BH22</f>
        <v>2.9617294157878358</v>
      </c>
      <c r="AD23" s="49">
        <f>'DELTA''s'!BI22</f>
        <v>2.5318722666619546</v>
      </c>
    </row>
    <row r="24" spans="15:30" x14ac:dyDescent="0.2">
      <c r="O24" s="42">
        <f>'DELTA''s'!AT23</f>
        <v>0</v>
      </c>
      <c r="P24" s="43" t="str">
        <f>'DELTA''s'!AU23</f>
        <v>Opaque A3</v>
      </c>
      <c r="Q24" s="44">
        <f>'DELTA''s'!AV23</f>
        <v>3.6494179968430047</v>
      </c>
      <c r="R24" s="44">
        <f>'DELTA''s'!AW23</f>
        <v>3.7215539858629358</v>
      </c>
      <c r="S24" s="45">
        <f>'DELTA''s'!AX23</f>
        <v>3.5772820078230736</v>
      </c>
      <c r="T24" s="46"/>
      <c r="U24" s="47">
        <f>'DELTA''s'!AZ23</f>
        <v>3.7215539858629358</v>
      </c>
      <c r="V24" s="48">
        <f>'DELTA''s'!BA23</f>
        <v>3.7071267880589498</v>
      </c>
      <c r="W24" s="48">
        <f>'DELTA''s'!BB23</f>
        <v>3.6926995902549637</v>
      </c>
      <c r="X24" s="48">
        <f>'DELTA''s'!BC23</f>
        <v>3.6782723924509777</v>
      </c>
      <c r="Y24" s="48">
        <f>'DELTA''s'!BD23</f>
        <v>3.6638451946469917</v>
      </c>
      <c r="Z24" s="48">
        <f>'DELTA''s'!BE23</f>
        <v>3.6494179968430056</v>
      </c>
      <c r="AA24" s="48">
        <f>'DELTA''s'!BF23</f>
        <v>3.6349907990390196</v>
      </c>
      <c r="AB24" s="48">
        <f>'DELTA''s'!BG23</f>
        <v>3.6205636012350335</v>
      </c>
      <c r="AC24" s="48">
        <f>'DELTA''s'!BH23</f>
        <v>3.6061364034310475</v>
      </c>
      <c r="AD24" s="49">
        <f>'DELTA''s'!BI23</f>
        <v>3.5772820078230736</v>
      </c>
    </row>
    <row r="25" spans="15:30" x14ac:dyDescent="0.2">
      <c r="O25" s="42">
        <f>'DELTA''s'!AT24</f>
        <v>0</v>
      </c>
      <c r="P25" s="43" t="str">
        <f>'DELTA''s'!AU24</f>
        <v>Opaque A2</v>
      </c>
      <c r="Q25" s="44">
        <f>'DELTA''s'!AV24</f>
        <v>3.8502752307587116</v>
      </c>
      <c r="R25" s="44">
        <f>'DELTA''s'!AW24</f>
        <v>4.052810889899356</v>
      </c>
      <c r="S25" s="45">
        <f>'DELTA''s'!AX24</f>
        <v>3.6477395716180667</v>
      </c>
      <c r="T25" s="46"/>
      <c r="U25" s="47">
        <f>'DELTA''s'!AZ24</f>
        <v>4.052810889899356</v>
      </c>
      <c r="V25" s="48">
        <f>'DELTA''s'!BA24</f>
        <v>4.0123037580712273</v>
      </c>
      <c r="W25" s="48">
        <f>'DELTA''s'!BB24</f>
        <v>3.9717966262430986</v>
      </c>
      <c r="X25" s="48">
        <f>'DELTA''s'!BC24</f>
        <v>3.9312894944149699</v>
      </c>
      <c r="Y25" s="48">
        <f>'DELTA''s'!BD24</f>
        <v>3.8907823625868412</v>
      </c>
      <c r="Z25" s="48">
        <f>'DELTA''s'!BE24</f>
        <v>3.8502752307587125</v>
      </c>
      <c r="AA25" s="48">
        <f>'DELTA''s'!BF24</f>
        <v>3.8097680989305838</v>
      </c>
      <c r="AB25" s="48">
        <f>'DELTA''s'!BG24</f>
        <v>3.7692609671024551</v>
      </c>
      <c r="AC25" s="48">
        <f>'DELTA''s'!BH24</f>
        <v>3.7287538352743264</v>
      </c>
      <c r="AD25" s="49">
        <f>'DELTA''s'!BI24</f>
        <v>3.6477395716180667</v>
      </c>
    </row>
    <row r="26" spans="15:30" x14ac:dyDescent="0.2">
      <c r="O26" s="42">
        <f>'DELTA''s'!AT25</f>
        <v>0</v>
      </c>
      <c r="P26" s="43" t="str">
        <f>'DELTA''s'!AU25</f>
        <v>Dentine A3</v>
      </c>
      <c r="Q26" s="44">
        <f>'DELTA''s'!AV25</f>
        <v>4.5358395554968141</v>
      </c>
      <c r="R26" s="44">
        <f>'DELTA''s'!AW25</f>
        <v>4.6035267021468025</v>
      </c>
      <c r="S26" s="45">
        <f>'DELTA''s'!AX25</f>
        <v>4.4681524088468247</v>
      </c>
      <c r="T26" s="46"/>
      <c r="U26" s="47">
        <f>'DELTA''s'!AZ25</f>
        <v>4.4681524088468247</v>
      </c>
      <c r="V26" s="48">
        <f>'DELTA''s'!BA25</f>
        <v>4.4816898381768224</v>
      </c>
      <c r="W26" s="48">
        <f>'DELTA''s'!BB25</f>
        <v>4.4952272675068201</v>
      </c>
      <c r="X26" s="48">
        <f>'DELTA''s'!BC25</f>
        <v>4.5087646968368178</v>
      </c>
      <c r="Y26" s="48">
        <f>'DELTA''s'!BD25</f>
        <v>4.5223021261668155</v>
      </c>
      <c r="Z26" s="48">
        <f>'DELTA''s'!BE25</f>
        <v>4.5358395554968132</v>
      </c>
      <c r="AA26" s="48">
        <f>'DELTA''s'!BF25</f>
        <v>4.5493769848268109</v>
      </c>
      <c r="AB26" s="48">
        <f>'DELTA''s'!BG25</f>
        <v>4.5629144141568085</v>
      </c>
      <c r="AC26" s="48">
        <f>'DELTA''s'!BH25</f>
        <v>4.5764518434868062</v>
      </c>
      <c r="AD26" s="49">
        <f>'DELTA''s'!BI25</f>
        <v>4.6035267021468025</v>
      </c>
    </row>
    <row r="27" spans="15:30" x14ac:dyDescent="0.2">
      <c r="O27" s="42">
        <f>'DELTA''s'!AT26</f>
        <v>0</v>
      </c>
      <c r="P27" s="43" t="str">
        <f>'DELTA''s'!AU26</f>
        <v>Color Opaque 676</v>
      </c>
      <c r="Q27" s="44">
        <f>'DELTA''s'!AV26</f>
        <v>6.0634503327997615</v>
      </c>
      <c r="R27" s="44">
        <f>'DELTA''s'!AW26</f>
        <v>7.7007009211319515</v>
      </c>
      <c r="S27" s="45">
        <f>'DELTA''s'!AX26</f>
        <v>4.4261997444675716</v>
      </c>
      <c r="T27" s="46"/>
      <c r="U27" s="47">
        <f>'DELTA''s'!AZ26</f>
        <v>7.7007009211319515</v>
      </c>
      <c r="V27" s="48">
        <f>'DELTA''s'!BA26</f>
        <v>7.3732508034655133</v>
      </c>
      <c r="W27" s="48">
        <f>'DELTA''s'!BB26</f>
        <v>7.0458006857990751</v>
      </c>
      <c r="X27" s="48">
        <f>'DELTA''s'!BC26</f>
        <v>6.718350568132637</v>
      </c>
      <c r="Y27" s="48">
        <f>'DELTA''s'!BD26</f>
        <v>6.3909004504661988</v>
      </c>
      <c r="Z27" s="48">
        <f>'DELTA''s'!BE26</f>
        <v>6.0634503327997606</v>
      </c>
      <c r="AA27" s="48">
        <f>'DELTA''s'!BF26</f>
        <v>5.7360002151333225</v>
      </c>
      <c r="AB27" s="48">
        <f>'DELTA''s'!BG26</f>
        <v>5.4085500974668843</v>
      </c>
      <c r="AC27" s="48">
        <f>'DELTA''s'!BH26</f>
        <v>5.0810999798004461</v>
      </c>
      <c r="AD27" s="49">
        <f>'DELTA''s'!BI26</f>
        <v>4.4261997444675716</v>
      </c>
    </row>
    <row r="28" spans="15:30" x14ac:dyDescent="0.2">
      <c r="O28" s="42">
        <f>'DELTA''s'!AT27</f>
        <v>0</v>
      </c>
      <c r="P28" s="43" t="str">
        <f>'DELTA''s'!AU27</f>
        <v>Dentine D4</v>
      </c>
      <c r="Q28" s="44">
        <f>'DELTA''s'!AV27</f>
        <v>6.2729070786713628</v>
      </c>
      <c r="R28" s="44">
        <f>'DELTA''s'!AW27</f>
        <v>6.5977257828669957</v>
      </c>
      <c r="S28" s="45">
        <f>'DELTA''s'!AX27</f>
        <v>5.9480883744757289</v>
      </c>
      <c r="T28" s="46"/>
      <c r="U28" s="47">
        <f>'DELTA''s'!AZ27</f>
        <v>5.9480883744757289</v>
      </c>
      <c r="V28" s="48">
        <f>'DELTA''s'!BA27</f>
        <v>6.0130521153148555</v>
      </c>
      <c r="W28" s="48">
        <f>'DELTA''s'!BB27</f>
        <v>6.0780158561539821</v>
      </c>
      <c r="X28" s="48">
        <f>'DELTA''s'!BC27</f>
        <v>6.1429795969931087</v>
      </c>
      <c r="Y28" s="48">
        <f>'DELTA''s'!BD27</f>
        <v>6.2079433378322353</v>
      </c>
      <c r="Z28" s="48">
        <f>'DELTA''s'!BE27</f>
        <v>6.2729070786713619</v>
      </c>
      <c r="AA28" s="48">
        <f>'DELTA''s'!BF27</f>
        <v>6.3378708195104885</v>
      </c>
      <c r="AB28" s="48">
        <f>'DELTA''s'!BG27</f>
        <v>6.4028345603496151</v>
      </c>
      <c r="AC28" s="48">
        <f>'DELTA''s'!BH27</f>
        <v>6.4677983011887417</v>
      </c>
      <c r="AD28" s="49">
        <f>'DELTA''s'!BI27</f>
        <v>6.5977257828669957</v>
      </c>
    </row>
    <row r="29" spans="15:30" x14ac:dyDescent="0.2">
      <c r="O29" s="42">
        <f>'DELTA''s'!AT28</f>
        <v>0</v>
      </c>
      <c r="P29" s="43" t="str">
        <f>'DELTA''s'!AU28</f>
        <v>Dentine B3</v>
      </c>
      <c r="Q29" s="44">
        <f>'DELTA''s'!AV28</f>
        <v>6.5590008604889274</v>
      </c>
      <c r="R29" s="44">
        <f>'DELTA''s'!AW28</f>
        <v>6.8373149632552446</v>
      </c>
      <c r="S29" s="45">
        <f>'DELTA''s'!AX28</f>
        <v>6.2806867577226093</v>
      </c>
      <c r="T29" s="46"/>
      <c r="U29" s="47">
        <f>'DELTA''s'!AZ28</f>
        <v>6.2806867577226093</v>
      </c>
      <c r="V29" s="48">
        <f>'DELTA''s'!BA28</f>
        <v>6.3363495782758728</v>
      </c>
      <c r="W29" s="48">
        <f>'DELTA''s'!BB28</f>
        <v>6.3920123988291362</v>
      </c>
      <c r="X29" s="48">
        <f>'DELTA''s'!BC28</f>
        <v>6.4476752193823996</v>
      </c>
      <c r="Y29" s="48">
        <f>'DELTA''s'!BD28</f>
        <v>6.5033380399356631</v>
      </c>
      <c r="Z29" s="48">
        <f>'DELTA''s'!BE28</f>
        <v>6.5590008604889265</v>
      </c>
      <c r="AA29" s="48">
        <f>'DELTA''s'!BF28</f>
        <v>6.6146636810421899</v>
      </c>
      <c r="AB29" s="48">
        <f>'DELTA''s'!BG28</f>
        <v>6.6703265015954534</v>
      </c>
      <c r="AC29" s="48">
        <f>'DELTA''s'!BH28</f>
        <v>6.7259893221487168</v>
      </c>
      <c r="AD29" s="49">
        <f>'DELTA''s'!BI28</f>
        <v>6.8373149632552446</v>
      </c>
    </row>
    <row r="30" spans="15:30" x14ac:dyDescent="0.2">
      <c r="O30" s="42">
        <f>'DELTA''s'!AT29</f>
        <v>0</v>
      </c>
      <c r="P30" s="43" t="str">
        <f>'DELTA''s'!AU29</f>
        <v>Dentine D3</v>
      </c>
      <c r="Q30" s="44">
        <f>'DELTA''s'!AV29</f>
        <v>6.7104839528029583</v>
      </c>
      <c r="R30" s="44">
        <f>'DELTA''s'!AW29</f>
        <v>6.9052379892390743</v>
      </c>
      <c r="S30" s="45">
        <f>'DELTA''s'!AX29</f>
        <v>6.5157299163668432</v>
      </c>
      <c r="T30" s="46"/>
      <c r="U30" s="47">
        <f>'DELTA''s'!AZ29</f>
        <v>6.5157299163668432</v>
      </c>
      <c r="V30" s="48">
        <f>'DELTA''s'!BA29</f>
        <v>6.5546807236540658</v>
      </c>
      <c r="W30" s="48">
        <f>'DELTA''s'!BB29</f>
        <v>6.5936315309412894</v>
      </c>
      <c r="X30" s="48">
        <f>'DELTA''s'!BC29</f>
        <v>6.632582338228513</v>
      </c>
      <c r="Y30" s="48">
        <f>'DELTA''s'!BD29</f>
        <v>6.6715331455157365</v>
      </c>
      <c r="Z30" s="48">
        <f>'DELTA''s'!BE29</f>
        <v>6.7104839528029601</v>
      </c>
      <c r="AA30" s="48">
        <f>'DELTA''s'!BF29</f>
        <v>6.7494347600901836</v>
      </c>
      <c r="AB30" s="48">
        <f>'DELTA''s'!BG29</f>
        <v>6.7883855673774072</v>
      </c>
      <c r="AC30" s="48">
        <f>'DELTA''s'!BH29</f>
        <v>6.8273363746646307</v>
      </c>
      <c r="AD30" s="49">
        <f>'DELTA''s'!BI29</f>
        <v>6.9052379892390743</v>
      </c>
    </row>
    <row r="31" spans="15:30" x14ac:dyDescent="0.2">
      <c r="O31" s="42">
        <f>'DELTA''s'!AT30</f>
        <v>0</v>
      </c>
      <c r="P31" s="43" t="str">
        <f>'DELTA''s'!AU30</f>
        <v>Dentine B4</v>
      </c>
      <c r="Q31" s="44">
        <f>'DELTA''s'!AV30</f>
        <v>6.725693251626744</v>
      </c>
      <c r="R31" s="44">
        <f>'DELTA''s'!AW30</f>
        <v>7.6546262549921726</v>
      </c>
      <c r="S31" s="45">
        <f>'DELTA''s'!AX30</f>
        <v>5.7967602482613163</v>
      </c>
      <c r="T31" s="46"/>
      <c r="U31" s="47">
        <f>'DELTA''s'!AZ30</f>
        <v>5.7967602482613163</v>
      </c>
      <c r="V31" s="48">
        <f>'DELTA''s'!BA30</f>
        <v>5.982546848934402</v>
      </c>
      <c r="W31" s="48">
        <f>'DELTA''s'!BB30</f>
        <v>6.1683334496074878</v>
      </c>
      <c r="X31" s="48">
        <f>'DELTA''s'!BC30</f>
        <v>6.3541200502805735</v>
      </c>
      <c r="Y31" s="48">
        <f>'DELTA''s'!BD30</f>
        <v>6.5399066509536592</v>
      </c>
      <c r="Z31" s="48">
        <f>'DELTA''s'!BE30</f>
        <v>6.7256932516267449</v>
      </c>
      <c r="AA31" s="48">
        <f>'DELTA''s'!BF30</f>
        <v>6.9114798522998306</v>
      </c>
      <c r="AB31" s="48">
        <f>'DELTA''s'!BG30</f>
        <v>7.0972664529729164</v>
      </c>
      <c r="AC31" s="48">
        <f>'DELTA''s'!BH30</f>
        <v>7.2830530536460021</v>
      </c>
      <c r="AD31" s="49">
        <f>'DELTA''s'!BI30</f>
        <v>7.6546262549921726</v>
      </c>
    </row>
    <row r="32" spans="15:30" x14ac:dyDescent="0.2">
      <c r="O32" s="42">
        <f>'DELTA''s'!AT31</f>
        <v>0</v>
      </c>
      <c r="P32" s="43" t="str">
        <f>'DELTA''s'!AU31</f>
        <v>Dentine C2</v>
      </c>
      <c r="Q32" s="44">
        <f>'DELTA''s'!AV31</f>
        <v>6.9722083439391547</v>
      </c>
      <c r="R32" s="44">
        <f>'DELTA''s'!AW31</f>
        <v>7.0298005348039396</v>
      </c>
      <c r="S32" s="45">
        <f>'DELTA''s'!AX31</f>
        <v>6.9146161530743697</v>
      </c>
      <c r="T32" s="46"/>
      <c r="U32" s="47">
        <f>'DELTA''s'!AZ31</f>
        <v>6.9146161530743697</v>
      </c>
      <c r="V32" s="48">
        <f>'DELTA''s'!BA31</f>
        <v>6.9261345912473269</v>
      </c>
      <c r="W32" s="48">
        <f>'DELTA''s'!BB31</f>
        <v>6.9376530294202841</v>
      </c>
      <c r="X32" s="48">
        <f>'DELTA''s'!BC31</f>
        <v>6.9491714675932412</v>
      </c>
      <c r="Y32" s="48">
        <f>'DELTA''s'!BD31</f>
        <v>6.9606899057661984</v>
      </c>
      <c r="Z32" s="48">
        <f>'DELTA''s'!BE31</f>
        <v>6.9722083439391556</v>
      </c>
      <c r="AA32" s="48">
        <f>'DELTA''s'!BF31</f>
        <v>6.9837267821121127</v>
      </c>
      <c r="AB32" s="48">
        <f>'DELTA''s'!BG31</f>
        <v>6.9952452202850699</v>
      </c>
      <c r="AC32" s="48">
        <f>'DELTA''s'!BH31</f>
        <v>7.0067636584580271</v>
      </c>
      <c r="AD32" s="49">
        <f>'DELTA''s'!BI31</f>
        <v>7.0298005348039396</v>
      </c>
    </row>
    <row r="33" spans="15:30" x14ac:dyDescent="0.2">
      <c r="O33" s="42">
        <f>'DELTA''s'!AT32</f>
        <v>0</v>
      </c>
      <c r="P33" s="43" t="str">
        <f>'DELTA''s'!AU32</f>
        <v>Empress LTA3</v>
      </c>
      <c r="Q33" s="44">
        <f>'DELTA''s'!AV32</f>
        <v>7.024698237723892</v>
      </c>
      <c r="R33" s="44">
        <f>'DELTA''s'!AW32</f>
        <v>7.2268271706413501</v>
      </c>
      <c r="S33" s="45">
        <f>'DELTA''s'!AX32</f>
        <v>6.822569304806434</v>
      </c>
      <c r="T33" s="46"/>
      <c r="U33" s="47">
        <f>'DELTA''s'!AZ32</f>
        <v>6.822569304806434</v>
      </c>
      <c r="V33" s="48">
        <f>'DELTA''s'!BA32</f>
        <v>6.8629950913899256</v>
      </c>
      <c r="W33" s="48">
        <f>'DELTA''s'!BB32</f>
        <v>6.9034208779734172</v>
      </c>
      <c r="X33" s="48">
        <f>'DELTA''s'!BC32</f>
        <v>6.9438466645569088</v>
      </c>
      <c r="Y33" s="48">
        <f>'DELTA''s'!BD32</f>
        <v>6.9842724511404004</v>
      </c>
      <c r="Z33" s="48">
        <f>'DELTA''s'!BE32</f>
        <v>7.024698237723892</v>
      </c>
      <c r="AA33" s="48">
        <f>'DELTA''s'!BF32</f>
        <v>7.0651240243073836</v>
      </c>
      <c r="AB33" s="48">
        <f>'DELTA''s'!BG32</f>
        <v>7.1055498108908752</v>
      </c>
      <c r="AC33" s="48">
        <f>'DELTA''s'!BH32</f>
        <v>7.1459755974743668</v>
      </c>
      <c r="AD33" s="49">
        <f>'DELTA''s'!BI32</f>
        <v>7.2268271706413501</v>
      </c>
    </row>
    <row r="34" spans="15:30" x14ac:dyDescent="0.2">
      <c r="O34" s="42">
        <f>'DELTA''s'!AT33</f>
        <v>0</v>
      </c>
      <c r="P34" s="43" t="str">
        <f>'DELTA''s'!AU33</f>
        <v>Enamel B1</v>
      </c>
      <c r="Q34" s="44">
        <f>'DELTA''s'!AV33</f>
        <v>7.234887739836072</v>
      </c>
      <c r="R34" s="44">
        <f>'DELTA''s'!AW33</f>
        <v>7.7914844530606224</v>
      </c>
      <c r="S34" s="45">
        <f>'DELTA''s'!AX33</f>
        <v>6.6782910266115216</v>
      </c>
      <c r="T34" s="46"/>
      <c r="U34" s="47">
        <f>'DELTA''s'!AZ33</f>
        <v>6.6782910266115216</v>
      </c>
      <c r="V34" s="48">
        <f>'DELTA''s'!BA33</f>
        <v>6.7896103692564314</v>
      </c>
      <c r="W34" s="48">
        <f>'DELTA''s'!BB33</f>
        <v>6.9009297119013411</v>
      </c>
      <c r="X34" s="48">
        <f>'DELTA''s'!BC33</f>
        <v>7.0122490545462508</v>
      </c>
      <c r="Y34" s="48">
        <f>'DELTA''s'!BD33</f>
        <v>7.1235683971911605</v>
      </c>
      <c r="Z34" s="48">
        <f>'DELTA''s'!BE33</f>
        <v>7.2348877398360703</v>
      </c>
      <c r="AA34" s="48">
        <f>'DELTA''s'!BF33</f>
        <v>7.34620708248098</v>
      </c>
      <c r="AB34" s="48">
        <f>'DELTA''s'!BG33</f>
        <v>7.4575264251258897</v>
      </c>
      <c r="AC34" s="48">
        <f>'DELTA''s'!BH33</f>
        <v>7.5688457677707994</v>
      </c>
      <c r="AD34" s="49">
        <f>'DELTA''s'!BI33</f>
        <v>7.7914844530606224</v>
      </c>
    </row>
    <row r="35" spans="15:30" x14ac:dyDescent="0.2">
      <c r="O35" s="42">
        <f>'DELTA''s'!AT34</f>
        <v>0</v>
      </c>
      <c r="P35" s="43" t="str">
        <f>'DELTA''s'!AU34</f>
        <v>Color Opaque 670</v>
      </c>
      <c r="Q35" s="44">
        <f>'DELTA''s'!AV34</f>
        <v>7.8488864822112703</v>
      </c>
      <c r="R35" s="44">
        <f>'DELTA''s'!AW34</f>
        <v>8.040437075925988</v>
      </c>
      <c r="S35" s="45">
        <f>'DELTA''s'!AX34</f>
        <v>7.6573358884965534</v>
      </c>
      <c r="T35" s="46"/>
      <c r="U35" s="47">
        <f>'DELTA''s'!AZ34</f>
        <v>7.6573358884965534</v>
      </c>
      <c r="V35" s="48">
        <f>'DELTA''s'!BA34</f>
        <v>7.695646007239497</v>
      </c>
      <c r="W35" s="48">
        <f>'DELTA''s'!BB34</f>
        <v>7.7339561259824405</v>
      </c>
      <c r="X35" s="48">
        <f>'DELTA''s'!BC34</f>
        <v>7.7722662447253841</v>
      </c>
      <c r="Y35" s="48">
        <f>'DELTA''s'!BD34</f>
        <v>7.8105763634683276</v>
      </c>
      <c r="Z35" s="48">
        <f>'DELTA''s'!BE34</f>
        <v>7.8488864822112712</v>
      </c>
      <c r="AA35" s="48">
        <f>'DELTA''s'!BF34</f>
        <v>7.8871966009542147</v>
      </c>
      <c r="AB35" s="48">
        <f>'DELTA''s'!BG34</f>
        <v>7.9255067196971583</v>
      </c>
      <c r="AC35" s="48">
        <f>'DELTA''s'!BH34</f>
        <v>7.9638168384401018</v>
      </c>
      <c r="AD35" s="49">
        <f>'DELTA''s'!BI34</f>
        <v>8.040437075925988</v>
      </c>
    </row>
    <row r="36" spans="15:30" x14ac:dyDescent="0.2">
      <c r="O36" s="42">
        <f>'DELTA''s'!AT35</f>
        <v>0</v>
      </c>
      <c r="P36" s="43" t="str">
        <f>'DELTA''s'!AU35</f>
        <v>Empress HTA1</v>
      </c>
      <c r="Q36" s="44">
        <f>'DELTA''s'!AV35</f>
        <v>7.954964059568141</v>
      </c>
      <c r="R36" s="44">
        <f>'DELTA''s'!AW35</f>
        <v>8.4495391420687689</v>
      </c>
      <c r="S36" s="45">
        <f>'DELTA''s'!AX35</f>
        <v>7.460388977067514</v>
      </c>
      <c r="T36" s="46"/>
      <c r="U36" s="47">
        <f>'DELTA''s'!AZ35</f>
        <v>7.460388977067514</v>
      </c>
      <c r="V36" s="48">
        <f>'DELTA''s'!BA35</f>
        <v>7.5593039935676396</v>
      </c>
      <c r="W36" s="48">
        <f>'DELTA''s'!BB35</f>
        <v>7.6582190100677652</v>
      </c>
      <c r="X36" s="48">
        <f>'DELTA''s'!BC35</f>
        <v>7.7571340265678907</v>
      </c>
      <c r="Y36" s="48">
        <f>'DELTA''s'!BD35</f>
        <v>7.8560490430680163</v>
      </c>
      <c r="Z36" s="48">
        <f>'DELTA''s'!BE35</f>
        <v>7.9549640595681419</v>
      </c>
      <c r="AA36" s="48">
        <f>'DELTA''s'!BF35</f>
        <v>8.0538790760682666</v>
      </c>
      <c r="AB36" s="48">
        <f>'DELTA''s'!BG35</f>
        <v>8.1527940925683922</v>
      </c>
      <c r="AC36" s="48">
        <f>'DELTA''s'!BH35</f>
        <v>8.2517091090685177</v>
      </c>
      <c r="AD36" s="49">
        <f>'DELTA''s'!BI35</f>
        <v>8.4495391420687689</v>
      </c>
    </row>
    <row r="37" spans="15:30" x14ac:dyDescent="0.2">
      <c r="O37" s="42">
        <f>'DELTA''s'!AT36</f>
        <v>0</v>
      </c>
      <c r="P37" s="43" t="str">
        <f>'DELTA''s'!AU36</f>
        <v>Dentine A3.5</v>
      </c>
      <c r="Q37" s="44">
        <f>'DELTA''s'!AV36</f>
        <v>7.9828318647403425</v>
      </c>
      <c r="R37" s="44">
        <f>'DELTA''s'!AW36</f>
        <v>8.4907396306808174</v>
      </c>
      <c r="S37" s="45">
        <f>'DELTA''s'!AX36</f>
        <v>7.4749240987998684</v>
      </c>
      <c r="T37" s="46"/>
      <c r="U37" s="47">
        <f>'DELTA''s'!AZ36</f>
        <v>7.4749240987998684</v>
      </c>
      <c r="V37" s="48">
        <f>'DELTA''s'!BA36</f>
        <v>7.5765056519879632</v>
      </c>
      <c r="W37" s="48">
        <f>'DELTA''s'!BB36</f>
        <v>7.678087205176058</v>
      </c>
      <c r="X37" s="48">
        <f>'DELTA''s'!BC36</f>
        <v>7.7796687583641528</v>
      </c>
      <c r="Y37" s="48">
        <f>'DELTA''s'!BD36</f>
        <v>7.8812503115522476</v>
      </c>
      <c r="Z37" s="48">
        <f>'DELTA''s'!BE36</f>
        <v>7.9828318647403425</v>
      </c>
      <c r="AA37" s="48">
        <f>'DELTA''s'!BF36</f>
        <v>8.0844134179284382</v>
      </c>
      <c r="AB37" s="48">
        <f>'DELTA''s'!BG36</f>
        <v>8.1859949711165338</v>
      </c>
      <c r="AC37" s="48">
        <f>'DELTA''s'!BH36</f>
        <v>8.2875765243046295</v>
      </c>
      <c r="AD37" s="49">
        <f>'DELTA''s'!BI36</f>
        <v>8.4907396306808174</v>
      </c>
    </row>
    <row r="38" spans="15:30" x14ac:dyDescent="0.2">
      <c r="O38" s="42">
        <f>'DELTA''s'!AT37</f>
        <v>0</v>
      </c>
      <c r="P38" s="43" t="str">
        <f>'DELTA''s'!AU37</f>
        <v>Dentine C3</v>
      </c>
      <c r="Q38" s="44">
        <f>'DELTA''s'!AV37</f>
        <v>8.7712662743888146</v>
      </c>
      <c r="R38" s="44">
        <f>'DELTA''s'!AW37</f>
        <v>8.8571145694856739</v>
      </c>
      <c r="S38" s="45">
        <f>'DELTA''s'!AX37</f>
        <v>8.685417979291957</v>
      </c>
      <c r="T38" s="46"/>
      <c r="U38" s="47">
        <f>'DELTA''s'!AZ37</f>
        <v>8.685417979291957</v>
      </c>
      <c r="V38" s="48">
        <f>'DELTA''s'!BA37</f>
        <v>8.7025876383113285</v>
      </c>
      <c r="W38" s="48">
        <f>'DELTA''s'!BB37</f>
        <v>8.7197572973307</v>
      </c>
      <c r="X38" s="48">
        <f>'DELTA''s'!BC37</f>
        <v>8.7369269563500715</v>
      </c>
      <c r="Y38" s="48">
        <f>'DELTA''s'!BD37</f>
        <v>8.7540966153694431</v>
      </c>
      <c r="Z38" s="48">
        <f>'DELTA''s'!BE37</f>
        <v>8.7712662743888146</v>
      </c>
      <c r="AA38" s="48">
        <f>'DELTA''s'!BF37</f>
        <v>8.7884359334081861</v>
      </c>
      <c r="AB38" s="48">
        <f>'DELTA''s'!BG37</f>
        <v>8.8056055924275576</v>
      </c>
      <c r="AC38" s="48">
        <f>'DELTA''s'!BH37</f>
        <v>8.8227752514469291</v>
      </c>
      <c r="AD38" s="49">
        <f>'DELTA''s'!BI37</f>
        <v>8.8571145694856739</v>
      </c>
    </row>
    <row r="39" spans="15:30" x14ac:dyDescent="0.2">
      <c r="O39" s="42">
        <f>'DELTA''s'!AT38</f>
        <v>0</v>
      </c>
      <c r="P39" s="43" t="str">
        <f>'DELTA''s'!AU38</f>
        <v>Correction 590</v>
      </c>
      <c r="Q39" s="44">
        <f>'DELTA''s'!AV38</f>
        <v>8.9736236179801931</v>
      </c>
      <c r="R39" s="44">
        <f>'DELTA''s'!AW38</f>
        <v>9.6199102765949149</v>
      </c>
      <c r="S39" s="45">
        <f>'DELTA''s'!AX38</f>
        <v>8.3273369593654714</v>
      </c>
      <c r="T39" s="46"/>
      <c r="U39" s="47">
        <f>'DELTA''s'!AZ38</f>
        <v>9.6199102765949149</v>
      </c>
      <c r="V39" s="48">
        <f>'DELTA''s'!BA38</f>
        <v>9.4906529448719699</v>
      </c>
      <c r="W39" s="48">
        <f>'DELTA''s'!BB38</f>
        <v>9.3613956131490248</v>
      </c>
      <c r="X39" s="48">
        <f>'DELTA''s'!BC38</f>
        <v>9.2321382814260797</v>
      </c>
      <c r="Y39" s="48">
        <f>'DELTA''s'!BD38</f>
        <v>9.1028809497031347</v>
      </c>
      <c r="Z39" s="48">
        <f>'DELTA''s'!BE38</f>
        <v>8.9736236179801896</v>
      </c>
      <c r="AA39" s="48">
        <f>'DELTA''s'!BF38</f>
        <v>8.8443662862572445</v>
      </c>
      <c r="AB39" s="48">
        <f>'DELTA''s'!BG38</f>
        <v>8.7151089545342995</v>
      </c>
      <c r="AC39" s="48">
        <f>'DELTA''s'!BH38</f>
        <v>8.5858516228113544</v>
      </c>
      <c r="AD39" s="49">
        <f>'DELTA''s'!BI38</f>
        <v>8.3273369593654714</v>
      </c>
    </row>
    <row r="40" spans="15:30" x14ac:dyDescent="0.2">
      <c r="O40" s="42">
        <f>'DELTA''s'!AT39</f>
        <v>0</v>
      </c>
      <c r="P40" s="43" t="str">
        <f>'DELTA''s'!AU39</f>
        <v>Empress HTA3</v>
      </c>
      <c r="Q40" s="44">
        <f>'DELTA''s'!AV39</f>
        <v>9.1282917240253738</v>
      </c>
      <c r="R40" s="44">
        <f>'DELTA''s'!AW39</f>
        <v>9.3043926917473012</v>
      </c>
      <c r="S40" s="45">
        <f>'DELTA''s'!AX39</f>
        <v>8.9521907563034464</v>
      </c>
      <c r="T40" s="46"/>
      <c r="U40" s="47">
        <f>'DELTA''s'!AZ39</f>
        <v>8.9521907563034464</v>
      </c>
      <c r="V40" s="48">
        <f>'DELTA''s'!BA39</f>
        <v>8.9874109498478312</v>
      </c>
      <c r="W40" s="48">
        <f>'DELTA''s'!BB39</f>
        <v>9.0226311433922159</v>
      </c>
      <c r="X40" s="48">
        <f>'DELTA''s'!BC39</f>
        <v>9.0578513369366007</v>
      </c>
      <c r="Y40" s="48">
        <f>'DELTA''s'!BD39</f>
        <v>9.0930715304809855</v>
      </c>
      <c r="Z40" s="48">
        <f>'DELTA''s'!BE39</f>
        <v>9.1282917240253703</v>
      </c>
      <c r="AA40" s="48">
        <f>'DELTA''s'!BF39</f>
        <v>9.163511917569755</v>
      </c>
      <c r="AB40" s="48">
        <f>'DELTA''s'!BG39</f>
        <v>9.1987321111141398</v>
      </c>
      <c r="AC40" s="48">
        <f>'DELTA''s'!BH39</f>
        <v>9.2339523046585246</v>
      </c>
      <c r="AD40" s="49">
        <f>'DELTA''s'!BI39</f>
        <v>9.3043926917473012</v>
      </c>
    </row>
    <row r="41" spans="15:30" x14ac:dyDescent="0.2">
      <c r="O41" s="42">
        <f>'DELTA''s'!AT40</f>
        <v>0</v>
      </c>
      <c r="P41" s="43" t="str">
        <f>'DELTA''s'!AU40</f>
        <v>Effect B3</v>
      </c>
      <c r="Q41" s="44">
        <f>'DELTA''s'!AV40</f>
        <v>9.2737221766073681</v>
      </c>
      <c r="R41" s="44">
        <f>'DELTA''s'!AW40</f>
        <v>9.6881371501619462</v>
      </c>
      <c r="S41" s="45">
        <f>'DELTA''s'!AX40</f>
        <v>8.8593072030527882</v>
      </c>
      <c r="T41" s="46"/>
      <c r="U41" s="47">
        <f>'DELTA''s'!AZ40</f>
        <v>8.8593072030527882</v>
      </c>
      <c r="V41" s="48">
        <f>'DELTA''s'!BA40</f>
        <v>8.9421901977637042</v>
      </c>
      <c r="W41" s="48">
        <f>'DELTA''s'!BB40</f>
        <v>9.0250731924746201</v>
      </c>
      <c r="X41" s="48">
        <f>'DELTA''s'!BC40</f>
        <v>9.1079561871855361</v>
      </c>
      <c r="Y41" s="48">
        <f>'DELTA''s'!BD40</f>
        <v>9.1908391818964521</v>
      </c>
      <c r="Z41" s="48">
        <f>'DELTA''s'!BE40</f>
        <v>9.2737221766073681</v>
      </c>
      <c r="AA41" s="48">
        <f>'DELTA''s'!BF40</f>
        <v>9.3566051713182841</v>
      </c>
      <c r="AB41" s="48">
        <f>'DELTA''s'!BG40</f>
        <v>9.4394881660292</v>
      </c>
      <c r="AC41" s="48">
        <f>'DELTA''s'!BH40</f>
        <v>9.522371160740116</v>
      </c>
      <c r="AD41" s="49">
        <f>'DELTA''s'!BI40</f>
        <v>9.6881371501619462</v>
      </c>
    </row>
    <row r="42" spans="15:30" x14ac:dyDescent="0.2">
      <c r="O42" s="42">
        <f>'DELTA''s'!AT41</f>
        <v>0</v>
      </c>
      <c r="P42" s="43" t="str">
        <f>'DELTA''s'!AU41</f>
        <v>Color Opaque 672</v>
      </c>
      <c r="Q42" s="44">
        <f>'DELTA''s'!AV41</f>
        <v>9.3938938934462648</v>
      </c>
      <c r="R42" s="44">
        <f>'DELTA''s'!AW41</f>
        <v>9.8693426275265903</v>
      </c>
      <c r="S42" s="45">
        <f>'DELTA''s'!AX41</f>
        <v>8.9184451593659411</v>
      </c>
      <c r="T42" s="46"/>
      <c r="U42" s="47">
        <f>'DELTA''s'!AZ41</f>
        <v>9.8693426275265903</v>
      </c>
      <c r="V42" s="48">
        <f>'DELTA''s'!BA41</f>
        <v>9.7742528807105256</v>
      </c>
      <c r="W42" s="48">
        <f>'DELTA''s'!BB41</f>
        <v>9.6791631338944608</v>
      </c>
      <c r="X42" s="48">
        <f>'DELTA''s'!BC41</f>
        <v>9.5840733870783961</v>
      </c>
      <c r="Y42" s="48">
        <f>'DELTA''s'!BD41</f>
        <v>9.4889836402623313</v>
      </c>
      <c r="Z42" s="48">
        <f>'DELTA''s'!BE41</f>
        <v>9.3938938934462666</v>
      </c>
      <c r="AA42" s="48">
        <f>'DELTA''s'!BF41</f>
        <v>9.2988041466302018</v>
      </c>
      <c r="AB42" s="48">
        <f>'DELTA''s'!BG41</f>
        <v>9.2037143998141371</v>
      </c>
      <c r="AC42" s="48">
        <f>'DELTA''s'!BH41</f>
        <v>9.1086246529980723</v>
      </c>
      <c r="AD42" s="49">
        <f>'DELTA''s'!BI41</f>
        <v>8.9184451593659411</v>
      </c>
    </row>
    <row r="43" spans="15:30" x14ac:dyDescent="0.2">
      <c r="O43" s="42">
        <f>'DELTA''s'!AT42</f>
        <v>0</v>
      </c>
      <c r="P43" s="43" t="str">
        <f>'DELTA''s'!AU42</f>
        <v>Effect D2</v>
      </c>
      <c r="Q43" s="44">
        <f>'DELTA''s'!AV42</f>
        <v>9.5209993507534492</v>
      </c>
      <c r="R43" s="44">
        <f>'DELTA''s'!AW42</f>
        <v>9.916418886971492</v>
      </c>
      <c r="S43" s="45">
        <f>'DELTA''s'!AX42</f>
        <v>9.1255798145354081</v>
      </c>
      <c r="T43" s="46"/>
      <c r="U43" s="47">
        <f>'DELTA''s'!AZ42</f>
        <v>9.1255798145354081</v>
      </c>
      <c r="V43" s="48">
        <f>'DELTA''s'!BA42</f>
        <v>9.204663721779017</v>
      </c>
      <c r="W43" s="48">
        <f>'DELTA''s'!BB42</f>
        <v>9.283747629022626</v>
      </c>
      <c r="X43" s="48">
        <f>'DELTA''s'!BC42</f>
        <v>9.3628315362662349</v>
      </c>
      <c r="Y43" s="48">
        <f>'DELTA''s'!BD42</f>
        <v>9.4419154435098438</v>
      </c>
      <c r="Z43" s="48">
        <f>'DELTA''s'!BE42</f>
        <v>9.5209993507534527</v>
      </c>
      <c r="AA43" s="48">
        <f>'DELTA''s'!BF42</f>
        <v>9.6000832579970616</v>
      </c>
      <c r="AB43" s="48">
        <f>'DELTA''s'!BG42</f>
        <v>9.6791671652406706</v>
      </c>
      <c r="AC43" s="48">
        <f>'DELTA''s'!BH42</f>
        <v>9.7582510724842795</v>
      </c>
      <c r="AD43" s="49">
        <f>'DELTA''s'!BI42</f>
        <v>9.916418886971492</v>
      </c>
    </row>
    <row r="44" spans="15:30" x14ac:dyDescent="0.2">
      <c r="O44" s="42">
        <f>'DELTA''s'!AT43</f>
        <v>0</v>
      </c>
      <c r="P44" s="43" t="str">
        <f>'DELTA''s'!AU43</f>
        <v>Effect C2</v>
      </c>
      <c r="Q44" s="44">
        <f>'DELTA''s'!AV43</f>
        <v>9.6337321599402017</v>
      </c>
      <c r="R44" s="44">
        <f>'DELTA''s'!AW43</f>
        <v>10.019210799899794</v>
      </c>
      <c r="S44" s="45">
        <f>'DELTA''s'!AX43</f>
        <v>9.2482535199806115</v>
      </c>
      <c r="T44" s="46"/>
      <c r="U44" s="47">
        <f>'DELTA''s'!AZ43</f>
        <v>9.2482535199806115</v>
      </c>
      <c r="V44" s="48">
        <f>'DELTA''s'!BA43</f>
        <v>9.3253492479725288</v>
      </c>
      <c r="W44" s="48">
        <f>'DELTA''s'!BB43</f>
        <v>9.4024449759644462</v>
      </c>
      <c r="X44" s="48">
        <f>'DELTA''s'!BC43</f>
        <v>9.4795407039563635</v>
      </c>
      <c r="Y44" s="48">
        <f>'DELTA''s'!BD43</f>
        <v>9.5566364319482808</v>
      </c>
      <c r="Z44" s="48">
        <f>'DELTA''s'!BE43</f>
        <v>9.6337321599401982</v>
      </c>
      <c r="AA44" s="48">
        <f>'DELTA''s'!BF43</f>
        <v>9.7108278879321155</v>
      </c>
      <c r="AB44" s="48">
        <f>'DELTA''s'!BG43</f>
        <v>9.7879236159240328</v>
      </c>
      <c r="AC44" s="48">
        <f>'DELTA''s'!BH43</f>
        <v>9.8650193439159501</v>
      </c>
      <c r="AD44" s="49">
        <f>'DELTA''s'!BI43</f>
        <v>10.019210799899794</v>
      </c>
    </row>
    <row r="45" spans="15:30" x14ac:dyDescent="0.2">
      <c r="O45" s="42">
        <f>'DELTA''s'!AT44</f>
        <v>0</v>
      </c>
      <c r="P45" s="43" t="str">
        <f>'DELTA''s'!AU44</f>
        <v>Effect B2</v>
      </c>
      <c r="Q45" s="44">
        <f>'DELTA''s'!AV44</f>
        <v>9.6433022401032744</v>
      </c>
      <c r="R45" s="44">
        <f>'DELTA''s'!AW44</f>
        <v>10.056020205530356</v>
      </c>
      <c r="S45" s="45">
        <f>'DELTA''s'!AX44</f>
        <v>9.230584274676195</v>
      </c>
      <c r="T45" s="46"/>
      <c r="U45" s="47">
        <f>'DELTA''s'!AZ44</f>
        <v>9.230584274676195</v>
      </c>
      <c r="V45" s="48">
        <f>'DELTA''s'!BA44</f>
        <v>9.3131278677616116</v>
      </c>
      <c r="W45" s="48">
        <f>'DELTA''s'!BB44</f>
        <v>9.3956714608470282</v>
      </c>
      <c r="X45" s="48">
        <f>'DELTA''s'!BC44</f>
        <v>9.4782150539324448</v>
      </c>
      <c r="Y45" s="48">
        <f>'DELTA''s'!BD44</f>
        <v>9.5607586470178614</v>
      </c>
      <c r="Z45" s="48">
        <f>'DELTA''s'!BE44</f>
        <v>9.643302240103278</v>
      </c>
      <c r="AA45" s="48">
        <f>'DELTA''s'!BF44</f>
        <v>9.7258458331886946</v>
      </c>
      <c r="AB45" s="48">
        <f>'DELTA''s'!BG44</f>
        <v>9.8083894262741111</v>
      </c>
      <c r="AC45" s="48">
        <f>'DELTA''s'!BH44</f>
        <v>9.8909330193595277</v>
      </c>
      <c r="AD45" s="49">
        <f>'DELTA''s'!BI44</f>
        <v>10.056020205530356</v>
      </c>
    </row>
    <row r="46" spans="15:30" x14ac:dyDescent="0.2">
      <c r="O46" s="42">
        <f>'DELTA''s'!AT45</f>
        <v>0</v>
      </c>
      <c r="P46" s="43" t="str">
        <f>'DELTA''s'!AU45</f>
        <v>Enamel A2</v>
      </c>
      <c r="Q46" s="44">
        <f>'DELTA''s'!AV45</f>
        <v>9.6844612509667769</v>
      </c>
      <c r="R46" s="44">
        <f>'DELTA''s'!AW45</f>
        <v>10.270830422910041</v>
      </c>
      <c r="S46" s="45">
        <f>'DELTA''s'!AX45</f>
        <v>9.0980920790235107</v>
      </c>
      <c r="T46" s="46"/>
      <c r="U46" s="47">
        <f>'DELTA''s'!AZ45</f>
        <v>9.0980920790235107</v>
      </c>
      <c r="V46" s="48">
        <f>'DELTA''s'!BA45</f>
        <v>9.2153659134121639</v>
      </c>
      <c r="W46" s="48">
        <f>'DELTA''s'!BB45</f>
        <v>9.3326397478008172</v>
      </c>
      <c r="X46" s="48">
        <f>'DELTA''s'!BC45</f>
        <v>9.4499135821894704</v>
      </c>
      <c r="Y46" s="48">
        <f>'DELTA''s'!BD45</f>
        <v>9.5671874165781237</v>
      </c>
      <c r="Z46" s="48">
        <f>'DELTA''s'!BE45</f>
        <v>9.6844612509667769</v>
      </c>
      <c r="AA46" s="48">
        <f>'DELTA''s'!BF45</f>
        <v>9.8017350853554301</v>
      </c>
      <c r="AB46" s="48">
        <f>'DELTA''s'!BG45</f>
        <v>9.9190089197440834</v>
      </c>
      <c r="AC46" s="48">
        <f>'DELTA''s'!BH45</f>
        <v>10.036282754132737</v>
      </c>
      <c r="AD46" s="49">
        <f>'DELTA''s'!BI45</f>
        <v>10.270830422910041</v>
      </c>
    </row>
    <row r="47" spans="15:30" x14ac:dyDescent="0.2">
      <c r="O47" s="42">
        <f>'DELTA''s'!AT46</f>
        <v>0</v>
      </c>
      <c r="P47" s="43" t="str">
        <f>'DELTA''s'!AU46</f>
        <v>Effect D4</v>
      </c>
      <c r="Q47" s="44">
        <f>'DELTA''s'!AV46</f>
        <v>9.7042635597630262</v>
      </c>
      <c r="R47" s="44">
        <f>'DELTA''s'!AW46</f>
        <v>10.082922537665706</v>
      </c>
      <c r="S47" s="45">
        <f>'DELTA''s'!AX46</f>
        <v>9.3256045818603468</v>
      </c>
      <c r="T47" s="46"/>
      <c r="U47" s="47">
        <f>'DELTA''s'!AZ46</f>
        <v>9.3256045818603468</v>
      </c>
      <c r="V47" s="48">
        <f>'DELTA''s'!BA46</f>
        <v>9.4013363774408827</v>
      </c>
      <c r="W47" s="48">
        <f>'DELTA''s'!BB46</f>
        <v>9.4770681730214186</v>
      </c>
      <c r="X47" s="48">
        <f>'DELTA''s'!BC46</f>
        <v>9.5527999686019545</v>
      </c>
      <c r="Y47" s="48">
        <f>'DELTA''s'!BD46</f>
        <v>9.6285317641824903</v>
      </c>
      <c r="Z47" s="48">
        <f>'DELTA''s'!BE46</f>
        <v>9.7042635597630262</v>
      </c>
      <c r="AA47" s="48">
        <f>'DELTA''s'!BF46</f>
        <v>9.7799953553435621</v>
      </c>
      <c r="AB47" s="48">
        <f>'DELTA''s'!BG46</f>
        <v>9.855727150924098</v>
      </c>
      <c r="AC47" s="48">
        <f>'DELTA''s'!BH46</f>
        <v>9.9314589465046339</v>
      </c>
      <c r="AD47" s="49">
        <f>'DELTA''s'!BI46</f>
        <v>10.082922537665706</v>
      </c>
    </row>
    <row r="48" spans="15:30" x14ac:dyDescent="0.2">
      <c r="O48" s="42">
        <f>'DELTA''s'!AT47</f>
        <v>0</v>
      </c>
      <c r="P48" s="43" t="str">
        <f>'DELTA''s'!AU47</f>
        <v>Effect A2</v>
      </c>
      <c r="Q48" s="44">
        <f>'DELTA''s'!AV47</f>
        <v>9.7554704652435706</v>
      </c>
      <c r="R48" s="44">
        <f>'DELTA''s'!AW47</f>
        <v>10.164258415743662</v>
      </c>
      <c r="S48" s="45">
        <f>'DELTA''s'!AX47</f>
        <v>9.3466825147434793</v>
      </c>
      <c r="T48" s="46"/>
      <c r="U48" s="47">
        <f>'DELTA''s'!AZ47</f>
        <v>9.3466825147434793</v>
      </c>
      <c r="V48" s="48">
        <f>'DELTA''s'!BA47</f>
        <v>9.4284401048434976</v>
      </c>
      <c r="W48" s="48">
        <f>'DELTA''s'!BB47</f>
        <v>9.5101976949435159</v>
      </c>
      <c r="X48" s="48">
        <f>'DELTA''s'!BC47</f>
        <v>9.5919552850435341</v>
      </c>
      <c r="Y48" s="48">
        <f>'DELTA''s'!BD47</f>
        <v>9.6737128751435524</v>
      </c>
      <c r="Z48" s="48">
        <f>'DELTA''s'!BE47</f>
        <v>9.7554704652435706</v>
      </c>
      <c r="AA48" s="48">
        <f>'DELTA''s'!BF47</f>
        <v>9.8372280553435889</v>
      </c>
      <c r="AB48" s="48">
        <f>'DELTA''s'!BG47</f>
        <v>9.9189856454436072</v>
      </c>
      <c r="AC48" s="48">
        <f>'DELTA''s'!BH47</f>
        <v>10.000743235543625</v>
      </c>
      <c r="AD48" s="49">
        <f>'DELTA''s'!BI47</f>
        <v>10.164258415743662</v>
      </c>
    </row>
    <row r="49" spans="15:30" x14ac:dyDescent="0.2">
      <c r="O49" s="42">
        <f>'DELTA''s'!AT48</f>
        <v>0</v>
      </c>
      <c r="P49" s="43" t="str">
        <f>'DELTA''s'!AU48</f>
        <v>Enamel A1</v>
      </c>
      <c r="Q49" s="44">
        <f>'DELTA''s'!AV48</f>
        <v>9.9545525571922084</v>
      </c>
      <c r="R49" s="44">
        <f>'DELTA''s'!AW48</f>
        <v>10.546086264489931</v>
      </c>
      <c r="S49" s="45">
        <f>'DELTA''s'!AX48</f>
        <v>9.363018849894484</v>
      </c>
      <c r="T49" s="46"/>
      <c r="U49" s="47">
        <f>'DELTA''s'!AZ48</f>
        <v>9.363018849894484</v>
      </c>
      <c r="V49" s="48">
        <f>'DELTA''s'!BA48</f>
        <v>9.4813255913540289</v>
      </c>
      <c r="W49" s="48">
        <f>'DELTA''s'!BB48</f>
        <v>9.5996323328135738</v>
      </c>
      <c r="X49" s="48">
        <f>'DELTA''s'!BC48</f>
        <v>9.7179390742731186</v>
      </c>
      <c r="Y49" s="48">
        <f>'DELTA''s'!BD48</f>
        <v>9.8362458157326635</v>
      </c>
      <c r="Z49" s="48">
        <f>'DELTA''s'!BE48</f>
        <v>9.9545525571922084</v>
      </c>
      <c r="AA49" s="48">
        <f>'DELTA''s'!BF48</f>
        <v>10.072859298651753</v>
      </c>
      <c r="AB49" s="48">
        <f>'DELTA''s'!BG48</f>
        <v>10.191166040111298</v>
      </c>
      <c r="AC49" s="48">
        <f>'DELTA''s'!BH48</f>
        <v>10.309472781570843</v>
      </c>
      <c r="AD49" s="49">
        <f>'DELTA''s'!BI48</f>
        <v>10.546086264489931</v>
      </c>
    </row>
    <row r="50" spans="15:30" x14ac:dyDescent="0.2">
      <c r="O50" s="42">
        <f>'DELTA''s'!AT49</f>
        <v>0</v>
      </c>
      <c r="P50" s="43" t="str">
        <f>'DELTA''s'!AU49</f>
        <v>Enamel C3</v>
      </c>
      <c r="Q50" s="44">
        <f>'DELTA''s'!AV49</f>
        <v>10.256682567729946</v>
      </c>
      <c r="R50" s="44">
        <f>'DELTA''s'!AW49</f>
        <v>10.991177538654243</v>
      </c>
      <c r="S50" s="45">
        <f>'DELTA''s'!AX49</f>
        <v>9.5221875968056473</v>
      </c>
      <c r="T50" s="46"/>
      <c r="U50" s="47">
        <f>'DELTA''s'!AZ49</f>
        <v>9.5221875968056473</v>
      </c>
      <c r="V50" s="48">
        <f>'DELTA''s'!BA49</f>
        <v>9.6690865909905064</v>
      </c>
      <c r="W50" s="48">
        <f>'DELTA''s'!BB49</f>
        <v>9.8159855851753655</v>
      </c>
      <c r="X50" s="48">
        <f>'DELTA''s'!BC49</f>
        <v>9.9628845793602245</v>
      </c>
      <c r="Y50" s="48">
        <f>'DELTA''s'!BD49</f>
        <v>10.109783573545084</v>
      </c>
      <c r="Z50" s="48">
        <f>'DELTA''s'!BE49</f>
        <v>10.256682567729943</v>
      </c>
      <c r="AA50" s="48">
        <f>'DELTA''s'!BF49</f>
        <v>10.403581561914802</v>
      </c>
      <c r="AB50" s="48">
        <f>'DELTA''s'!BG49</f>
        <v>10.550480556099661</v>
      </c>
      <c r="AC50" s="48">
        <f>'DELTA''s'!BH49</f>
        <v>10.69737955028452</v>
      </c>
      <c r="AD50" s="49">
        <f>'DELTA''s'!BI49</f>
        <v>10.991177538654243</v>
      </c>
    </row>
    <row r="51" spans="15:30" x14ac:dyDescent="0.2">
      <c r="O51" s="42">
        <f>'DELTA''s'!AT50</f>
        <v>0</v>
      </c>
      <c r="P51" s="43" t="str">
        <f>'DELTA''s'!AU50</f>
        <v>Enamel A3.5</v>
      </c>
      <c r="Q51" s="44">
        <f>'DELTA''s'!AV50</f>
        <v>10.448190050552814</v>
      </c>
      <c r="R51" s="44">
        <f>'DELTA''s'!AW50</f>
        <v>11.267209838041779</v>
      </c>
      <c r="S51" s="45">
        <f>'DELTA''s'!AX50</f>
        <v>9.6291702630638483</v>
      </c>
      <c r="T51" s="46"/>
      <c r="U51" s="47">
        <f>'DELTA''s'!AZ50</f>
        <v>9.6291702630638483</v>
      </c>
      <c r="V51" s="48">
        <f>'DELTA''s'!BA50</f>
        <v>9.792974220561641</v>
      </c>
      <c r="W51" s="48">
        <f>'DELTA''s'!BB50</f>
        <v>9.9567781780594338</v>
      </c>
      <c r="X51" s="48">
        <f>'DELTA''s'!BC50</f>
        <v>10.120582135557227</v>
      </c>
      <c r="Y51" s="48">
        <f>'DELTA''s'!BD50</f>
        <v>10.284386093055019</v>
      </c>
      <c r="Z51" s="48">
        <f>'DELTA''s'!BE50</f>
        <v>10.448190050552812</v>
      </c>
      <c r="AA51" s="48">
        <f>'DELTA''s'!BF50</f>
        <v>10.611994008050605</v>
      </c>
      <c r="AB51" s="48">
        <f>'DELTA''s'!BG50</f>
        <v>10.775797965548398</v>
      </c>
      <c r="AC51" s="48">
        <f>'DELTA''s'!BH50</f>
        <v>10.93960192304619</v>
      </c>
      <c r="AD51" s="49">
        <f>'DELTA''s'!BI50</f>
        <v>11.267209838041779</v>
      </c>
    </row>
    <row r="52" spans="15:30" x14ac:dyDescent="0.2">
      <c r="O52" s="42">
        <f>'DELTA''s'!AT51</f>
        <v>0</v>
      </c>
      <c r="P52" s="43" t="str">
        <f>'DELTA''s'!AU51</f>
        <v>Enamel C4</v>
      </c>
      <c r="Q52" s="44">
        <f>'DELTA''s'!AV51</f>
        <v>10.469718748846454</v>
      </c>
      <c r="R52" s="44">
        <f>'DELTA''s'!AW51</f>
        <v>10.989576006553166</v>
      </c>
      <c r="S52" s="45">
        <f>'DELTA''s'!AX51</f>
        <v>9.9498614911397389</v>
      </c>
      <c r="T52" s="46"/>
      <c r="U52" s="47">
        <f>'DELTA''s'!AZ51</f>
        <v>9.9498614911397389</v>
      </c>
      <c r="V52" s="48">
        <f>'DELTA''s'!BA51</f>
        <v>10.053832942681082</v>
      </c>
      <c r="W52" s="48">
        <f>'DELTA''s'!BB51</f>
        <v>10.157804394222424</v>
      </c>
      <c r="X52" s="48">
        <f>'DELTA''s'!BC51</f>
        <v>10.261775845763767</v>
      </c>
      <c r="Y52" s="48">
        <f>'DELTA''s'!BD51</f>
        <v>10.365747297305109</v>
      </c>
      <c r="Z52" s="48">
        <f>'DELTA''s'!BE51</f>
        <v>10.469718748846452</v>
      </c>
      <c r="AA52" s="48">
        <f>'DELTA''s'!BF51</f>
        <v>10.573690200387794</v>
      </c>
      <c r="AB52" s="48">
        <f>'DELTA''s'!BG51</f>
        <v>10.677661651929137</v>
      </c>
      <c r="AC52" s="48">
        <f>'DELTA''s'!BH51</f>
        <v>10.78163310347048</v>
      </c>
      <c r="AD52" s="49">
        <f>'DELTA''s'!BI51</f>
        <v>10.989576006553166</v>
      </c>
    </row>
    <row r="53" spans="15:30" x14ac:dyDescent="0.2">
      <c r="O53" s="42">
        <f>'DELTA''s'!AT52</f>
        <v>0</v>
      </c>
      <c r="P53" s="43" t="str">
        <f>'DELTA''s'!AU52</f>
        <v>Enamel C2</v>
      </c>
      <c r="Q53" s="44">
        <f>'DELTA''s'!AV52</f>
        <v>10.752994682389216</v>
      </c>
      <c r="R53" s="44">
        <f>'DELTA''s'!AW52</f>
        <v>11.566043006744207</v>
      </c>
      <c r="S53" s="45">
        <f>'DELTA''s'!AX52</f>
        <v>9.9399463580342253</v>
      </c>
      <c r="T53" s="46"/>
      <c r="U53" s="47">
        <f>'DELTA''s'!AZ52</f>
        <v>9.9399463580342253</v>
      </c>
      <c r="V53" s="48">
        <f>'DELTA''s'!BA52</f>
        <v>10.102556022905224</v>
      </c>
      <c r="W53" s="48">
        <f>'DELTA''s'!BB52</f>
        <v>10.265165687776223</v>
      </c>
      <c r="X53" s="48">
        <f>'DELTA''s'!BC52</f>
        <v>10.427775352647222</v>
      </c>
      <c r="Y53" s="48">
        <f>'DELTA''s'!BD52</f>
        <v>10.590385017518221</v>
      </c>
      <c r="Z53" s="48">
        <f>'DELTA''s'!BE52</f>
        <v>10.75299468238922</v>
      </c>
      <c r="AA53" s="48">
        <f>'DELTA''s'!BF52</f>
        <v>10.915604347260219</v>
      </c>
      <c r="AB53" s="48">
        <f>'DELTA''s'!BG52</f>
        <v>11.078214012131218</v>
      </c>
      <c r="AC53" s="48">
        <f>'DELTA''s'!BH52</f>
        <v>11.240823677002217</v>
      </c>
      <c r="AD53" s="49">
        <f>'DELTA''s'!BI52</f>
        <v>11.566043006744207</v>
      </c>
    </row>
    <row r="54" spans="15:30" x14ac:dyDescent="0.2">
      <c r="O54" s="42">
        <f>'DELTA''s'!AT53</f>
        <v>0</v>
      </c>
      <c r="P54" s="43" t="str">
        <f>'DELTA''s'!AU53</f>
        <v>Transparent 530</v>
      </c>
      <c r="Q54" s="44">
        <f>'DELTA''s'!AV53</f>
        <v>10.765733851585699</v>
      </c>
      <c r="R54" s="44">
        <f>'DELTA''s'!AW53</f>
        <v>12.378610666953584</v>
      </c>
      <c r="S54" s="45">
        <f>'DELTA''s'!AX53</f>
        <v>9.1528570362178137</v>
      </c>
      <c r="T54" s="46"/>
      <c r="U54" s="47">
        <f>'DELTA''s'!AZ53</f>
        <v>9.1528570362178137</v>
      </c>
      <c r="V54" s="48">
        <f>'DELTA''s'!BA53</f>
        <v>9.4754323992913907</v>
      </c>
      <c r="W54" s="48">
        <f>'DELTA''s'!BB53</f>
        <v>9.7980077623649677</v>
      </c>
      <c r="X54" s="48">
        <f>'DELTA''s'!BC53</f>
        <v>10.120583125438545</v>
      </c>
      <c r="Y54" s="48">
        <f>'DELTA''s'!BD53</f>
        <v>10.443158488512122</v>
      </c>
      <c r="Z54" s="48">
        <f>'DELTA''s'!BE53</f>
        <v>10.765733851585699</v>
      </c>
      <c r="AA54" s="48">
        <f>'DELTA''s'!BF53</f>
        <v>11.088309214659276</v>
      </c>
      <c r="AB54" s="48">
        <f>'DELTA''s'!BG53</f>
        <v>11.410884577732853</v>
      </c>
      <c r="AC54" s="48">
        <f>'DELTA''s'!BH53</f>
        <v>11.73345994080643</v>
      </c>
      <c r="AD54" s="49">
        <f>'DELTA''s'!BI53</f>
        <v>12.378610666953584</v>
      </c>
    </row>
    <row r="55" spans="15:30" x14ac:dyDescent="0.2">
      <c r="O55" s="42">
        <f>'DELTA''s'!AT54</f>
        <v>0</v>
      </c>
      <c r="P55" s="43" t="str">
        <f>'DELTA''s'!AU54</f>
        <v>Enamel D4</v>
      </c>
      <c r="Q55" s="44">
        <f>'DELTA''s'!AV54</f>
        <v>10.778343795569493</v>
      </c>
      <c r="R55" s="44">
        <f>'DELTA''s'!AW54</f>
        <v>11.648651723004447</v>
      </c>
      <c r="S55" s="45">
        <f>'DELTA''s'!AX54</f>
        <v>9.9080358681345384</v>
      </c>
      <c r="T55" s="46"/>
      <c r="U55" s="47">
        <f>'DELTA''s'!AZ54</f>
        <v>9.9080358681345384</v>
      </c>
      <c r="V55" s="48">
        <f>'DELTA''s'!BA54</f>
        <v>10.082097453621529</v>
      </c>
      <c r="W55" s="48">
        <f>'DELTA''s'!BB54</f>
        <v>10.256159039108519</v>
      </c>
      <c r="X55" s="48">
        <f>'DELTA''s'!BC54</f>
        <v>10.43022062459551</v>
      </c>
      <c r="Y55" s="48">
        <f>'DELTA''s'!BD54</f>
        <v>10.6042822100825</v>
      </c>
      <c r="Z55" s="48">
        <f>'DELTA''s'!BE54</f>
        <v>10.778343795569491</v>
      </c>
      <c r="AA55" s="48">
        <f>'DELTA''s'!BF54</f>
        <v>10.952405381056481</v>
      </c>
      <c r="AB55" s="48">
        <f>'DELTA''s'!BG54</f>
        <v>11.126466966543472</v>
      </c>
      <c r="AC55" s="48">
        <f>'DELTA''s'!BH54</f>
        <v>11.300528552030462</v>
      </c>
      <c r="AD55" s="49">
        <f>'DELTA''s'!BI54</f>
        <v>11.648651723004447</v>
      </c>
    </row>
    <row r="56" spans="15:30" x14ac:dyDescent="0.2">
      <c r="O56" s="42">
        <f>'DELTA''s'!AT55</f>
        <v>0</v>
      </c>
      <c r="P56" s="43" t="str">
        <f>'DELTA''s'!AU55</f>
        <v>Enamel D3</v>
      </c>
      <c r="Q56" s="44">
        <f>'DELTA''s'!AV55</f>
        <v>10.855160454026318</v>
      </c>
      <c r="R56" s="44">
        <f>'DELTA''s'!AW55</f>
        <v>11.672993221242939</v>
      </c>
      <c r="S56" s="45">
        <f>'DELTA''s'!AX55</f>
        <v>10.0373276868097</v>
      </c>
      <c r="T56" s="46"/>
      <c r="U56" s="47">
        <f>'DELTA''s'!AZ55</f>
        <v>10.0373276868097</v>
      </c>
      <c r="V56" s="48">
        <f>'DELTA''s'!BA55</f>
        <v>10.200894240253024</v>
      </c>
      <c r="W56" s="48">
        <f>'DELTA''s'!BB55</f>
        <v>10.364460793696349</v>
      </c>
      <c r="X56" s="48">
        <f>'DELTA''s'!BC55</f>
        <v>10.528027347139673</v>
      </c>
      <c r="Y56" s="48">
        <f>'DELTA''s'!BD55</f>
        <v>10.691593900582998</v>
      </c>
      <c r="Z56" s="48">
        <f>'DELTA''s'!BE55</f>
        <v>10.855160454026322</v>
      </c>
      <c r="AA56" s="48">
        <f>'DELTA''s'!BF55</f>
        <v>11.018727007469646</v>
      </c>
      <c r="AB56" s="48">
        <f>'DELTA''s'!BG55</f>
        <v>11.182293560912971</v>
      </c>
      <c r="AC56" s="48">
        <f>'DELTA''s'!BH55</f>
        <v>11.345860114356295</v>
      </c>
      <c r="AD56" s="49">
        <f>'DELTA''s'!BI55</f>
        <v>11.672993221242939</v>
      </c>
    </row>
    <row r="57" spans="15:30" x14ac:dyDescent="0.2">
      <c r="O57" s="42">
        <f>'DELTA''s'!AT56</f>
        <v>0</v>
      </c>
      <c r="P57" s="43" t="str">
        <f>'DELTA''s'!AU56</f>
        <v>Enamel B3</v>
      </c>
      <c r="Q57" s="44">
        <f>'DELTA''s'!AV56</f>
        <v>10.895777910868791</v>
      </c>
      <c r="R57" s="44">
        <f>'DELTA''s'!AW56</f>
        <v>11.703483488281115</v>
      </c>
      <c r="S57" s="45">
        <f>'DELTA''s'!AX56</f>
        <v>10.088072333456466</v>
      </c>
      <c r="T57" s="46"/>
      <c r="U57" s="47">
        <f>'DELTA''s'!AZ56</f>
        <v>10.088072333456466</v>
      </c>
      <c r="V57" s="48">
        <f>'DELTA''s'!BA56</f>
        <v>10.249613448938931</v>
      </c>
      <c r="W57" s="48">
        <f>'DELTA''s'!BB56</f>
        <v>10.411154564421395</v>
      </c>
      <c r="X57" s="48">
        <f>'DELTA''s'!BC56</f>
        <v>10.572695679903859</v>
      </c>
      <c r="Y57" s="48">
        <f>'DELTA''s'!BD56</f>
        <v>10.734236795386323</v>
      </c>
      <c r="Z57" s="48">
        <f>'DELTA''s'!BE56</f>
        <v>10.895777910868787</v>
      </c>
      <c r="AA57" s="48">
        <f>'DELTA''s'!BF56</f>
        <v>11.057319026351252</v>
      </c>
      <c r="AB57" s="48">
        <f>'DELTA''s'!BG56</f>
        <v>11.218860141833716</v>
      </c>
      <c r="AC57" s="48">
        <f>'DELTA''s'!BH56</f>
        <v>11.38040125731618</v>
      </c>
      <c r="AD57" s="49">
        <f>'DELTA''s'!BI56</f>
        <v>11.703483488281115</v>
      </c>
    </row>
    <row r="58" spans="15:30" x14ac:dyDescent="0.2">
      <c r="O58" s="42">
        <f>'DELTA''s'!AT57</f>
        <v>0</v>
      </c>
      <c r="P58" s="43" t="str">
        <f>'DELTA''s'!AU57</f>
        <v>Dentine A4</v>
      </c>
      <c r="Q58" s="44">
        <f>'DELTA''s'!AV57</f>
        <v>10.952859321717506</v>
      </c>
      <c r="R58" s="44">
        <f>'DELTA''s'!AW57</f>
        <v>11.211700930716399</v>
      </c>
      <c r="S58" s="45">
        <f>'DELTA''s'!AX57</f>
        <v>10.694017712718614</v>
      </c>
      <c r="T58" s="46"/>
      <c r="U58" s="47">
        <f>'DELTA''s'!AZ57</f>
        <v>10.694017712718614</v>
      </c>
      <c r="V58" s="48">
        <f>'DELTA''s'!BA57</f>
        <v>10.745786034518392</v>
      </c>
      <c r="W58" s="48">
        <f>'DELTA''s'!BB57</f>
        <v>10.797554356318171</v>
      </c>
      <c r="X58" s="48">
        <f>'DELTA''s'!BC57</f>
        <v>10.84932267811795</v>
      </c>
      <c r="Y58" s="48">
        <f>'DELTA''s'!BD57</f>
        <v>10.901090999917729</v>
      </c>
      <c r="Z58" s="48">
        <f>'DELTA''s'!BE57</f>
        <v>10.952859321717508</v>
      </c>
      <c r="AA58" s="48">
        <f>'DELTA''s'!BF57</f>
        <v>11.004627643517287</v>
      </c>
      <c r="AB58" s="48">
        <f>'DELTA''s'!BG57</f>
        <v>11.056395965317066</v>
      </c>
      <c r="AC58" s="48">
        <f>'DELTA''s'!BH57</f>
        <v>11.108164287116844</v>
      </c>
      <c r="AD58" s="49">
        <f>'DELTA''s'!BI57</f>
        <v>11.211700930716399</v>
      </c>
    </row>
    <row r="59" spans="15:30" x14ac:dyDescent="0.2">
      <c r="O59" s="42">
        <f>'DELTA''s'!AT58</f>
        <v>0</v>
      </c>
      <c r="P59" s="43" t="str">
        <f>'DELTA''s'!AU58</f>
        <v>Enamel A3</v>
      </c>
      <c r="Q59" s="44">
        <f>'DELTA''s'!AV58</f>
        <v>10.965494948632385</v>
      </c>
      <c r="R59" s="44">
        <f>'DELTA''s'!AW58</f>
        <v>11.784622475295748</v>
      </c>
      <c r="S59" s="45">
        <f>'DELTA''s'!AX58</f>
        <v>10.146367421969021</v>
      </c>
      <c r="T59" s="46"/>
      <c r="U59" s="47">
        <f>'DELTA''s'!AZ58</f>
        <v>10.146367421969021</v>
      </c>
      <c r="V59" s="48">
        <f>'DELTA''s'!BA58</f>
        <v>10.310192927301694</v>
      </c>
      <c r="W59" s="48">
        <f>'DELTA''s'!BB58</f>
        <v>10.474018432634367</v>
      </c>
      <c r="X59" s="48">
        <f>'DELTA''s'!BC58</f>
        <v>10.637843937967039</v>
      </c>
      <c r="Y59" s="48">
        <f>'DELTA''s'!BD58</f>
        <v>10.801669443299712</v>
      </c>
      <c r="Z59" s="48">
        <f>'DELTA''s'!BE58</f>
        <v>10.965494948632385</v>
      </c>
      <c r="AA59" s="48">
        <f>'DELTA''s'!BF58</f>
        <v>11.129320453965057</v>
      </c>
      <c r="AB59" s="48">
        <f>'DELTA''s'!BG58</f>
        <v>11.29314595929773</v>
      </c>
      <c r="AC59" s="48">
        <f>'DELTA''s'!BH58</f>
        <v>11.456971464630403</v>
      </c>
      <c r="AD59" s="49">
        <f>'DELTA''s'!BI58</f>
        <v>11.784622475295748</v>
      </c>
    </row>
    <row r="60" spans="15:30" x14ac:dyDescent="0.2">
      <c r="O60" s="42">
        <f>'DELTA''s'!AT59</f>
        <v>0</v>
      </c>
      <c r="P60" s="43" t="str">
        <f>'DELTA''s'!AU59</f>
        <v>Enamel B2</v>
      </c>
      <c r="Q60" s="44">
        <f>'DELTA''s'!AV59</f>
        <v>11.036398407452326</v>
      </c>
      <c r="R60" s="44">
        <f>'DELTA''s'!AW59</f>
        <v>11.805688217172085</v>
      </c>
      <c r="S60" s="45">
        <f>'DELTA''s'!AX59</f>
        <v>10.267108597732568</v>
      </c>
      <c r="T60" s="46"/>
      <c r="U60" s="47">
        <f>'DELTA''s'!AZ59</f>
        <v>10.267108597732568</v>
      </c>
      <c r="V60" s="48">
        <f>'DELTA''s'!BA59</f>
        <v>10.42096655967652</v>
      </c>
      <c r="W60" s="48">
        <f>'DELTA''s'!BB59</f>
        <v>10.574824521620473</v>
      </c>
      <c r="X60" s="48">
        <f>'DELTA''s'!BC59</f>
        <v>10.728682483564425</v>
      </c>
      <c r="Y60" s="48">
        <f>'DELTA''s'!BD59</f>
        <v>10.882540445508377</v>
      </c>
      <c r="Z60" s="48">
        <f>'DELTA''s'!BE59</f>
        <v>11.03639840745233</v>
      </c>
      <c r="AA60" s="48">
        <f>'DELTA''s'!BF59</f>
        <v>11.190256369396282</v>
      </c>
      <c r="AB60" s="48">
        <f>'DELTA''s'!BG59</f>
        <v>11.344114331340235</v>
      </c>
      <c r="AC60" s="48">
        <f>'DELTA''s'!BH59</f>
        <v>11.497972293284187</v>
      </c>
      <c r="AD60" s="49">
        <f>'DELTA''s'!BI59</f>
        <v>11.805688217172085</v>
      </c>
    </row>
    <row r="61" spans="15:30" x14ac:dyDescent="0.2">
      <c r="O61" s="42">
        <f>'DELTA''s'!AT60</f>
        <v>0</v>
      </c>
      <c r="P61" s="43" t="str">
        <f>'DELTA''s'!AU60</f>
        <v>Enamel B4</v>
      </c>
      <c r="Q61" s="44">
        <f>'DELTA''s'!AV60</f>
        <v>11.463145139466693</v>
      </c>
      <c r="R61" s="44">
        <f>'DELTA''s'!AW60</f>
        <v>12.244697648686332</v>
      </c>
      <c r="S61" s="45">
        <f>'DELTA''s'!AX60</f>
        <v>10.681592630247055</v>
      </c>
      <c r="T61" s="46"/>
      <c r="U61" s="47">
        <f>'DELTA''s'!AZ60</f>
        <v>10.681592630247055</v>
      </c>
      <c r="V61" s="48">
        <f>'DELTA''s'!BA60</f>
        <v>10.837903132090982</v>
      </c>
      <c r="W61" s="48">
        <f>'DELTA''s'!BB60</f>
        <v>10.99421363393491</v>
      </c>
      <c r="X61" s="48">
        <f>'DELTA''s'!BC60</f>
        <v>11.150524135778838</v>
      </c>
      <c r="Y61" s="48">
        <f>'DELTA''s'!BD60</f>
        <v>11.306834637622766</v>
      </c>
      <c r="Z61" s="48">
        <f>'DELTA''s'!BE60</f>
        <v>11.463145139466693</v>
      </c>
      <c r="AA61" s="48">
        <f>'DELTA''s'!BF60</f>
        <v>11.619455641310621</v>
      </c>
      <c r="AB61" s="48">
        <f>'DELTA''s'!BG60</f>
        <v>11.775766143154549</v>
      </c>
      <c r="AC61" s="48">
        <f>'DELTA''s'!BH60</f>
        <v>11.932076644998476</v>
      </c>
      <c r="AD61" s="49">
        <f>'DELTA''s'!BI60</f>
        <v>12.244697648686332</v>
      </c>
    </row>
    <row r="62" spans="15:30" x14ac:dyDescent="0.2">
      <c r="O62" s="42">
        <f>'DELTA''s'!AT61</f>
        <v>0</v>
      </c>
      <c r="P62" s="43" t="str">
        <f>'DELTA''s'!AU61</f>
        <v>Enamel A4</v>
      </c>
      <c r="Q62" s="44">
        <f>'DELTA''s'!AV61</f>
        <v>11.643144190737036</v>
      </c>
      <c r="R62" s="44">
        <f>'DELTA''s'!AW61</f>
        <v>12.133507705111871</v>
      </c>
      <c r="S62" s="45">
        <f>'DELTA''s'!AX61</f>
        <v>11.152780676362203</v>
      </c>
      <c r="T62" s="46"/>
      <c r="U62" s="47">
        <f>'DELTA''s'!AZ61</f>
        <v>11.152780676362203</v>
      </c>
      <c r="V62" s="48">
        <f>'DELTA''s'!BA61</f>
        <v>11.250853379237171</v>
      </c>
      <c r="W62" s="48">
        <f>'DELTA''s'!BB61</f>
        <v>11.348926082112138</v>
      </c>
      <c r="X62" s="48">
        <f>'DELTA''s'!BC61</f>
        <v>11.446998784987105</v>
      </c>
      <c r="Y62" s="48">
        <f>'DELTA''s'!BD61</f>
        <v>11.545071487862073</v>
      </c>
      <c r="Z62" s="48">
        <f>'DELTA''s'!BE61</f>
        <v>11.64314419073704</v>
      </c>
      <c r="AA62" s="48">
        <f>'DELTA''s'!BF61</f>
        <v>11.741216893612007</v>
      </c>
      <c r="AB62" s="48">
        <f>'DELTA''s'!BG61</f>
        <v>11.839289596486974</v>
      </c>
      <c r="AC62" s="48">
        <f>'DELTA''s'!BH61</f>
        <v>11.937362299361942</v>
      </c>
      <c r="AD62" s="49">
        <f>'DELTA''s'!BI61</f>
        <v>12.133507705111871</v>
      </c>
    </row>
    <row r="63" spans="15:30" x14ac:dyDescent="0.2">
      <c r="O63" s="42">
        <f>'DELTA''s'!AT62</f>
        <v>0</v>
      </c>
      <c r="P63" s="43" t="str">
        <f>'DELTA''s'!AU62</f>
        <v>Enamel C1</v>
      </c>
      <c r="Q63" s="44">
        <f>'DELTA''s'!AV62</f>
        <v>11.663479195619919</v>
      </c>
      <c r="R63" s="44">
        <f>'DELTA''s'!AW62</f>
        <v>12.164210289604425</v>
      </c>
      <c r="S63" s="45">
        <f>'DELTA''s'!AX62</f>
        <v>11.162748101635414</v>
      </c>
      <c r="T63" s="46"/>
      <c r="U63" s="47">
        <f>'DELTA''s'!AZ62</f>
        <v>11.162748101635414</v>
      </c>
      <c r="V63" s="48">
        <f>'DELTA''s'!BA62</f>
        <v>11.262894320432315</v>
      </c>
      <c r="W63" s="48">
        <f>'DELTA''s'!BB62</f>
        <v>11.363040539229216</v>
      </c>
      <c r="X63" s="48">
        <f>'DELTA''s'!BC62</f>
        <v>11.463186758026117</v>
      </c>
      <c r="Y63" s="48">
        <f>'DELTA''s'!BD62</f>
        <v>11.563332976823018</v>
      </c>
      <c r="Z63" s="48">
        <f>'DELTA''s'!BE62</f>
        <v>11.663479195619919</v>
      </c>
      <c r="AA63" s="48">
        <f>'DELTA''s'!BF62</f>
        <v>11.76362541441682</v>
      </c>
      <c r="AB63" s="48">
        <f>'DELTA''s'!BG62</f>
        <v>11.863771633213721</v>
      </c>
      <c r="AC63" s="48">
        <f>'DELTA''s'!BH62</f>
        <v>11.963917852010622</v>
      </c>
      <c r="AD63" s="49">
        <f>'DELTA''s'!BI62</f>
        <v>12.164210289604425</v>
      </c>
    </row>
    <row r="64" spans="15:30" x14ac:dyDescent="0.2">
      <c r="O64" s="42">
        <f>'DELTA''s'!AT63</f>
        <v>0</v>
      </c>
      <c r="P64" s="43" t="str">
        <f>'DELTA''s'!AU63</f>
        <v>Effect A4</v>
      </c>
      <c r="Q64" s="44">
        <f>'DELTA''s'!AV63</f>
        <v>11.822656185208503</v>
      </c>
      <c r="R64" s="44">
        <f>'DELTA''s'!AW63</f>
        <v>12.166363566764504</v>
      </c>
      <c r="S64" s="45">
        <f>'DELTA''s'!AX63</f>
        <v>11.478948803652502</v>
      </c>
      <c r="T64" s="46"/>
      <c r="U64" s="47">
        <f>'DELTA''s'!AZ63</f>
        <v>11.478948803652502</v>
      </c>
      <c r="V64" s="48">
        <f>'DELTA''s'!BA63</f>
        <v>11.547690279963701</v>
      </c>
      <c r="W64" s="48">
        <f>'DELTA''s'!BB63</f>
        <v>11.616431756274901</v>
      </c>
      <c r="X64" s="48">
        <f>'DELTA''s'!BC63</f>
        <v>11.6851732325861</v>
      </c>
      <c r="Y64" s="48">
        <f>'DELTA''s'!BD63</f>
        <v>11.7539147088973</v>
      </c>
      <c r="Z64" s="48">
        <f>'DELTA''s'!BE63</f>
        <v>11.822656185208499</v>
      </c>
      <c r="AA64" s="48">
        <f>'DELTA''s'!BF63</f>
        <v>11.891397661519699</v>
      </c>
      <c r="AB64" s="48">
        <f>'DELTA''s'!BG63</f>
        <v>11.960139137830899</v>
      </c>
      <c r="AC64" s="48">
        <f>'DELTA''s'!BH63</f>
        <v>12.028880614142098</v>
      </c>
      <c r="AD64" s="49">
        <f>'DELTA''s'!BI63</f>
        <v>12.166363566764504</v>
      </c>
    </row>
    <row r="65" spans="15:30" x14ac:dyDescent="0.2">
      <c r="O65" s="42">
        <f>'DELTA''s'!AT64</f>
        <v>0</v>
      </c>
      <c r="P65" s="43" t="str">
        <f>'DELTA''s'!AU64</f>
        <v>Effect C3</v>
      </c>
      <c r="Q65" s="44">
        <f>'DELTA''s'!AV64</f>
        <v>11.850813286403238</v>
      </c>
      <c r="R65" s="44">
        <f>'DELTA''s'!AW64</f>
        <v>12.168123655173325</v>
      </c>
      <c r="S65" s="45">
        <f>'DELTA''s'!AX64</f>
        <v>11.533502917633152</v>
      </c>
      <c r="T65" s="46"/>
      <c r="U65" s="47">
        <f>'DELTA''s'!AZ64</f>
        <v>11.533502917633152</v>
      </c>
      <c r="V65" s="48">
        <f>'DELTA''s'!BA64</f>
        <v>11.59696499138717</v>
      </c>
      <c r="W65" s="48">
        <f>'DELTA''s'!BB64</f>
        <v>11.660427065141187</v>
      </c>
      <c r="X65" s="48">
        <f>'DELTA''s'!BC64</f>
        <v>11.723889138895204</v>
      </c>
      <c r="Y65" s="48">
        <f>'DELTA''s'!BD64</f>
        <v>11.787351212649222</v>
      </c>
      <c r="Z65" s="48">
        <f>'DELTA''s'!BE64</f>
        <v>11.850813286403239</v>
      </c>
      <c r="AA65" s="48">
        <f>'DELTA''s'!BF64</f>
        <v>11.914275360157257</v>
      </c>
      <c r="AB65" s="48">
        <f>'DELTA''s'!BG64</f>
        <v>11.977737433911274</v>
      </c>
      <c r="AC65" s="48">
        <f>'DELTA''s'!BH64</f>
        <v>12.041199507665292</v>
      </c>
      <c r="AD65" s="49">
        <f>'DELTA''s'!BI64</f>
        <v>12.168123655173325</v>
      </c>
    </row>
    <row r="66" spans="15:30" x14ac:dyDescent="0.2">
      <c r="O66" s="42">
        <f>'DELTA''s'!AT65</f>
        <v>0</v>
      </c>
      <c r="P66" s="43" t="str">
        <f>'DELTA''s'!AU65</f>
        <v>Effect B4</v>
      </c>
      <c r="Q66" s="44">
        <f>'DELTA''s'!AV65</f>
        <v>12.094481952190465</v>
      </c>
      <c r="R66" s="44">
        <f>'DELTA''s'!AW65</f>
        <v>12.423607714670343</v>
      </c>
      <c r="S66" s="45">
        <f>'DELTA''s'!AX65</f>
        <v>11.765356189710587</v>
      </c>
      <c r="T66" s="46"/>
      <c r="U66" s="47">
        <f>'DELTA''s'!AZ65</f>
        <v>11.765356189710587</v>
      </c>
      <c r="V66" s="48">
        <f>'DELTA''s'!BA65</f>
        <v>11.831181342206563</v>
      </c>
      <c r="W66" s="48">
        <f>'DELTA''s'!BB65</f>
        <v>11.897006494702538</v>
      </c>
      <c r="X66" s="48">
        <f>'DELTA''s'!BC65</f>
        <v>11.962831647198513</v>
      </c>
      <c r="Y66" s="48">
        <f>'DELTA''s'!BD65</f>
        <v>12.028656799694488</v>
      </c>
      <c r="Z66" s="48">
        <f>'DELTA''s'!BE65</f>
        <v>12.094481952190463</v>
      </c>
      <c r="AA66" s="48">
        <f>'DELTA''s'!BF65</f>
        <v>12.160307104686439</v>
      </c>
      <c r="AB66" s="48">
        <f>'DELTA''s'!BG65</f>
        <v>12.226132257182414</v>
      </c>
      <c r="AC66" s="48">
        <f>'DELTA''s'!BH65</f>
        <v>12.291957409678389</v>
      </c>
      <c r="AD66" s="49">
        <f>'DELTA''s'!BI65</f>
        <v>12.423607714670343</v>
      </c>
    </row>
    <row r="67" spans="15:30" x14ac:dyDescent="0.2">
      <c r="O67" s="42">
        <f>'DELTA''s'!AT66</f>
        <v>0</v>
      </c>
      <c r="P67" s="43" t="str">
        <f>'DELTA''s'!AU66</f>
        <v>Color 568</v>
      </c>
      <c r="Q67" s="44">
        <f>'DELTA''s'!AV66</f>
        <v>12.095659074241221</v>
      </c>
      <c r="R67" s="44">
        <f>'DELTA''s'!AW66</f>
        <v>12.225992184942218</v>
      </c>
      <c r="S67" s="45">
        <f>'DELTA''s'!AX66</f>
        <v>11.965325963540224</v>
      </c>
      <c r="T67" s="46"/>
      <c r="U67" s="47">
        <f>'DELTA''s'!AZ66</f>
        <v>11.965325963540224</v>
      </c>
      <c r="V67" s="48">
        <f>'DELTA''s'!BA66</f>
        <v>11.991392585680423</v>
      </c>
      <c r="W67" s="48">
        <f>'DELTA''s'!BB66</f>
        <v>12.017459207820622</v>
      </c>
      <c r="X67" s="48">
        <f>'DELTA''s'!BC66</f>
        <v>12.043525829960821</v>
      </c>
      <c r="Y67" s="48">
        <f>'DELTA''s'!BD66</f>
        <v>12.06959245210102</v>
      </c>
      <c r="Z67" s="48">
        <f>'DELTA''s'!BE66</f>
        <v>12.095659074241219</v>
      </c>
      <c r="AA67" s="48">
        <f>'DELTA''s'!BF66</f>
        <v>12.121725696381418</v>
      </c>
      <c r="AB67" s="48">
        <f>'DELTA''s'!BG66</f>
        <v>12.147792318521617</v>
      </c>
      <c r="AC67" s="48">
        <f>'DELTA''s'!BH66</f>
        <v>12.173858940661816</v>
      </c>
      <c r="AD67" s="49">
        <f>'DELTA''s'!BI66</f>
        <v>12.225992184942218</v>
      </c>
    </row>
    <row r="68" spans="15:30" x14ac:dyDescent="0.2">
      <c r="O68" s="42">
        <f>'DELTA''s'!AT67</f>
        <v>0</v>
      </c>
      <c r="P68" s="43" t="str">
        <f>'DELTA''s'!AU67</f>
        <v>Enamel D2</v>
      </c>
      <c r="Q68" s="44">
        <f>'DELTA''s'!AV67</f>
        <v>12.148300330859577</v>
      </c>
      <c r="R68" s="44">
        <f>'DELTA''s'!AW67</f>
        <v>12.610280570330808</v>
      </c>
      <c r="S68" s="45">
        <f>'DELTA''s'!AX67</f>
        <v>11.686320091388344</v>
      </c>
      <c r="T68" s="46"/>
      <c r="U68" s="47">
        <f>'DELTA''s'!AZ67</f>
        <v>11.686320091388344</v>
      </c>
      <c r="V68" s="48">
        <f>'DELTA''s'!BA67</f>
        <v>11.77871613928259</v>
      </c>
      <c r="W68" s="48">
        <f>'DELTA''s'!BB67</f>
        <v>11.871112187176836</v>
      </c>
      <c r="X68" s="48">
        <f>'DELTA''s'!BC67</f>
        <v>11.963508235071082</v>
      </c>
      <c r="Y68" s="48">
        <f>'DELTA''s'!BD67</f>
        <v>12.055904282965328</v>
      </c>
      <c r="Z68" s="48">
        <f>'DELTA''s'!BE67</f>
        <v>12.148300330859573</v>
      </c>
      <c r="AA68" s="48">
        <f>'DELTA''s'!BF67</f>
        <v>12.240696378753819</v>
      </c>
      <c r="AB68" s="48">
        <f>'DELTA''s'!BG67</f>
        <v>12.333092426648065</v>
      </c>
      <c r="AC68" s="48">
        <f>'DELTA''s'!BH67</f>
        <v>12.425488474542311</v>
      </c>
      <c r="AD68" s="49">
        <f>'DELTA''s'!BI67</f>
        <v>12.610280570330808</v>
      </c>
    </row>
    <row r="69" spans="15:30" x14ac:dyDescent="0.2">
      <c r="O69" s="42">
        <f>'DELTA''s'!AT68</f>
        <v>0</v>
      </c>
      <c r="P69" s="43" t="str">
        <f>'DELTA''s'!AU68</f>
        <v>Effect A3.5</v>
      </c>
      <c r="Q69" s="44">
        <f>'DELTA''s'!AV68</f>
        <v>12.238197388354489</v>
      </c>
      <c r="R69" s="44">
        <f>'DELTA''s'!AW68</f>
        <v>12.577239468159707</v>
      </c>
      <c r="S69" s="45">
        <f>'DELTA''s'!AX68</f>
        <v>11.899155308549272</v>
      </c>
      <c r="T69" s="46"/>
      <c r="U69" s="47">
        <f>'DELTA''s'!AZ68</f>
        <v>11.899155308549272</v>
      </c>
      <c r="V69" s="48">
        <f>'DELTA''s'!BA68</f>
        <v>11.966963724510315</v>
      </c>
      <c r="W69" s="48">
        <f>'DELTA''s'!BB68</f>
        <v>12.034772140471357</v>
      </c>
      <c r="X69" s="48">
        <f>'DELTA''s'!BC68</f>
        <v>12.1025805564324</v>
      </c>
      <c r="Y69" s="48">
        <f>'DELTA''s'!BD68</f>
        <v>12.170388972393443</v>
      </c>
      <c r="Z69" s="48">
        <f>'DELTA''s'!BE68</f>
        <v>12.238197388354486</v>
      </c>
      <c r="AA69" s="48">
        <f>'DELTA''s'!BF68</f>
        <v>12.306005804315529</v>
      </c>
      <c r="AB69" s="48">
        <f>'DELTA''s'!BG68</f>
        <v>12.373814220276572</v>
      </c>
      <c r="AC69" s="48">
        <f>'DELTA''s'!BH68</f>
        <v>12.441622636237614</v>
      </c>
      <c r="AD69" s="49">
        <f>'DELTA''s'!BI68</f>
        <v>12.577239468159707</v>
      </c>
    </row>
    <row r="70" spans="15:30" x14ac:dyDescent="0.2">
      <c r="O70" s="42">
        <f>'DELTA''s'!AT69</f>
        <v>0</v>
      </c>
      <c r="P70" s="43" t="str">
        <f>'DELTA''s'!AU69</f>
        <v>Effect D3</v>
      </c>
      <c r="Q70" s="44">
        <f>'DELTA''s'!AV69</f>
        <v>12.318003115009454</v>
      </c>
      <c r="R70" s="44">
        <f>'DELTA''s'!AW69</f>
        <v>12.649601893570001</v>
      </c>
      <c r="S70" s="45">
        <f>'DELTA''s'!AX69</f>
        <v>11.986404336448906</v>
      </c>
      <c r="T70" s="46"/>
      <c r="U70" s="47">
        <f>'DELTA''s'!AZ69</f>
        <v>11.986404336448906</v>
      </c>
      <c r="V70" s="48">
        <f>'DELTA''s'!BA69</f>
        <v>12.052724092161016</v>
      </c>
      <c r="W70" s="48">
        <f>'DELTA''s'!BB69</f>
        <v>12.119043847873126</v>
      </c>
      <c r="X70" s="48">
        <f>'DELTA''s'!BC69</f>
        <v>12.185363603585236</v>
      </c>
      <c r="Y70" s="48">
        <f>'DELTA''s'!BD69</f>
        <v>12.251683359297346</v>
      </c>
      <c r="Z70" s="48">
        <f>'DELTA''s'!BE69</f>
        <v>12.318003115009455</v>
      </c>
      <c r="AA70" s="48">
        <f>'DELTA''s'!BF69</f>
        <v>12.384322870721565</v>
      </c>
      <c r="AB70" s="48">
        <f>'DELTA''s'!BG69</f>
        <v>12.450642626433675</v>
      </c>
      <c r="AC70" s="48">
        <f>'DELTA''s'!BH69</f>
        <v>12.516962382145785</v>
      </c>
      <c r="AD70" s="49">
        <f>'DELTA''s'!BI69</f>
        <v>12.649601893570001</v>
      </c>
    </row>
    <row r="71" spans="15:30" x14ac:dyDescent="0.2">
      <c r="O71" s="42">
        <f>'DELTA''s'!AT70</f>
        <v>0</v>
      </c>
      <c r="P71" s="43" t="str">
        <f>'DELTA''s'!AU70</f>
        <v>Effect C4</v>
      </c>
      <c r="Q71" s="44">
        <f>'DELTA''s'!AV70</f>
        <v>12.441979003781059</v>
      </c>
      <c r="R71" s="44">
        <f>'DELTA''s'!AW70</f>
        <v>12.769257183510277</v>
      </c>
      <c r="S71" s="45">
        <f>'DELTA''s'!AX70</f>
        <v>12.114700824051841</v>
      </c>
      <c r="T71" s="46"/>
      <c r="U71" s="47">
        <f>'DELTA''s'!AZ70</f>
        <v>12.114700824051841</v>
      </c>
      <c r="V71" s="48">
        <f>'DELTA''s'!BA70</f>
        <v>12.180156459997685</v>
      </c>
      <c r="W71" s="48">
        <f>'DELTA''s'!BB70</f>
        <v>12.245612095943528</v>
      </c>
      <c r="X71" s="48">
        <f>'DELTA''s'!BC70</f>
        <v>12.311067731889372</v>
      </c>
      <c r="Y71" s="48">
        <f>'DELTA''s'!BD70</f>
        <v>12.376523367835215</v>
      </c>
      <c r="Z71" s="48">
        <f>'DELTA''s'!BE70</f>
        <v>12.441979003781059</v>
      </c>
      <c r="AA71" s="48">
        <f>'DELTA''s'!BF70</f>
        <v>12.507434639726903</v>
      </c>
      <c r="AB71" s="48">
        <f>'DELTA''s'!BG70</f>
        <v>12.572890275672746</v>
      </c>
      <c r="AC71" s="48">
        <f>'DELTA''s'!BH70</f>
        <v>12.63834591161859</v>
      </c>
      <c r="AD71" s="49">
        <f>'DELTA''s'!BI70</f>
        <v>12.769257183510277</v>
      </c>
    </row>
    <row r="72" spans="15:30" x14ac:dyDescent="0.2">
      <c r="O72" s="42">
        <f>'DELTA''s'!AT71</f>
        <v>0</v>
      </c>
      <c r="P72" s="43" t="str">
        <f>'DELTA''s'!AU71</f>
        <v>Effect A3</v>
      </c>
      <c r="Q72" s="44">
        <f>'DELTA''s'!AV71</f>
        <v>12.456827538380473</v>
      </c>
      <c r="R72" s="44">
        <f>'DELTA''s'!AW71</f>
        <v>12.790111759042206</v>
      </c>
      <c r="S72" s="45">
        <f>'DELTA''s'!AX71</f>
        <v>12.123543317718742</v>
      </c>
      <c r="T72" s="46"/>
      <c r="U72" s="47">
        <f>'DELTA''s'!AZ71</f>
        <v>12.123543317718742</v>
      </c>
      <c r="V72" s="48">
        <f>'DELTA''s'!BA71</f>
        <v>12.190200161851088</v>
      </c>
      <c r="W72" s="48">
        <f>'DELTA''s'!BB71</f>
        <v>12.256857005983434</v>
      </c>
      <c r="X72" s="48">
        <f>'DELTA''s'!BC71</f>
        <v>12.323513850115781</v>
      </c>
      <c r="Y72" s="48">
        <f>'DELTA''s'!BD71</f>
        <v>12.390170694248127</v>
      </c>
      <c r="Z72" s="48">
        <f>'DELTA''s'!BE71</f>
        <v>12.456827538380473</v>
      </c>
      <c r="AA72" s="48">
        <f>'DELTA''s'!BF71</f>
        <v>12.523484382512819</v>
      </c>
      <c r="AB72" s="48">
        <f>'DELTA''s'!BG71</f>
        <v>12.590141226645166</v>
      </c>
      <c r="AC72" s="48">
        <f>'DELTA''s'!BH71</f>
        <v>12.656798070777512</v>
      </c>
      <c r="AD72" s="49">
        <f>'DELTA''s'!BI71</f>
        <v>12.790111759042206</v>
      </c>
    </row>
    <row r="73" spans="15:30" x14ac:dyDescent="0.2">
      <c r="O73" s="42">
        <f>'DELTA''s'!AT72</f>
        <v>0</v>
      </c>
      <c r="P73" s="43" t="str">
        <f>'DELTA''s'!AU72</f>
        <v>Neck D3</v>
      </c>
      <c r="Q73" s="44">
        <f>'DELTA''s'!AV72</f>
        <v>13.285868231311408</v>
      </c>
      <c r="R73" s="44">
        <f>'DELTA''s'!AW72</f>
        <v>13.46486459587442</v>
      </c>
      <c r="S73" s="45">
        <f>'DELTA''s'!AX72</f>
        <v>13.106871866748396</v>
      </c>
      <c r="T73" s="46"/>
      <c r="U73" s="47">
        <f>'DELTA''s'!AZ72</f>
        <v>13.106871866748396</v>
      </c>
      <c r="V73" s="48">
        <f>'DELTA''s'!BA72</f>
        <v>13.142671139660997</v>
      </c>
      <c r="W73" s="48">
        <f>'DELTA''s'!BB72</f>
        <v>13.178470412573599</v>
      </c>
      <c r="X73" s="48">
        <f>'DELTA''s'!BC72</f>
        <v>13.214269685486201</v>
      </c>
      <c r="Y73" s="48">
        <f>'DELTA''s'!BD72</f>
        <v>13.250068958398803</v>
      </c>
      <c r="Z73" s="48">
        <f>'DELTA''s'!BE72</f>
        <v>13.285868231311404</v>
      </c>
      <c r="AA73" s="48">
        <f>'DELTA''s'!BF72</f>
        <v>13.321667504224006</v>
      </c>
      <c r="AB73" s="48">
        <f>'DELTA''s'!BG72</f>
        <v>13.357466777136608</v>
      </c>
      <c r="AC73" s="48">
        <f>'DELTA''s'!BH72</f>
        <v>13.39326605004921</v>
      </c>
      <c r="AD73" s="49">
        <f>'DELTA''s'!BI72</f>
        <v>13.46486459587442</v>
      </c>
    </row>
    <row r="74" spans="15:30" x14ac:dyDescent="0.2">
      <c r="O74" s="42">
        <f>'DELTA''s'!AT73</f>
        <v>0</v>
      </c>
      <c r="P74" s="43" t="str">
        <f>'DELTA''s'!AU73</f>
        <v>Dentine C4</v>
      </c>
      <c r="Q74" s="44">
        <f>'DELTA''s'!AV73</f>
        <v>13.341008400400916</v>
      </c>
      <c r="R74" s="44">
        <f>'DELTA''s'!AW73</f>
        <v>13.378841891087644</v>
      </c>
      <c r="S74" s="45">
        <f>'DELTA''s'!AX73</f>
        <v>13.303174909714187</v>
      </c>
      <c r="T74" s="46"/>
      <c r="U74" s="47">
        <f>'DELTA''s'!AZ73</f>
        <v>13.303174909714187</v>
      </c>
      <c r="V74" s="48">
        <f>'DELTA''s'!BA73</f>
        <v>13.310741607851533</v>
      </c>
      <c r="W74" s="48">
        <f>'DELTA''s'!BB73</f>
        <v>13.318308305988879</v>
      </c>
      <c r="X74" s="48">
        <f>'DELTA''s'!BC73</f>
        <v>13.325875004126225</v>
      </c>
      <c r="Y74" s="48">
        <f>'DELTA''s'!BD73</f>
        <v>13.333441702263571</v>
      </c>
      <c r="Z74" s="48">
        <f>'DELTA''s'!BE73</f>
        <v>13.341008400400916</v>
      </c>
      <c r="AA74" s="48">
        <f>'DELTA''s'!BF73</f>
        <v>13.348575098538262</v>
      </c>
      <c r="AB74" s="48">
        <f>'DELTA''s'!BG73</f>
        <v>13.356141796675608</v>
      </c>
      <c r="AC74" s="48">
        <f>'DELTA''s'!BH73</f>
        <v>13.363708494812954</v>
      </c>
      <c r="AD74" s="49">
        <f>'DELTA''s'!BI73</f>
        <v>13.378841891087644</v>
      </c>
    </row>
    <row r="75" spans="15:30" x14ac:dyDescent="0.2">
      <c r="O75" s="42">
        <f>'DELTA''s'!AT74</f>
        <v>0</v>
      </c>
      <c r="P75" s="43" t="str">
        <f>'DELTA''s'!AU74</f>
        <v>Color 565</v>
      </c>
      <c r="Q75" s="44">
        <f>'DELTA''s'!AV74</f>
        <v>13.743159955977013</v>
      </c>
      <c r="R75" s="44">
        <f>'DELTA''s'!AW74</f>
        <v>16.178491422403894</v>
      </c>
      <c r="S75" s="45">
        <f>'DELTA''s'!AX74</f>
        <v>11.307828489550133</v>
      </c>
      <c r="T75" s="46"/>
      <c r="U75" s="47">
        <f>'DELTA''s'!AZ74</f>
        <v>16.178491422403894</v>
      </c>
      <c r="V75" s="48">
        <f>'DELTA''s'!BA74</f>
        <v>15.691425129118517</v>
      </c>
      <c r="W75" s="48">
        <f>'DELTA''s'!BB74</f>
        <v>15.204358835833141</v>
      </c>
      <c r="X75" s="48">
        <f>'DELTA''s'!BC74</f>
        <v>14.717292542547764</v>
      </c>
      <c r="Y75" s="48">
        <f>'DELTA''s'!BD74</f>
        <v>14.230226249262387</v>
      </c>
      <c r="Z75" s="48">
        <f>'DELTA''s'!BE74</f>
        <v>13.74315995597701</v>
      </c>
      <c r="AA75" s="48">
        <f>'DELTA''s'!BF74</f>
        <v>13.256093662691633</v>
      </c>
      <c r="AB75" s="48">
        <f>'DELTA''s'!BG74</f>
        <v>12.769027369406256</v>
      </c>
      <c r="AC75" s="48">
        <f>'DELTA''s'!BH74</f>
        <v>12.281961076120879</v>
      </c>
      <c r="AD75" s="49">
        <f>'DELTA''s'!BI74</f>
        <v>11.307828489550133</v>
      </c>
    </row>
    <row r="76" spans="15:30" x14ac:dyDescent="0.2">
      <c r="O76" s="42">
        <f>'DELTA''s'!AT75</f>
        <v>0</v>
      </c>
      <c r="P76" s="43" t="str">
        <f>'DELTA''s'!AU75</f>
        <v>Gum 571</v>
      </c>
      <c r="Q76" s="44">
        <f>'DELTA''s'!AV75</f>
        <v>13.797341866544143</v>
      </c>
      <c r="R76" s="44">
        <f>'DELTA''s'!AW75</f>
        <v>13.908072560642617</v>
      </c>
      <c r="S76" s="45">
        <f>'DELTA''s'!AX75</f>
        <v>13.686611172445668</v>
      </c>
      <c r="T76" s="46"/>
      <c r="U76" s="47">
        <f>'DELTA''s'!AZ75</f>
        <v>13.686611172445668</v>
      </c>
      <c r="V76" s="48">
        <f>'DELTA''s'!BA75</f>
        <v>13.708757311265362</v>
      </c>
      <c r="W76" s="48">
        <f>'DELTA''s'!BB75</f>
        <v>13.730903450085057</v>
      </c>
      <c r="X76" s="48">
        <f>'DELTA''s'!BC75</f>
        <v>13.753049588904751</v>
      </c>
      <c r="Y76" s="48">
        <f>'DELTA''s'!BD75</f>
        <v>13.775195727724446</v>
      </c>
      <c r="Z76" s="48">
        <f>'DELTA''s'!BE75</f>
        <v>13.797341866544141</v>
      </c>
      <c r="AA76" s="48">
        <f>'DELTA''s'!BF75</f>
        <v>13.819488005363835</v>
      </c>
      <c r="AB76" s="48">
        <f>'DELTA''s'!BG75</f>
        <v>13.84163414418353</v>
      </c>
      <c r="AC76" s="48">
        <f>'DELTA''s'!BH75</f>
        <v>13.863780283003225</v>
      </c>
      <c r="AD76" s="49">
        <f>'DELTA''s'!BI75</f>
        <v>13.908072560642617</v>
      </c>
    </row>
    <row r="77" spans="15:30" x14ac:dyDescent="0.2">
      <c r="O77" s="42">
        <f>'DELTA''s'!AT76</f>
        <v>0</v>
      </c>
      <c r="P77" s="43" t="str">
        <f>'DELTA''s'!AU76</f>
        <v>Color Opaque 671</v>
      </c>
      <c r="Q77" s="44">
        <f>'DELTA''s'!AV76</f>
        <v>14.41095063760396</v>
      </c>
      <c r="R77" s="44">
        <f>'DELTA''s'!AW76</f>
        <v>16.647190663262659</v>
      </c>
      <c r="S77" s="45">
        <f>'DELTA''s'!AX76</f>
        <v>12.17471061194526</v>
      </c>
      <c r="T77" s="46"/>
      <c r="U77" s="47">
        <f>'DELTA''s'!AZ76</f>
        <v>12.17471061194526</v>
      </c>
      <c r="V77" s="48">
        <f>'DELTA''s'!BA76</f>
        <v>12.621958617077</v>
      </c>
      <c r="W77" s="48">
        <f>'DELTA''s'!BB76</f>
        <v>13.069206622208741</v>
      </c>
      <c r="X77" s="48">
        <f>'DELTA''s'!BC76</f>
        <v>13.516454627340481</v>
      </c>
      <c r="Y77" s="48">
        <f>'DELTA''s'!BD76</f>
        <v>13.963702632472222</v>
      </c>
      <c r="Z77" s="48">
        <f>'DELTA''s'!BE76</f>
        <v>14.410950637603962</v>
      </c>
      <c r="AA77" s="48">
        <f>'DELTA''s'!BF76</f>
        <v>14.858198642735703</v>
      </c>
      <c r="AB77" s="48">
        <f>'DELTA''s'!BG76</f>
        <v>15.305446647867443</v>
      </c>
      <c r="AC77" s="48">
        <f>'DELTA''s'!BH76</f>
        <v>15.752694652999184</v>
      </c>
      <c r="AD77" s="49">
        <f>'DELTA''s'!BI76</f>
        <v>16.647190663262659</v>
      </c>
    </row>
    <row r="78" spans="15:30" x14ac:dyDescent="0.2">
      <c r="O78" s="42">
        <f>'DELTA''s'!AT77</f>
        <v>0</v>
      </c>
      <c r="P78" s="43" t="str">
        <f>'DELTA''s'!AU77</f>
        <v>Neck D2</v>
      </c>
      <c r="Q78" s="44">
        <f>'DELTA''s'!AV77</f>
        <v>14.472401909081583</v>
      </c>
      <c r="R78" s="44">
        <f>'DELTA''s'!AW77</f>
        <v>14.624605637881608</v>
      </c>
      <c r="S78" s="45">
        <f>'DELTA''s'!AX77</f>
        <v>14.32019818028156</v>
      </c>
      <c r="T78" s="46"/>
      <c r="U78" s="47">
        <f>'DELTA''s'!AZ77</f>
        <v>14.32019818028156</v>
      </c>
      <c r="V78" s="48">
        <f>'DELTA''s'!BA77</f>
        <v>14.350638926041565</v>
      </c>
      <c r="W78" s="48">
        <f>'DELTA''s'!BB77</f>
        <v>14.381079671801571</v>
      </c>
      <c r="X78" s="48">
        <f>'DELTA''s'!BC77</f>
        <v>14.411520417561576</v>
      </c>
      <c r="Y78" s="48">
        <f>'DELTA''s'!BD77</f>
        <v>14.441961163321581</v>
      </c>
      <c r="Z78" s="48">
        <f>'DELTA''s'!BE77</f>
        <v>14.472401909081587</v>
      </c>
      <c r="AA78" s="48">
        <f>'DELTA''s'!BF77</f>
        <v>14.502842654841592</v>
      </c>
      <c r="AB78" s="48">
        <f>'DELTA''s'!BG77</f>
        <v>14.533283400601597</v>
      </c>
      <c r="AC78" s="48">
        <f>'DELTA''s'!BH77</f>
        <v>14.563724146361603</v>
      </c>
      <c r="AD78" s="49">
        <f>'DELTA''s'!BI77</f>
        <v>14.624605637881608</v>
      </c>
    </row>
    <row r="79" spans="15:30" x14ac:dyDescent="0.2">
      <c r="O79" s="42">
        <f>'DELTA''s'!AT78</f>
        <v>0</v>
      </c>
      <c r="P79" s="43" t="str">
        <f>'DELTA''s'!AU78</f>
        <v>Color Opaque 674</v>
      </c>
      <c r="Q79" s="44">
        <f>'DELTA''s'!AV78</f>
        <v>14.773424557701411</v>
      </c>
      <c r="R79" s="44">
        <f>'DELTA''s'!AW78</f>
        <v>19.055079092380147</v>
      </c>
      <c r="S79" s="45">
        <f>'DELTA''s'!AX78</f>
        <v>10.491770023022676</v>
      </c>
      <c r="T79" s="46"/>
      <c r="U79" s="47">
        <f>'DELTA''s'!AZ78</f>
        <v>10.491770023022676</v>
      </c>
      <c r="V79" s="48">
        <f>'DELTA''s'!BA78</f>
        <v>11.348100929958424</v>
      </c>
      <c r="W79" s="48">
        <f>'DELTA''s'!BB78</f>
        <v>12.204431836894171</v>
      </c>
      <c r="X79" s="48">
        <f>'DELTA''s'!BC78</f>
        <v>13.060762743829919</v>
      </c>
      <c r="Y79" s="48">
        <f>'DELTA''s'!BD78</f>
        <v>13.917093650765667</v>
      </c>
      <c r="Z79" s="48">
        <f>'DELTA''s'!BE78</f>
        <v>14.773424557701414</v>
      </c>
      <c r="AA79" s="48">
        <f>'DELTA''s'!BF78</f>
        <v>15.629755464637162</v>
      </c>
      <c r="AB79" s="48">
        <f>'DELTA''s'!BG78</f>
        <v>16.48608637157291</v>
      </c>
      <c r="AC79" s="48">
        <f>'DELTA''s'!BH78</f>
        <v>17.342417278508655</v>
      </c>
      <c r="AD79" s="49">
        <f>'DELTA''s'!BI78</f>
        <v>19.055079092380147</v>
      </c>
    </row>
    <row r="80" spans="15:30" x14ac:dyDescent="0.2">
      <c r="O80" s="42">
        <f>'DELTA''s'!AT79</f>
        <v>0</v>
      </c>
      <c r="P80" s="43" t="str">
        <f>'DELTA''s'!AU79</f>
        <v>Color 566</v>
      </c>
      <c r="Q80" s="44">
        <f>'DELTA''s'!AV79</f>
        <v>16.080222952860666</v>
      </c>
      <c r="R80" s="44">
        <f>'DELTA''s'!AW79</f>
        <v>18.391764314411063</v>
      </c>
      <c r="S80" s="45">
        <f>'DELTA''s'!AX79</f>
        <v>13.768681591310269</v>
      </c>
      <c r="T80" s="46"/>
      <c r="U80" s="47">
        <f>'DELTA''s'!AZ79</f>
        <v>13.768681591310269</v>
      </c>
      <c r="V80" s="48">
        <f>'DELTA''s'!BA79</f>
        <v>14.230989863620348</v>
      </c>
      <c r="W80" s="48">
        <f>'DELTA''s'!BB79</f>
        <v>14.693298135930426</v>
      </c>
      <c r="X80" s="48">
        <f>'DELTA''s'!BC79</f>
        <v>15.155606408240505</v>
      </c>
      <c r="Y80" s="48">
        <f>'DELTA''s'!BD79</f>
        <v>15.617914680550584</v>
      </c>
      <c r="Z80" s="48">
        <f>'DELTA''s'!BE79</f>
        <v>16.080222952860662</v>
      </c>
      <c r="AA80" s="48">
        <f>'DELTA''s'!BF79</f>
        <v>16.542531225170741</v>
      </c>
      <c r="AB80" s="48">
        <f>'DELTA''s'!BG79</f>
        <v>17.00483949748082</v>
      </c>
      <c r="AC80" s="48">
        <f>'DELTA''s'!BH79</f>
        <v>17.467147769790898</v>
      </c>
      <c r="AD80" s="49">
        <f>'DELTA''s'!BI79</f>
        <v>18.391764314411063</v>
      </c>
    </row>
    <row r="81" spans="15:30" x14ac:dyDescent="0.2">
      <c r="O81" s="42">
        <f>'DELTA''s'!AT80</f>
        <v>0</v>
      </c>
      <c r="P81" s="43" t="str">
        <f>'DELTA''s'!AU80</f>
        <v>Color Opaque 677</v>
      </c>
      <c r="Q81" s="44">
        <f>'DELTA''s'!AV80</f>
        <v>18.650599013015167</v>
      </c>
      <c r="R81" s="44">
        <f>'DELTA''s'!AW80</f>
        <v>19.406014349282259</v>
      </c>
      <c r="S81" s="45">
        <f>'DELTA''s'!AX80</f>
        <v>17.895183676748076</v>
      </c>
      <c r="T81" s="46"/>
      <c r="U81" s="47">
        <f>'DELTA''s'!AZ80</f>
        <v>17.895183676748076</v>
      </c>
      <c r="V81" s="48">
        <f>'DELTA''s'!BA80</f>
        <v>18.046266744001493</v>
      </c>
      <c r="W81" s="48">
        <f>'DELTA''s'!BB80</f>
        <v>18.197349811254909</v>
      </c>
      <c r="X81" s="48">
        <f>'DELTA''s'!BC80</f>
        <v>18.348432878508326</v>
      </c>
      <c r="Y81" s="48">
        <f>'DELTA''s'!BD80</f>
        <v>18.499515945761743</v>
      </c>
      <c r="Z81" s="48">
        <f>'DELTA''s'!BE80</f>
        <v>18.65059901301516</v>
      </c>
      <c r="AA81" s="48">
        <f>'DELTA''s'!BF80</f>
        <v>18.801682080268577</v>
      </c>
      <c r="AB81" s="48">
        <f>'DELTA''s'!BG80</f>
        <v>18.952765147521994</v>
      </c>
      <c r="AC81" s="48">
        <f>'DELTA''s'!BH80</f>
        <v>19.103848214775411</v>
      </c>
      <c r="AD81" s="49">
        <f>'DELTA''s'!BI80</f>
        <v>19.406014349282259</v>
      </c>
    </row>
    <row r="82" spans="15:30" x14ac:dyDescent="0.2">
      <c r="O82" s="42">
        <f>'DELTA''s'!AT81</f>
        <v>0</v>
      </c>
      <c r="P82" s="43" t="str">
        <f>'DELTA''s'!AU81</f>
        <v>Color Opaque 675</v>
      </c>
      <c r="Q82" s="44">
        <f>'DELTA''s'!AV81</f>
        <v>21.019036405981947</v>
      </c>
      <c r="R82" s="44">
        <f>'DELTA''s'!AW81</f>
        <v>21.987469450068048</v>
      </c>
      <c r="S82" s="45">
        <f>'DELTA''s'!AX81</f>
        <v>20.050603361895845</v>
      </c>
      <c r="T82" s="46"/>
      <c r="U82" s="47">
        <f>'DELTA''s'!AZ81</f>
        <v>20.050603361895845</v>
      </c>
      <c r="V82" s="48">
        <f>'DELTA''s'!BA81</f>
        <v>20.244289970713066</v>
      </c>
      <c r="W82" s="48">
        <f>'DELTA''s'!BB81</f>
        <v>20.437976579530286</v>
      </c>
      <c r="X82" s="48">
        <f>'DELTA''s'!BC81</f>
        <v>20.631663188347506</v>
      </c>
      <c r="Y82" s="48">
        <f>'DELTA''s'!BD81</f>
        <v>20.825349797164726</v>
      </c>
      <c r="Z82" s="48">
        <f>'DELTA''s'!BE81</f>
        <v>21.019036405981947</v>
      </c>
      <c r="AA82" s="48">
        <f>'DELTA''s'!BF81</f>
        <v>21.212723014799167</v>
      </c>
      <c r="AB82" s="48">
        <f>'DELTA''s'!BG81</f>
        <v>21.406409623616387</v>
      </c>
      <c r="AC82" s="48">
        <f>'DELTA''s'!BH81</f>
        <v>21.600096232433607</v>
      </c>
      <c r="AD82" s="49">
        <f>'DELTA''s'!BI81</f>
        <v>21.987469450068048</v>
      </c>
    </row>
    <row r="83" spans="15:30" x14ac:dyDescent="0.2">
      <c r="O83" s="42">
        <f>'DELTA''s'!AT82</f>
        <v>0</v>
      </c>
      <c r="P83" s="43" t="str">
        <f>'DELTA''s'!AU82</f>
        <v>Gum 572</v>
      </c>
      <c r="Q83" s="44">
        <f>'DELTA''s'!AV82</f>
        <v>21.544154453369494</v>
      </c>
      <c r="R83" s="44">
        <f>'DELTA''s'!AW82</f>
        <v>21.605536589411855</v>
      </c>
      <c r="S83" s="45">
        <f>'DELTA''s'!AX82</f>
        <v>21.482772317327136</v>
      </c>
      <c r="T83" s="46"/>
      <c r="U83" s="47">
        <f>'DELTA''s'!AZ82</f>
        <v>21.482772317327136</v>
      </c>
      <c r="V83" s="48">
        <f>'DELTA''s'!BA82</f>
        <v>21.495048744535609</v>
      </c>
      <c r="W83" s="48">
        <f>'DELTA''s'!BB82</f>
        <v>21.507325171744082</v>
      </c>
      <c r="X83" s="48">
        <f>'DELTA''s'!BC82</f>
        <v>21.519601598952555</v>
      </c>
      <c r="Y83" s="48">
        <f>'DELTA''s'!BD82</f>
        <v>21.531878026161028</v>
      </c>
      <c r="Z83" s="48">
        <f>'DELTA''s'!BE82</f>
        <v>21.544154453369501</v>
      </c>
      <c r="AA83" s="48">
        <f>'DELTA''s'!BF82</f>
        <v>21.556430880577974</v>
      </c>
      <c r="AB83" s="48">
        <f>'DELTA''s'!BG82</f>
        <v>21.568707307786447</v>
      </c>
      <c r="AC83" s="48">
        <f>'DELTA''s'!BH82</f>
        <v>21.58098373499492</v>
      </c>
      <c r="AD83" s="49">
        <f>'DELTA''s'!BI82</f>
        <v>21.605536589411855</v>
      </c>
    </row>
    <row r="84" spans="15:30" x14ac:dyDescent="0.2">
      <c r="O84" s="42">
        <f>'DELTA''s'!AT83</f>
        <v>0</v>
      </c>
      <c r="P84" s="43" t="str">
        <f>'DELTA''s'!AU83</f>
        <v>Color 564</v>
      </c>
      <c r="Q84" s="44">
        <f>'DELTA''s'!AV83</f>
        <v>28.673324603331622</v>
      </c>
      <c r="R84" s="44">
        <f>'DELTA''s'!AW83</f>
        <v>28.729814800056648</v>
      </c>
      <c r="S84" s="45">
        <f>'DELTA''s'!AX83</f>
        <v>28.6168344066066</v>
      </c>
      <c r="T84" s="46"/>
      <c r="U84" s="47">
        <f>'DELTA''s'!AZ83</f>
        <v>28.6168344066066</v>
      </c>
      <c r="V84" s="48">
        <f>'DELTA''s'!BA83</f>
        <v>28.628132445951604</v>
      </c>
      <c r="W84" s="48">
        <f>'DELTA''s'!BB83</f>
        <v>28.639430485296607</v>
      </c>
      <c r="X84" s="48">
        <f>'DELTA''s'!BC83</f>
        <v>28.650728524641611</v>
      </c>
      <c r="Y84" s="48">
        <f>'DELTA''s'!BD83</f>
        <v>28.662026563986615</v>
      </c>
      <c r="Z84" s="48">
        <f>'DELTA''s'!BE83</f>
        <v>28.673324603331618</v>
      </c>
      <c r="AA84" s="48">
        <f>'DELTA''s'!BF83</f>
        <v>28.684622642676622</v>
      </c>
      <c r="AB84" s="48">
        <f>'DELTA''s'!BG83</f>
        <v>28.695920682021626</v>
      </c>
      <c r="AC84" s="48">
        <f>'DELTA''s'!BH83</f>
        <v>28.70721872136663</v>
      </c>
      <c r="AD84" s="49">
        <f>'DELTA''s'!BI83</f>
        <v>28.729814800056648</v>
      </c>
    </row>
    <row r="85" spans="15:30" x14ac:dyDescent="0.2">
      <c r="O85" s="42">
        <f>'DELTA''s'!AT84</f>
        <v>0</v>
      </c>
      <c r="P85" s="43" t="str">
        <f>'DELTA''s'!AU84</f>
        <v>Color 569</v>
      </c>
      <c r="Q85" s="44">
        <f>'DELTA''s'!AV84</f>
        <v>29.845341562989596</v>
      </c>
      <c r="R85" s="44">
        <f>'DELTA''s'!AW84</f>
        <v>32.483292645460871</v>
      </c>
      <c r="S85" s="45">
        <f>'DELTA''s'!AX84</f>
        <v>27.207390480518317</v>
      </c>
      <c r="T85" s="46"/>
      <c r="U85" s="47">
        <f>'DELTA''s'!AZ84</f>
        <v>27.207390480518317</v>
      </c>
      <c r="V85" s="48">
        <f>'DELTA''s'!BA84</f>
        <v>27.734980697012574</v>
      </c>
      <c r="W85" s="48">
        <f>'DELTA''s'!BB84</f>
        <v>28.262570913506828</v>
      </c>
      <c r="X85" s="48">
        <f>'DELTA''s'!BC84</f>
        <v>28.790161130001081</v>
      </c>
      <c r="Y85" s="48">
        <f>'DELTA''s'!BD84</f>
        <v>29.317751346495335</v>
      </c>
      <c r="Z85" s="48">
        <f>'DELTA''s'!BE84</f>
        <v>29.845341562989589</v>
      </c>
      <c r="AA85" s="48">
        <f>'DELTA''s'!BF84</f>
        <v>30.372931779483842</v>
      </c>
      <c r="AB85" s="48">
        <f>'DELTA''s'!BG84</f>
        <v>30.900521995978096</v>
      </c>
      <c r="AC85" s="48">
        <f>'DELTA''s'!BH84</f>
        <v>31.42811221247235</v>
      </c>
      <c r="AD85" s="49">
        <f>'DELTA''s'!BI84</f>
        <v>32.483292645460871</v>
      </c>
    </row>
    <row r="86" spans="15:30" x14ac:dyDescent="0.2">
      <c r="O86" s="42">
        <f>'DELTA''s'!AT85</f>
        <v>0</v>
      </c>
      <c r="P86" s="43" t="str">
        <f>'DELTA''s'!AU85</f>
        <v>Color Opaque 678</v>
      </c>
      <c r="Q86" s="44">
        <f>'DELTA''s'!AV85</f>
        <v>30.464115909834234</v>
      </c>
      <c r="R86" s="44">
        <f>'DELTA''s'!AW85</f>
        <v>30.514878932577641</v>
      </c>
      <c r="S86" s="45">
        <f>'DELTA''s'!AX85</f>
        <v>30.413352887090827</v>
      </c>
      <c r="T86" s="46"/>
      <c r="U86" s="47">
        <f>'DELTA''s'!AZ85</f>
        <v>30.413352887090827</v>
      </c>
      <c r="V86" s="48">
        <f>'DELTA''s'!BA85</f>
        <v>30.42350549163951</v>
      </c>
      <c r="W86" s="48">
        <f>'DELTA''s'!BB85</f>
        <v>30.433658096188193</v>
      </c>
      <c r="X86" s="48">
        <f>'DELTA''s'!BC85</f>
        <v>30.443810700736876</v>
      </c>
      <c r="Y86" s="48">
        <f>'DELTA''s'!BD85</f>
        <v>30.453963305285559</v>
      </c>
      <c r="Z86" s="48">
        <f>'DELTA''s'!BE85</f>
        <v>30.464115909834241</v>
      </c>
      <c r="AA86" s="48">
        <f>'DELTA''s'!BF85</f>
        <v>30.474268514382924</v>
      </c>
      <c r="AB86" s="48">
        <f>'DELTA''s'!BG85</f>
        <v>30.484421118931607</v>
      </c>
      <c r="AC86" s="48">
        <f>'DELTA''s'!BH85</f>
        <v>30.49457372348029</v>
      </c>
      <c r="AD86" s="49">
        <f>'DELTA''s'!BI85</f>
        <v>30.514878932577641</v>
      </c>
    </row>
    <row r="87" spans="15:30" x14ac:dyDescent="0.2">
      <c r="O87" s="42">
        <f>'DELTA''s'!AT86</f>
        <v>0</v>
      </c>
      <c r="P87" s="43" t="str">
        <f>'DELTA''s'!AU86</f>
        <v>Color 567</v>
      </c>
      <c r="Q87" s="44">
        <f>'DELTA''s'!AV86</f>
        <v>31.142362370705619</v>
      </c>
      <c r="R87" s="44">
        <f>'DELTA''s'!AW86</f>
        <v>31.366734134674118</v>
      </c>
      <c r="S87" s="45">
        <f>'DELTA''s'!AX86</f>
        <v>30.917990606737124</v>
      </c>
      <c r="T87" s="46"/>
      <c r="U87" s="47">
        <f>'DELTA''s'!AZ86</f>
        <v>30.917990606737124</v>
      </c>
      <c r="V87" s="48">
        <f>'DELTA''s'!BA86</f>
        <v>30.962864959530823</v>
      </c>
      <c r="W87" s="48">
        <f>'DELTA''s'!BB86</f>
        <v>31.007739312324521</v>
      </c>
      <c r="X87" s="48">
        <f>'DELTA''s'!BC86</f>
        <v>31.052613665118219</v>
      </c>
      <c r="Y87" s="48">
        <f>'DELTA''s'!BD86</f>
        <v>31.097488017911918</v>
      </c>
      <c r="Z87" s="48">
        <f>'DELTA''s'!BE86</f>
        <v>31.142362370705616</v>
      </c>
      <c r="AA87" s="48">
        <f>'DELTA''s'!BF86</f>
        <v>31.187236723499314</v>
      </c>
      <c r="AB87" s="48">
        <f>'DELTA''s'!BG86</f>
        <v>31.232111076293013</v>
      </c>
      <c r="AC87" s="48">
        <f>'DELTA''s'!BH86</f>
        <v>31.276985429086711</v>
      </c>
      <c r="AD87" s="49">
        <f>'DELTA''s'!BI86</f>
        <v>31.366734134674118</v>
      </c>
    </row>
    <row r="88" spans="15:30" x14ac:dyDescent="0.2">
      <c r="O88" s="50">
        <f>'DELTA''s'!AT87</f>
        <v>0</v>
      </c>
      <c r="P88" s="35" t="str">
        <f>'DELTA''s'!AU87</f>
        <v>Color 570</v>
      </c>
      <c r="Q88" s="51">
        <f>'DELTA''s'!AV87</f>
        <v>34.201702398931886</v>
      </c>
      <c r="R88" s="51">
        <f>'DELTA''s'!AW87</f>
        <v>34.426775569656279</v>
      </c>
      <c r="S88" s="52">
        <f>'DELTA''s'!AX87</f>
        <v>33.976629228207486</v>
      </c>
      <c r="T88" s="46"/>
      <c r="U88" s="53">
        <f>'DELTA''s'!AZ87</f>
        <v>33.976629228207486</v>
      </c>
      <c r="V88" s="54">
        <f>'DELTA''s'!BA87</f>
        <v>34.021643862352363</v>
      </c>
      <c r="W88" s="54">
        <f>'DELTA''s'!BB87</f>
        <v>34.06665849649724</v>
      </c>
      <c r="X88" s="54">
        <f>'DELTA''s'!BC87</f>
        <v>34.111673130642117</v>
      </c>
      <c r="Y88" s="54">
        <f>'DELTA''s'!BD87</f>
        <v>34.156687764786994</v>
      </c>
      <c r="Z88" s="54">
        <f>'DELTA''s'!BE87</f>
        <v>34.201702398931872</v>
      </c>
      <c r="AA88" s="54">
        <f>'DELTA''s'!BF87</f>
        <v>34.246717033076749</v>
      </c>
      <c r="AB88" s="54">
        <f>'DELTA''s'!BG87</f>
        <v>34.291731667221626</v>
      </c>
      <c r="AC88" s="54">
        <f>'DELTA''s'!BH87</f>
        <v>34.336746301366503</v>
      </c>
      <c r="AD88" s="55">
        <f>'DELTA''s'!BI87</f>
        <v>34.426775569656279</v>
      </c>
    </row>
  </sheetData>
  <sheetProtection selectLockedCells="1"/>
  <mergeCells count="4">
    <mergeCell ref="C2:E2"/>
    <mergeCell ref="G2:I2"/>
    <mergeCell ref="U1:AD1"/>
    <mergeCell ref="O1:S1"/>
  </mergeCells>
  <conditionalFormatting sqref="O3:O88">
    <cfRule type="iconSet" priority="4">
      <iconSet iconSet="3Symbols" showValue="0">
        <cfvo type="percent" val="0"/>
        <cfvo type="num" val="1"/>
        <cfvo type="num" val="2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0F3731B-CB6B-CA4A-8906-7E48EC440AC6}">
            <x14:iconSet iconSet="3Symbols" custom="1">
              <x14:cfvo type="percent">
                <xm:f>0</xm:f>
              </x14:cfvo>
              <x14:cfvo type="num" gte="0">
                <xm:f>0</xm:f>
              </x14:cfvo>
              <x14:cfvo type="num" gte="0">
                <xm:f>$L$4</xm:f>
              </x14:cfvo>
              <x14:cfIcon iconSet="3Symbols" iconId="2"/>
              <x14:cfIcon iconSet="3Symbols" iconId="2"/>
              <x14:cfIcon iconSet="3Symbols" iconId="0"/>
            </x14:iconSet>
          </x14:cfRule>
          <xm:sqref>U3:AD88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CCDAF-8853-42EB-B5A3-47EFE232D6E3}">
  <dimension ref="A1:D87"/>
  <sheetViews>
    <sheetView zoomScale="125" workbookViewId="0">
      <selection activeCell="B18" sqref="B18:D18"/>
    </sheetView>
  </sheetViews>
  <sheetFormatPr baseColWidth="10" defaultColWidth="8.83203125" defaultRowHeight="15" x14ac:dyDescent="0.2"/>
  <cols>
    <col min="1" max="1" width="29.5" customWidth="1"/>
  </cols>
  <sheetData>
    <row r="1" spans="1:4" x14ac:dyDescent="0.2">
      <c r="A1" t="s">
        <v>12</v>
      </c>
      <c r="B1" t="s">
        <v>13</v>
      </c>
      <c r="C1" t="s">
        <v>14</v>
      </c>
      <c r="D1" t="s">
        <v>15</v>
      </c>
    </row>
    <row r="2" spans="1:4" x14ac:dyDescent="0.2">
      <c r="A2" t="s">
        <v>16</v>
      </c>
      <c r="B2">
        <v>74.421666666666667</v>
      </c>
      <c r="C2">
        <v>1.4666666666666666</v>
      </c>
      <c r="D2">
        <v>14.418333333333331</v>
      </c>
    </row>
    <row r="3" spans="1:4" x14ac:dyDescent="0.2">
      <c r="A3" t="s">
        <v>17</v>
      </c>
      <c r="B3">
        <v>77.381666666666661</v>
      </c>
      <c r="C3">
        <v>2.97</v>
      </c>
      <c r="D3">
        <v>16.168333333333333</v>
      </c>
    </row>
    <row r="4" spans="1:4" x14ac:dyDescent="0.2">
      <c r="A4" t="s">
        <v>18</v>
      </c>
      <c r="B4">
        <v>76.76666666666668</v>
      </c>
      <c r="C4">
        <v>3.31</v>
      </c>
      <c r="D4">
        <v>17.216666666666665</v>
      </c>
    </row>
    <row r="5" spans="1:4" x14ac:dyDescent="0.2">
      <c r="A5" t="s">
        <v>19</v>
      </c>
      <c r="B5">
        <v>73.051666666666662</v>
      </c>
      <c r="C5">
        <v>2.7983333333333338</v>
      </c>
      <c r="D5">
        <v>16.191666666666666</v>
      </c>
    </row>
    <row r="6" spans="1:4" x14ac:dyDescent="0.2">
      <c r="A6" t="s">
        <v>20</v>
      </c>
      <c r="B6">
        <v>74.423333333333332</v>
      </c>
      <c r="C6">
        <v>5.4450000000000003</v>
      </c>
      <c r="D6">
        <v>21.348333333333329</v>
      </c>
    </row>
    <row r="7" spans="1:4" x14ac:dyDescent="0.2">
      <c r="A7" t="s">
        <v>21</v>
      </c>
      <c r="B7">
        <v>75.373333333333321</v>
      </c>
      <c r="C7">
        <v>1.4933333333333334</v>
      </c>
      <c r="D7">
        <v>13.956666666666669</v>
      </c>
    </row>
    <row r="8" spans="1:4" x14ac:dyDescent="0.2">
      <c r="A8" t="s">
        <v>22</v>
      </c>
      <c r="B8">
        <v>72.831666666666663</v>
      </c>
      <c r="C8">
        <v>3.7899999999999996</v>
      </c>
      <c r="D8">
        <v>18.7</v>
      </c>
    </row>
    <row r="9" spans="1:4" x14ac:dyDescent="0.2">
      <c r="A9" t="s">
        <v>23</v>
      </c>
      <c r="B9">
        <v>74.36</v>
      </c>
      <c r="C9">
        <v>5.331666666666667</v>
      </c>
      <c r="D9">
        <v>21.176666666666666</v>
      </c>
    </row>
    <row r="10" spans="1:4" x14ac:dyDescent="0.2">
      <c r="A10" t="s">
        <v>24</v>
      </c>
      <c r="B10">
        <v>74.53</v>
      </c>
      <c r="C10">
        <v>5.331666666666667</v>
      </c>
      <c r="D10">
        <v>21.121666666666666</v>
      </c>
    </row>
    <row r="11" spans="1:4" x14ac:dyDescent="0.2">
      <c r="A11" t="s">
        <v>25</v>
      </c>
      <c r="B11">
        <v>75.541666666666671</v>
      </c>
      <c r="C11">
        <v>1.2366666666666666</v>
      </c>
      <c r="D11">
        <v>14.678333333333333</v>
      </c>
    </row>
    <row r="12" spans="1:4" x14ac:dyDescent="0.2">
      <c r="A12" t="s">
        <v>26</v>
      </c>
      <c r="B12">
        <v>73.00833333333334</v>
      </c>
      <c r="C12">
        <v>2.2483333333333335</v>
      </c>
      <c r="D12">
        <v>16.408333333333331</v>
      </c>
    </row>
    <row r="13" spans="1:4" x14ac:dyDescent="0.2">
      <c r="A13" t="s">
        <v>27</v>
      </c>
      <c r="B13">
        <v>73.214999999999989</v>
      </c>
      <c r="C13">
        <v>2.2233333333333332</v>
      </c>
      <c r="D13">
        <v>16.616666666666667</v>
      </c>
    </row>
    <row r="14" spans="1:4" x14ac:dyDescent="0.2">
      <c r="A14" t="s">
        <v>28</v>
      </c>
      <c r="B14">
        <v>70.054999999999993</v>
      </c>
      <c r="C14">
        <v>3.3433333333333333</v>
      </c>
      <c r="D14">
        <v>15.238333333333332</v>
      </c>
    </row>
    <row r="15" spans="1:4" x14ac:dyDescent="0.2">
      <c r="A15" t="s">
        <v>29</v>
      </c>
      <c r="B15">
        <v>72.89</v>
      </c>
      <c r="C15">
        <v>2.94</v>
      </c>
      <c r="D15">
        <v>16.373333333333331</v>
      </c>
    </row>
    <row r="16" spans="1:4" x14ac:dyDescent="0.2">
      <c r="A16" t="s">
        <v>30</v>
      </c>
      <c r="B16">
        <v>74.190000000000012</v>
      </c>
      <c r="C16">
        <v>1.5716666666666665</v>
      </c>
      <c r="D16">
        <v>14.436666666666667</v>
      </c>
    </row>
    <row r="17" spans="1:4" x14ac:dyDescent="0.2">
      <c r="A17" t="s">
        <v>31</v>
      </c>
      <c r="B17">
        <v>71.75</v>
      </c>
      <c r="C17">
        <v>3.4816666666666669</v>
      </c>
      <c r="D17">
        <v>16.503333333333334</v>
      </c>
    </row>
    <row r="18" spans="1:4" x14ac:dyDescent="0.2">
      <c r="A18" t="s">
        <v>32</v>
      </c>
      <c r="B18">
        <v>72.911666666666676</v>
      </c>
      <c r="C18">
        <v>1.4316666666666666</v>
      </c>
      <c r="D18">
        <v>13.528333333333334</v>
      </c>
    </row>
    <row r="19" spans="1:4" x14ac:dyDescent="0.2">
      <c r="A19" t="s">
        <v>33</v>
      </c>
      <c r="B19">
        <v>69.584999999999994</v>
      </c>
      <c r="C19">
        <v>3.6466666666666661</v>
      </c>
      <c r="D19">
        <v>16.701666666666668</v>
      </c>
    </row>
    <row r="20" spans="1:4" x14ac:dyDescent="0.2">
      <c r="A20" t="s">
        <v>34</v>
      </c>
      <c r="B20">
        <v>67.913333333333341</v>
      </c>
      <c r="C20">
        <v>3.4566666666666666</v>
      </c>
      <c r="D20">
        <v>17.371666666666666</v>
      </c>
    </row>
    <row r="21" spans="1:4" x14ac:dyDescent="0.2">
      <c r="A21" t="s">
        <v>35</v>
      </c>
      <c r="B21">
        <v>63.883333333333333</v>
      </c>
      <c r="C21">
        <v>5.246666666666667</v>
      </c>
      <c r="D21">
        <v>21.361666666666668</v>
      </c>
    </row>
    <row r="22" spans="1:4" x14ac:dyDescent="0.2">
      <c r="A22" t="s">
        <v>36</v>
      </c>
      <c r="B22">
        <v>59.976666666666667</v>
      </c>
      <c r="C22">
        <v>4.7983333333333329</v>
      </c>
      <c r="D22">
        <v>20.173333333333332</v>
      </c>
    </row>
    <row r="23" spans="1:4" x14ac:dyDescent="0.2">
      <c r="A23" t="s">
        <v>37</v>
      </c>
      <c r="B23">
        <v>72.785000000000011</v>
      </c>
      <c r="C23">
        <v>0.17999999999999997</v>
      </c>
      <c r="D23">
        <v>12.328333333333333</v>
      </c>
    </row>
    <row r="24" spans="1:4" x14ac:dyDescent="0.2">
      <c r="A24" t="s">
        <v>38</v>
      </c>
      <c r="B24">
        <v>71.651666666666671</v>
      </c>
      <c r="C24">
        <v>0.68166666666666664</v>
      </c>
      <c r="D24">
        <v>16.886666666666667</v>
      </c>
    </row>
    <row r="25" spans="1:4" x14ac:dyDescent="0.2">
      <c r="A25" t="s">
        <v>39</v>
      </c>
      <c r="B25">
        <v>65.416666666666657</v>
      </c>
      <c r="C25">
        <v>2.8483333333333332</v>
      </c>
      <c r="D25">
        <v>19.223333333333333</v>
      </c>
    </row>
    <row r="26" spans="1:4" x14ac:dyDescent="0.2">
      <c r="A26" t="s">
        <v>40</v>
      </c>
      <c r="B26">
        <v>66.064999999999998</v>
      </c>
      <c r="C26">
        <v>4.1750000000000007</v>
      </c>
      <c r="D26">
        <v>23.179999999999996</v>
      </c>
    </row>
    <row r="27" spans="1:4" x14ac:dyDescent="0.2">
      <c r="A27" t="s">
        <v>41</v>
      </c>
      <c r="B27">
        <v>69.424999999999997</v>
      </c>
      <c r="C27">
        <v>1.2266666666666666</v>
      </c>
      <c r="D27">
        <v>13.825000000000001</v>
      </c>
    </row>
    <row r="28" spans="1:4" x14ac:dyDescent="0.2">
      <c r="A28" t="s">
        <v>42</v>
      </c>
      <c r="B28">
        <v>64.593333333333348</v>
      </c>
      <c r="C28">
        <v>2.9949999999999997</v>
      </c>
      <c r="D28">
        <v>17.43</v>
      </c>
    </row>
    <row r="29" spans="1:4" x14ac:dyDescent="0.2">
      <c r="A29" t="s">
        <v>43</v>
      </c>
      <c r="B29">
        <v>62.275000000000006</v>
      </c>
      <c r="C29">
        <v>3.0466666666666669</v>
      </c>
      <c r="D29">
        <v>16.753333333333334</v>
      </c>
    </row>
    <row r="30" spans="1:4" x14ac:dyDescent="0.2">
      <c r="A30" t="s">
        <v>44</v>
      </c>
      <c r="B30">
        <v>56.986666666666672</v>
      </c>
      <c r="C30">
        <v>4.0533333333333337</v>
      </c>
      <c r="D30">
        <v>17.356666666666666</v>
      </c>
    </row>
    <row r="31" spans="1:4" x14ac:dyDescent="0.2">
      <c r="A31" t="s">
        <v>45</v>
      </c>
      <c r="B31">
        <v>69.493333333333339</v>
      </c>
      <c r="C31">
        <v>1.86</v>
      </c>
      <c r="D31">
        <v>12.458333333333334</v>
      </c>
    </row>
    <row r="32" spans="1:4" x14ac:dyDescent="0.2">
      <c r="A32" t="s">
        <v>46</v>
      </c>
      <c r="B32">
        <v>64.723333333333343</v>
      </c>
      <c r="C32">
        <v>3.0466666666666664</v>
      </c>
      <c r="D32">
        <v>15.265000000000001</v>
      </c>
    </row>
    <row r="33" spans="1:4" x14ac:dyDescent="0.2">
      <c r="A33" t="s">
        <v>47</v>
      </c>
      <c r="B33">
        <v>65.856666666666669</v>
      </c>
      <c r="C33">
        <v>2.9666666666666663</v>
      </c>
      <c r="D33">
        <v>19.46</v>
      </c>
    </row>
    <row r="34" spans="1:4" x14ac:dyDescent="0.2">
      <c r="A34" t="s">
        <v>48</v>
      </c>
      <c r="B34">
        <v>61.711666666666666</v>
      </c>
      <c r="C34">
        <v>0.29333333333333339</v>
      </c>
      <c r="D34">
        <v>5.7149999999999999</v>
      </c>
    </row>
    <row r="35" spans="1:4" x14ac:dyDescent="0.2">
      <c r="A35" t="s">
        <v>49</v>
      </c>
      <c r="B35">
        <v>62.03</v>
      </c>
      <c r="C35">
        <v>0.32333333333333331</v>
      </c>
      <c r="D35">
        <v>5.8150000000000004</v>
      </c>
    </row>
    <row r="36" spans="1:4" x14ac:dyDescent="0.2">
      <c r="A36" t="s">
        <v>50</v>
      </c>
      <c r="B36">
        <v>60.705000000000005</v>
      </c>
      <c r="C36">
        <v>0.59333333333333327</v>
      </c>
      <c r="D36">
        <v>4.4233333333333329</v>
      </c>
    </row>
    <row r="37" spans="1:4" x14ac:dyDescent="0.2">
      <c r="A37" t="s">
        <v>51</v>
      </c>
      <c r="B37">
        <v>61.318333333333328</v>
      </c>
      <c r="C37">
        <v>0.64166666666666672</v>
      </c>
      <c r="D37">
        <v>4.5916666666666659</v>
      </c>
    </row>
    <row r="38" spans="1:4" x14ac:dyDescent="0.2">
      <c r="A38" t="s">
        <v>52</v>
      </c>
      <c r="B38">
        <v>59.455000000000005</v>
      </c>
      <c r="C38">
        <v>1.1566666666666665</v>
      </c>
      <c r="D38">
        <v>5.9116666666666662</v>
      </c>
    </row>
    <row r="39" spans="1:4" x14ac:dyDescent="0.2">
      <c r="A39" t="s">
        <v>53</v>
      </c>
      <c r="B39">
        <v>66.054999999999993</v>
      </c>
      <c r="C39">
        <v>-1.2366666666666666</v>
      </c>
      <c r="D39">
        <v>7.0916666666666677</v>
      </c>
    </row>
    <row r="40" spans="1:4" x14ac:dyDescent="0.2">
      <c r="A40" t="s">
        <v>54</v>
      </c>
      <c r="B40">
        <v>60.564999999999998</v>
      </c>
      <c r="C40">
        <v>0.56833333333333325</v>
      </c>
      <c r="D40">
        <v>4.6100000000000003</v>
      </c>
    </row>
    <row r="41" spans="1:4" x14ac:dyDescent="0.2">
      <c r="A41" t="s">
        <v>55</v>
      </c>
      <c r="B41">
        <v>60.773333333333341</v>
      </c>
      <c r="C41">
        <v>0.60166666666666668</v>
      </c>
      <c r="D41">
        <v>4.4933333333333332</v>
      </c>
    </row>
    <row r="42" spans="1:4" x14ac:dyDescent="0.2">
      <c r="A42" t="s">
        <v>56</v>
      </c>
      <c r="B42">
        <v>60.065000000000005</v>
      </c>
      <c r="C42">
        <v>0.62</v>
      </c>
      <c r="D42">
        <v>4.4349999999999996</v>
      </c>
    </row>
    <row r="43" spans="1:4" x14ac:dyDescent="0.2">
      <c r="A43" t="s">
        <v>57</v>
      </c>
      <c r="B43">
        <v>59.441666666666663</v>
      </c>
      <c r="C43">
        <v>1.1833333333333333</v>
      </c>
      <c r="D43">
        <v>5.8566666666666665</v>
      </c>
    </row>
    <row r="44" spans="1:4" x14ac:dyDescent="0.2">
      <c r="A44" t="s">
        <v>58</v>
      </c>
      <c r="B44">
        <v>60.951666666666675</v>
      </c>
      <c r="C44">
        <v>0.59666666666666657</v>
      </c>
      <c r="D44">
        <v>4.5150000000000006</v>
      </c>
    </row>
    <row r="45" spans="1:4" x14ac:dyDescent="0.2">
      <c r="A45" t="s">
        <v>59</v>
      </c>
      <c r="B45">
        <v>61.411666666666669</v>
      </c>
      <c r="C45">
        <v>0.88500000000000012</v>
      </c>
      <c r="D45">
        <v>5.04</v>
      </c>
    </row>
    <row r="46" spans="1:4" x14ac:dyDescent="0.2">
      <c r="A46" t="s">
        <v>60</v>
      </c>
      <c r="B46">
        <v>60.868333333333332</v>
      </c>
      <c r="C46">
        <v>1.1983333333333333</v>
      </c>
      <c r="D46">
        <v>6.0516666666666667</v>
      </c>
    </row>
    <row r="47" spans="1:4" x14ac:dyDescent="0.2">
      <c r="A47" t="s">
        <v>61</v>
      </c>
      <c r="B47">
        <v>58.831666666666671</v>
      </c>
      <c r="C47">
        <v>1.2533333333333332</v>
      </c>
      <c r="D47">
        <v>5.9849999999999994</v>
      </c>
    </row>
    <row r="48" spans="1:4" x14ac:dyDescent="0.2">
      <c r="A48" t="s">
        <v>62</v>
      </c>
      <c r="B48">
        <v>60.830000000000005</v>
      </c>
      <c r="C48">
        <v>0.62666666666666659</v>
      </c>
      <c r="D48">
        <v>4.4666666666666677</v>
      </c>
    </row>
    <row r="49" spans="1:4" x14ac:dyDescent="0.2">
      <c r="A49" t="s">
        <v>63</v>
      </c>
      <c r="B49">
        <v>60.978333333333332</v>
      </c>
      <c r="C49">
        <v>0.66833333333333345</v>
      </c>
      <c r="D49">
        <v>4.2833333333333341</v>
      </c>
    </row>
    <row r="50" spans="1:4" x14ac:dyDescent="0.2">
      <c r="A50" t="s">
        <v>64</v>
      </c>
      <c r="B50">
        <v>61.578333333333326</v>
      </c>
      <c r="C50">
        <v>12.435</v>
      </c>
      <c r="D50">
        <v>21.27</v>
      </c>
    </row>
    <row r="51" spans="1:4" x14ac:dyDescent="0.2">
      <c r="A51" t="s">
        <v>65</v>
      </c>
      <c r="B51">
        <v>58.324999999999996</v>
      </c>
      <c r="C51">
        <v>11.684999999999997</v>
      </c>
      <c r="D51">
        <v>21.366666666666664</v>
      </c>
    </row>
    <row r="52" spans="1:4" x14ac:dyDescent="0.2">
      <c r="A52" t="s">
        <v>66</v>
      </c>
      <c r="B52">
        <v>58.581666666666671</v>
      </c>
      <c r="C52">
        <v>11.741666666666667</v>
      </c>
      <c r="D52">
        <v>21.368333333333329</v>
      </c>
    </row>
    <row r="53" spans="1:4" x14ac:dyDescent="0.2">
      <c r="A53" t="s">
        <v>67</v>
      </c>
      <c r="B53">
        <v>59.064999999999998</v>
      </c>
      <c r="C53">
        <v>11.671666666666667</v>
      </c>
      <c r="D53">
        <v>21.3</v>
      </c>
    </row>
    <row r="54" spans="1:4" x14ac:dyDescent="0.2">
      <c r="A54" t="s">
        <v>68</v>
      </c>
      <c r="B54">
        <v>61.718333333333341</v>
      </c>
      <c r="C54">
        <v>12.251666666666667</v>
      </c>
      <c r="D54">
        <v>21.265000000000001</v>
      </c>
    </row>
    <row r="55" spans="1:4" x14ac:dyDescent="0.2">
      <c r="A55" t="s">
        <v>69</v>
      </c>
      <c r="B55">
        <v>62.168333333333329</v>
      </c>
      <c r="C55">
        <v>12.165000000000001</v>
      </c>
      <c r="D55">
        <v>21.150000000000002</v>
      </c>
    </row>
    <row r="56" spans="1:4" x14ac:dyDescent="0.2">
      <c r="A56" t="s">
        <v>70</v>
      </c>
      <c r="B56">
        <v>58.735000000000007</v>
      </c>
      <c r="C56">
        <v>11.616666666666667</v>
      </c>
      <c r="D56">
        <v>21.221666666666664</v>
      </c>
    </row>
    <row r="57" spans="1:4" x14ac:dyDescent="0.2">
      <c r="A57" t="s">
        <v>71</v>
      </c>
      <c r="B57">
        <v>61.696666666666665</v>
      </c>
      <c r="C57">
        <v>12.111666666666666</v>
      </c>
      <c r="D57">
        <v>21.026666666666667</v>
      </c>
    </row>
    <row r="58" spans="1:4" x14ac:dyDescent="0.2">
      <c r="A58" t="s">
        <v>72</v>
      </c>
      <c r="B58">
        <v>59.001666666666665</v>
      </c>
      <c r="C58">
        <v>11.653333333333334</v>
      </c>
      <c r="D58">
        <v>21.028333333333336</v>
      </c>
    </row>
    <row r="59" spans="1:4" x14ac:dyDescent="0.2">
      <c r="A59" t="s">
        <v>73</v>
      </c>
      <c r="B59">
        <v>58.335000000000001</v>
      </c>
      <c r="C59">
        <v>11.845000000000001</v>
      </c>
      <c r="D59">
        <v>21.296666666666667</v>
      </c>
    </row>
    <row r="60" spans="1:4" x14ac:dyDescent="0.2">
      <c r="A60" t="s">
        <v>74</v>
      </c>
      <c r="B60">
        <v>61.844999999999999</v>
      </c>
      <c r="C60">
        <v>12.244999999999999</v>
      </c>
      <c r="D60">
        <v>21.074999999999999</v>
      </c>
    </row>
    <row r="61" spans="1:4" x14ac:dyDescent="0.2">
      <c r="A61" t="s">
        <v>75</v>
      </c>
      <c r="B61">
        <v>58.481666666666662</v>
      </c>
      <c r="C61">
        <v>11.854999999999999</v>
      </c>
      <c r="D61">
        <v>21.31</v>
      </c>
    </row>
    <row r="62" spans="1:4" x14ac:dyDescent="0.2">
      <c r="A62" t="s">
        <v>76</v>
      </c>
      <c r="B62">
        <v>61.603333333333325</v>
      </c>
      <c r="C62">
        <v>12.256666666666668</v>
      </c>
      <c r="D62">
        <v>20.99</v>
      </c>
    </row>
    <row r="63" spans="1:4" x14ac:dyDescent="0.2">
      <c r="A63" t="s">
        <v>77</v>
      </c>
      <c r="B63">
        <v>57.21</v>
      </c>
      <c r="C63">
        <v>3.686666666666667</v>
      </c>
      <c r="D63">
        <v>19.663333333333338</v>
      </c>
    </row>
    <row r="64" spans="1:4" x14ac:dyDescent="0.2">
      <c r="A64" t="s">
        <v>78</v>
      </c>
      <c r="B64">
        <v>55.861666666666672</v>
      </c>
      <c r="C64">
        <v>3.7216666666666671</v>
      </c>
      <c r="D64">
        <v>19.453333333333333</v>
      </c>
    </row>
    <row r="65" spans="1:4" x14ac:dyDescent="0.2">
      <c r="A65" t="s">
        <v>79</v>
      </c>
      <c r="B65">
        <v>83.105000000000004</v>
      </c>
      <c r="C65">
        <v>-1.4066666666666665</v>
      </c>
      <c r="D65">
        <v>6.2250000000000005</v>
      </c>
    </row>
    <row r="66" spans="1:4" x14ac:dyDescent="0.2">
      <c r="A66" t="s">
        <v>80</v>
      </c>
      <c r="B66">
        <v>56.376666666666658</v>
      </c>
      <c r="C66">
        <v>20.828333333333333</v>
      </c>
      <c r="D66">
        <v>12.516666666666666</v>
      </c>
    </row>
    <row r="67" spans="1:4" x14ac:dyDescent="0.2">
      <c r="A67" t="s">
        <v>81</v>
      </c>
      <c r="B67">
        <v>48.326666666666675</v>
      </c>
      <c r="C67">
        <v>23.311666666666667</v>
      </c>
      <c r="D67">
        <v>11.463333333333333</v>
      </c>
    </row>
    <row r="68" spans="1:4" x14ac:dyDescent="0.2">
      <c r="A68" t="s">
        <v>82</v>
      </c>
      <c r="B68">
        <v>62.235000000000007</v>
      </c>
      <c r="C68">
        <v>-0.53666666666666674</v>
      </c>
      <c r="D68">
        <v>1.9083333333333334</v>
      </c>
    </row>
    <row r="69" spans="1:4" x14ac:dyDescent="0.2">
      <c r="A69" t="s">
        <v>83</v>
      </c>
      <c r="B69">
        <v>63.271666666666668</v>
      </c>
      <c r="C69">
        <v>3.5100000000000002</v>
      </c>
      <c r="D69">
        <v>14.421666666666667</v>
      </c>
    </row>
    <row r="70" spans="1:4" x14ac:dyDescent="0.2">
      <c r="A70" t="s">
        <v>84</v>
      </c>
      <c r="B70">
        <v>58.32166666666668</v>
      </c>
      <c r="C70">
        <v>14.273333333333333</v>
      </c>
      <c r="D70">
        <v>38.356666666666669</v>
      </c>
    </row>
    <row r="71" spans="1:4" x14ac:dyDescent="0.2">
      <c r="A71" t="s">
        <v>85</v>
      </c>
      <c r="B71">
        <v>86.268333333333359</v>
      </c>
      <c r="C71">
        <v>-0.49833333333333335</v>
      </c>
      <c r="D71">
        <v>10.119999999999999</v>
      </c>
    </row>
    <row r="72" spans="1:4" x14ac:dyDescent="0.2">
      <c r="A72" t="s">
        <v>86</v>
      </c>
      <c r="B72">
        <v>60.224999999999994</v>
      </c>
      <c r="C72">
        <v>5.7749999999999995</v>
      </c>
      <c r="D72">
        <v>-5.3316666666666661</v>
      </c>
    </row>
    <row r="73" spans="1:4" x14ac:dyDescent="0.2">
      <c r="A73" t="s">
        <v>87</v>
      </c>
      <c r="B73">
        <v>49.830000000000005</v>
      </c>
      <c r="C73">
        <v>1.8733333333333331</v>
      </c>
      <c r="D73">
        <v>1.5549999999999999</v>
      </c>
    </row>
    <row r="74" spans="1:4" x14ac:dyDescent="0.2">
      <c r="A74" t="s">
        <v>88</v>
      </c>
      <c r="B74">
        <v>68.041666666666671</v>
      </c>
      <c r="C74">
        <v>13.268333333333331</v>
      </c>
      <c r="D74">
        <v>4.623333333333334</v>
      </c>
    </row>
    <row r="75" spans="1:4" x14ac:dyDescent="0.2">
      <c r="A75" t="s">
        <v>89</v>
      </c>
      <c r="B75">
        <v>52.051666666666669</v>
      </c>
      <c r="C75">
        <v>11.335000000000001</v>
      </c>
      <c r="D75">
        <v>28.341666666666669</v>
      </c>
    </row>
    <row r="76" spans="1:4" x14ac:dyDescent="0.2">
      <c r="A76" t="s">
        <v>90</v>
      </c>
      <c r="B76">
        <v>40.094999999999999</v>
      </c>
      <c r="C76">
        <v>8.923333333333332</v>
      </c>
      <c r="D76">
        <v>16.003333333333334</v>
      </c>
    </row>
    <row r="77" spans="1:4" x14ac:dyDescent="0.2">
      <c r="A77" t="s">
        <v>91</v>
      </c>
      <c r="B77">
        <v>43.778333333333329</v>
      </c>
      <c r="C77">
        <v>-8.9366666666666674</v>
      </c>
      <c r="D77">
        <v>14.744999999999999</v>
      </c>
    </row>
    <row r="78" spans="1:4" x14ac:dyDescent="0.2">
      <c r="A78" t="s">
        <v>92</v>
      </c>
      <c r="B78">
        <v>93.763333333333321</v>
      </c>
      <c r="C78">
        <v>-0.72166666666666668</v>
      </c>
      <c r="D78">
        <v>2.9800000000000004</v>
      </c>
    </row>
    <row r="79" spans="1:4" x14ac:dyDescent="0.2">
      <c r="A79" t="s">
        <v>93</v>
      </c>
      <c r="B79">
        <v>56.535000000000004</v>
      </c>
      <c r="C79">
        <v>14.035000000000002</v>
      </c>
      <c r="D79">
        <v>40.868333333333332</v>
      </c>
    </row>
    <row r="80" spans="1:4" x14ac:dyDescent="0.2">
      <c r="A80" t="s">
        <v>94</v>
      </c>
      <c r="B80">
        <v>39.706666666666663</v>
      </c>
      <c r="C80">
        <v>12.115</v>
      </c>
      <c r="D80">
        <v>23.419999999999998</v>
      </c>
    </row>
    <row r="81" spans="1:4" x14ac:dyDescent="0.2">
      <c r="A81" t="s">
        <v>95</v>
      </c>
      <c r="B81">
        <v>58.28</v>
      </c>
      <c r="C81">
        <v>19.543333333333333</v>
      </c>
      <c r="D81">
        <v>14.596666666666666</v>
      </c>
    </row>
    <row r="82" spans="1:4" x14ac:dyDescent="0.2">
      <c r="A82" t="s">
        <v>96</v>
      </c>
      <c r="B82">
        <v>44.103333333333332</v>
      </c>
      <c r="C82">
        <v>-5.620000000000001</v>
      </c>
      <c r="D82">
        <v>-8.9433333333333334</v>
      </c>
    </row>
    <row r="83" spans="1:4" x14ac:dyDescent="0.2">
      <c r="A83" t="s">
        <v>97</v>
      </c>
      <c r="B83">
        <v>37.109999999999992</v>
      </c>
      <c r="C83">
        <v>2.4483333333333337</v>
      </c>
      <c r="D83">
        <v>5.2166666666666659</v>
      </c>
    </row>
    <row r="84" spans="1:4" x14ac:dyDescent="0.2">
      <c r="A84" t="s">
        <v>98</v>
      </c>
      <c r="B84">
        <v>71.291666666666686</v>
      </c>
      <c r="C84">
        <v>0.9966666666666667</v>
      </c>
      <c r="D84">
        <v>10.871666666666664</v>
      </c>
    </row>
    <row r="85" spans="1:4" x14ac:dyDescent="0.2">
      <c r="A85" t="s">
        <v>99</v>
      </c>
      <c r="B85">
        <v>64.304999999999993</v>
      </c>
      <c r="C85">
        <v>2.1349999999999998</v>
      </c>
      <c r="D85">
        <v>14.819999999999999</v>
      </c>
    </row>
    <row r="86" spans="1:4" x14ac:dyDescent="0.2">
      <c r="A86" t="s">
        <v>100</v>
      </c>
      <c r="B86">
        <v>64.408333333333331</v>
      </c>
      <c r="C86">
        <v>-0.45333333333333337</v>
      </c>
      <c r="D86">
        <v>6.8433333333333337</v>
      </c>
    </row>
    <row r="87" spans="1:4" x14ac:dyDescent="0.2">
      <c r="A87" t="s">
        <v>101</v>
      </c>
      <c r="B87">
        <v>61.71</v>
      </c>
      <c r="C87">
        <v>1.5116666666666667</v>
      </c>
      <c r="D87">
        <v>13.418333333333331</v>
      </c>
    </row>
  </sheetData>
  <conditionalFormatting sqref="C87">
    <cfRule type="cellIs" dxfId="0" priority="1" operator="between">
      <formula>$L$1</formula>
      <formula>$M$1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840C7-E6EF-5D4E-B0B1-CA151422B56E}">
  <dimension ref="A1:AP90"/>
  <sheetViews>
    <sheetView zoomScale="85" workbookViewId="0">
      <selection activeCell="J13" sqref="J13"/>
    </sheetView>
  </sheetViews>
  <sheetFormatPr baseColWidth="10" defaultColWidth="11.5" defaultRowHeight="15" x14ac:dyDescent="0.2"/>
  <cols>
    <col min="13" max="14" width="17.5" customWidth="1"/>
    <col min="17" max="17" width="19.83203125" customWidth="1"/>
    <col min="21" max="21" width="16.83203125" customWidth="1"/>
    <col min="28" max="28" width="17.33203125" customWidth="1"/>
    <col min="29" max="29" width="11.5" style="2"/>
    <col min="30" max="30" width="14.6640625" style="2" customWidth="1"/>
    <col min="31" max="31" width="11.5" style="2"/>
    <col min="32" max="32" width="15.33203125" customWidth="1"/>
    <col min="33" max="33" width="15.6640625" customWidth="1"/>
    <col min="34" max="34" width="14" customWidth="1"/>
  </cols>
  <sheetData>
    <row r="1" spans="1:42" x14ac:dyDescent="0.2">
      <c r="R1" t="s">
        <v>102</v>
      </c>
      <c r="U1" t="s">
        <v>103</v>
      </c>
      <c r="V1" t="s">
        <v>10</v>
      </c>
      <c r="Y1" t="s">
        <v>104</v>
      </c>
    </row>
    <row r="2" spans="1:42" x14ac:dyDescent="0.2">
      <c r="O2" t="s">
        <v>105</v>
      </c>
      <c r="P2" t="s">
        <v>106</v>
      </c>
      <c r="R2" t="s">
        <v>107</v>
      </c>
      <c r="U2" t="s">
        <v>108</v>
      </c>
      <c r="V2">
        <v>6.7</v>
      </c>
      <c r="Y2" t="s">
        <v>109</v>
      </c>
    </row>
    <row r="3" spans="1:42" x14ac:dyDescent="0.2">
      <c r="O3">
        <f>'INPUT DATA'!G4</f>
        <v>72.911666666666676</v>
      </c>
      <c r="P3">
        <f>'INPUT DATA'!C4</f>
        <v>67.913333333333341</v>
      </c>
      <c r="R3">
        <f>O3-P3</f>
        <v>4.9983333333333348</v>
      </c>
      <c r="U3">
        <f>O3-P3</f>
        <v>4.9983333333333348</v>
      </c>
      <c r="Y3">
        <f>O3-P3</f>
        <v>4.9983333333333348</v>
      </c>
      <c r="AF3" s="2" t="s">
        <v>102</v>
      </c>
      <c r="AG3" s="2" t="s">
        <v>110</v>
      </c>
      <c r="AH3" t="s">
        <v>104</v>
      </c>
    </row>
    <row r="4" spans="1:42" x14ac:dyDescent="0.2">
      <c r="A4" t="s">
        <v>111</v>
      </c>
      <c r="B4" t="s">
        <v>7</v>
      </c>
      <c r="C4" t="s">
        <v>112</v>
      </c>
      <c r="D4" t="s">
        <v>9</v>
      </c>
      <c r="E4" t="s">
        <v>106</v>
      </c>
      <c r="F4" t="s">
        <v>8</v>
      </c>
      <c r="G4" t="s">
        <v>5</v>
      </c>
      <c r="H4" t="s">
        <v>6</v>
      </c>
      <c r="I4" t="s">
        <v>113</v>
      </c>
      <c r="J4" t="s">
        <v>114</v>
      </c>
      <c r="K4" t="s">
        <v>111</v>
      </c>
      <c r="L4" t="s">
        <v>115</v>
      </c>
      <c r="M4" t="s">
        <v>112</v>
      </c>
      <c r="N4" t="s">
        <v>105</v>
      </c>
      <c r="R4" t="s">
        <v>111</v>
      </c>
      <c r="S4" t="s">
        <v>112</v>
      </c>
      <c r="U4" t="s">
        <v>111</v>
      </c>
      <c r="V4" t="s">
        <v>112</v>
      </c>
      <c r="X4" t="s">
        <v>10</v>
      </c>
      <c r="Y4" t="s">
        <v>111</v>
      </c>
      <c r="Z4" t="s">
        <v>112</v>
      </c>
      <c r="AF4" s="2">
        <f>IF(R3 &gt; 0, 1, 0)</f>
        <v>1</v>
      </c>
      <c r="AG4" s="2">
        <f>IF(U3 = 0, 1, 0)</f>
        <v>0</v>
      </c>
      <c r="AH4" s="2">
        <f>IF(Y3 &lt;  0, 1, 0)</f>
        <v>0</v>
      </c>
      <c r="AJ4" t="s">
        <v>116</v>
      </c>
      <c r="AK4" t="s">
        <v>117</v>
      </c>
    </row>
    <row r="5" spans="1:42" x14ac:dyDescent="0.2">
      <c r="A5">
        <f>(1.311*D5)+(0.467*E5)-(9.66*F5)+(9.66*G5)-(1.327*H5)-(0.203*I5)+(0.317*J5)+13.469</f>
        <v>80.094216666666682</v>
      </c>
      <c r="B5">
        <f>(1.423*D5)+(0.523*E5)-(9.406*F5)+(9.406*G5)-(1.357*H5)-(0.245*I5)+(0.289*J5)+15.42</f>
        <v>83.638660000000002</v>
      </c>
      <c r="C5">
        <f>(1.534*D5)+(0.581*E5)-(9.15*F5)+(9.415*G5)-(1.387*H5)-(0.287*I5)+(0.26*J5)+17.386</f>
        <v>88.15794666666666</v>
      </c>
      <c r="D5">
        <f>'INPUT DATA'!I4</f>
        <v>13.528333333333334</v>
      </c>
      <c r="E5">
        <f>'INPUT DATA'!C4</f>
        <v>67.913333333333341</v>
      </c>
      <c r="F5">
        <f>'INPUT DATA'!H4</f>
        <v>1.4316666666666666</v>
      </c>
      <c r="G5">
        <f>'INPUT DATA'!D4</f>
        <v>3.4566666666666666</v>
      </c>
      <c r="H5">
        <f>'INPUT DATA'!E4</f>
        <v>17.371666666666666</v>
      </c>
      <c r="I5">
        <v>14.418333333333331</v>
      </c>
      <c r="J5">
        <v>74.421666666666667</v>
      </c>
      <c r="K5">
        <f>MIN(J5,N5)</f>
        <v>72.911666666666676</v>
      </c>
      <c r="M5">
        <f>MAX(J5,N5)</f>
        <v>74.421666666666667</v>
      </c>
      <c r="N5">
        <f>O3</f>
        <v>72.911666666666676</v>
      </c>
      <c r="Q5" t="s">
        <v>16</v>
      </c>
      <c r="R5" s="25">
        <f>(IF(A5&lt;J5,A5,J5))</f>
        <v>74.421666666666667</v>
      </c>
      <c r="S5" s="25">
        <f>IF(C5 &lt; J5, C5, J5)</f>
        <v>74.421666666666667</v>
      </c>
      <c r="T5" s="25">
        <f>O3</f>
        <v>72.911666666666676</v>
      </c>
      <c r="U5">
        <f>IF(A5&lt;K5, K5,A5)</f>
        <v>80.094216666666682</v>
      </c>
      <c r="V5">
        <f>IF(C5&lt;M5,C5,M5)</f>
        <v>74.421666666666667</v>
      </c>
      <c r="W5" s="26">
        <f t="shared" ref="W5:W36" si="0">(V5-N5)+(U5-E5)</f>
        <v>13.690883333333332</v>
      </c>
      <c r="X5" s="26">
        <f>V2</f>
        <v>6.7</v>
      </c>
      <c r="Y5">
        <f t="shared" ref="Y5:Y36" si="1">A5</f>
        <v>80.094216666666682</v>
      </c>
      <c r="Z5">
        <f t="shared" ref="Z5:Z36" si="2">C5</f>
        <v>88.15794666666666</v>
      </c>
      <c r="AB5" t="s">
        <v>16</v>
      </c>
      <c r="AC5" s="2">
        <f t="shared" ref="AC5:AC36" si="3">IF(S5&gt;=T5, 1, 0)</f>
        <v>1</v>
      </c>
      <c r="AD5" s="2">
        <f t="shared" ref="AD5:AD36" si="4">IF(AND(W5&lt;X5, W5&gt;X5*-1), 1, 0)</f>
        <v>0</v>
      </c>
      <c r="AE5" s="2">
        <f>IF(Y5 &gt; N5, 1, 0)</f>
        <v>1</v>
      </c>
      <c r="AF5">
        <f>AF4</f>
        <v>1</v>
      </c>
      <c r="AG5">
        <f>AG4</f>
        <v>0</v>
      </c>
      <c r="AH5">
        <f>AH4</f>
        <v>0</v>
      </c>
      <c r="AJ5">
        <f>(R5*AF5)+(U5*AG5)+(Y5*AH5)</f>
        <v>74.421666666666667</v>
      </c>
      <c r="AK5">
        <f>(S5*AF5)+(V5*AG5)+(Z5*AH5)</f>
        <v>74.421666666666667</v>
      </c>
      <c r="AM5">
        <f>IF(AC5*AF5+AD5*AG5+AE5*AH5 = 1, 1, 0)</f>
        <v>1</v>
      </c>
      <c r="AN5" t="s">
        <v>16</v>
      </c>
      <c r="AO5" cm="1">
        <f t="array" ref="AO5:AO90">_xlfn.SORTBY(AM5:AM90,AM5:AM90,-1)</f>
        <v>1</v>
      </c>
      <c r="AP5" t="str" cm="1">
        <f t="array" ref="AP5:AP90">_xlfn.SORTBY(AN5:AN90,AM5:AM90,-1)</f>
        <v>Opaque A1</v>
      </c>
    </row>
    <row r="6" spans="1:42" x14ac:dyDescent="0.2">
      <c r="A6">
        <f t="shared" ref="A6:A69" si="5">(1.311*D6)+(0.467*E6)-(9.66*F6)+(9.66*G6)-(1.327*H6)-(0.203*I6)+(0.317*J6)+13.469</f>
        <v>80.677286666666674</v>
      </c>
      <c r="B6">
        <f t="shared" ref="B6:B69" si="6">(1.423*D6)+(0.523*E6)-(9.406*F6)+(9.406*G6)-(1.357*H6)-(0.245*I6)+(0.289*J6)+15.42</f>
        <v>84.065350000000009</v>
      </c>
      <c r="C6">
        <f t="shared" ref="C6:C69" si="7">(1.534*D6)+(0.581*E6)-(9.15*F6)+(9.415*G6)-(1.387*H6)-(0.287*I6)+(0.26*J6)+17.386</f>
        <v>88.425296666666668</v>
      </c>
      <c r="D6">
        <f>D5</f>
        <v>13.528333333333334</v>
      </c>
      <c r="E6">
        <f t="shared" ref="E6:H6" si="8">E5</f>
        <v>67.913333333333341</v>
      </c>
      <c r="F6">
        <f t="shared" si="8"/>
        <v>1.4316666666666666</v>
      </c>
      <c r="G6">
        <f t="shared" si="8"/>
        <v>3.4566666666666666</v>
      </c>
      <c r="H6">
        <f t="shared" si="8"/>
        <v>17.371666666666666</v>
      </c>
      <c r="I6">
        <v>16.168333333333333</v>
      </c>
      <c r="J6">
        <v>77.381666666666661</v>
      </c>
      <c r="K6">
        <f t="shared" ref="K6:K69" si="9">MIN(J6,N6)</f>
        <v>72.911666666666676</v>
      </c>
      <c r="M6">
        <f t="shared" ref="M6:M69" si="10">MAX(J6,N6)</f>
        <v>77.381666666666661</v>
      </c>
      <c r="N6">
        <f>N5</f>
        <v>72.911666666666676</v>
      </c>
      <c r="Q6" t="s">
        <v>17</v>
      </c>
      <c r="R6" s="25">
        <f t="shared" ref="R6:R69" si="11">(IF(A6&lt;J6,A6,J6))</f>
        <v>77.381666666666661</v>
      </c>
      <c r="S6" s="25">
        <f t="shared" ref="S6:S69" si="12">IF(C6 &lt; J6, C6, J6)</f>
        <v>77.381666666666661</v>
      </c>
      <c r="T6" s="25">
        <f>T5</f>
        <v>72.911666666666676</v>
      </c>
      <c r="U6">
        <f t="shared" ref="U6:U69" si="13">IF(A6&lt;K6, K6,A6)</f>
        <v>80.677286666666674</v>
      </c>
      <c r="V6">
        <f t="shared" ref="V6:V69" si="14">IF(C6&lt;M6,C6,M6)</f>
        <v>77.381666666666661</v>
      </c>
      <c r="W6" s="26">
        <f t="shared" si="0"/>
        <v>17.233953333333318</v>
      </c>
      <c r="X6" s="26">
        <f>X5</f>
        <v>6.7</v>
      </c>
      <c r="Y6">
        <f t="shared" si="1"/>
        <v>80.677286666666674</v>
      </c>
      <c r="Z6">
        <f t="shared" si="2"/>
        <v>88.425296666666668</v>
      </c>
      <c r="AB6" t="s">
        <v>17</v>
      </c>
      <c r="AC6" s="2">
        <f t="shared" si="3"/>
        <v>1</v>
      </c>
      <c r="AD6" s="2">
        <f t="shared" si="4"/>
        <v>0</v>
      </c>
      <c r="AE6" s="2">
        <f t="shared" ref="AE6:AE37" si="15">IF(Y6 &lt; N6, 1, 0)</f>
        <v>0</v>
      </c>
      <c r="AF6">
        <f>AF5</f>
        <v>1</v>
      </c>
      <c r="AG6">
        <f t="shared" ref="AG6:AG69" si="16">AG5</f>
        <v>0</v>
      </c>
      <c r="AH6">
        <f t="shared" ref="AH6:AH69" si="17">AH5</f>
        <v>0</v>
      </c>
      <c r="AJ6">
        <f t="shared" ref="AJ6:AJ69" si="18">(R6*AF6)+(U6*AG6)+(Y6*AH6)</f>
        <v>77.381666666666661</v>
      </c>
      <c r="AK6">
        <f t="shared" ref="AK6:AK69" si="19">(S6*AF6)+(V6*AG6)+(Z6*AH6)</f>
        <v>77.381666666666661</v>
      </c>
      <c r="AM6">
        <f t="shared" ref="AM6:AM69" si="20">IF(AC6*AF6+AD6*AG6+AE6*AH6 = 1, 1, 0)</f>
        <v>1</v>
      </c>
      <c r="AN6" t="s">
        <v>17</v>
      </c>
      <c r="AO6">
        <v>1</v>
      </c>
      <c r="AP6" t="str">
        <v>Opaque A2</v>
      </c>
    </row>
    <row r="7" spans="1:42" x14ac:dyDescent="0.2">
      <c r="A7">
        <f t="shared" si="5"/>
        <v>80.269520000000014</v>
      </c>
      <c r="B7">
        <f t="shared" si="6"/>
        <v>83.630773333333337</v>
      </c>
      <c r="C7">
        <f t="shared" si="7"/>
        <v>87.964524999999995</v>
      </c>
      <c r="D7">
        <f t="shared" ref="D7:D70" si="21">D6</f>
        <v>13.528333333333334</v>
      </c>
      <c r="E7">
        <f t="shared" ref="E7:E70" si="22">E6</f>
        <v>67.913333333333341</v>
      </c>
      <c r="F7">
        <f t="shared" ref="F7:F70" si="23">F6</f>
        <v>1.4316666666666666</v>
      </c>
      <c r="G7">
        <f t="shared" ref="G7:G70" si="24">G6</f>
        <v>3.4566666666666666</v>
      </c>
      <c r="H7">
        <f t="shared" ref="H7:H70" si="25">H6</f>
        <v>17.371666666666666</v>
      </c>
      <c r="I7">
        <v>17.216666666666665</v>
      </c>
      <c r="J7">
        <v>76.76666666666668</v>
      </c>
      <c r="K7">
        <f t="shared" si="9"/>
        <v>72.911666666666676</v>
      </c>
      <c r="M7">
        <f t="shared" si="10"/>
        <v>76.76666666666668</v>
      </c>
      <c r="N7">
        <f t="shared" ref="N7:N70" si="26">N6</f>
        <v>72.911666666666676</v>
      </c>
      <c r="Q7" t="s">
        <v>18</v>
      </c>
      <c r="R7" s="25">
        <f t="shared" si="11"/>
        <v>76.76666666666668</v>
      </c>
      <c r="S7" s="25">
        <f t="shared" si="12"/>
        <v>76.76666666666668</v>
      </c>
      <c r="T7" s="25">
        <f t="shared" ref="T7:T70" si="27">T6</f>
        <v>72.911666666666676</v>
      </c>
      <c r="U7">
        <f t="shared" si="13"/>
        <v>80.269520000000014</v>
      </c>
      <c r="V7">
        <f t="shared" si="14"/>
        <v>76.76666666666668</v>
      </c>
      <c r="W7" s="26">
        <f t="shared" si="0"/>
        <v>16.211186666666677</v>
      </c>
      <c r="X7" s="26">
        <f t="shared" ref="X7:X70" si="28">X6</f>
        <v>6.7</v>
      </c>
      <c r="Y7">
        <f t="shared" si="1"/>
        <v>80.269520000000014</v>
      </c>
      <c r="Z7">
        <f t="shared" si="2"/>
        <v>87.964524999999995</v>
      </c>
      <c r="AB7" t="s">
        <v>18</v>
      </c>
      <c r="AC7" s="2">
        <f t="shared" si="3"/>
        <v>1</v>
      </c>
      <c r="AD7" s="2">
        <f t="shared" si="4"/>
        <v>0</v>
      </c>
      <c r="AE7" s="2">
        <f t="shared" si="15"/>
        <v>0</v>
      </c>
      <c r="AF7">
        <f t="shared" ref="AF7:AF70" si="29">AF6</f>
        <v>1</v>
      </c>
      <c r="AG7">
        <f t="shared" si="16"/>
        <v>0</v>
      </c>
      <c r="AH7">
        <f t="shared" si="17"/>
        <v>0</v>
      </c>
      <c r="AJ7">
        <f t="shared" si="18"/>
        <v>76.76666666666668</v>
      </c>
      <c r="AK7">
        <f t="shared" si="19"/>
        <v>76.76666666666668</v>
      </c>
      <c r="AM7">
        <f t="shared" si="20"/>
        <v>1</v>
      </c>
      <c r="AN7" t="s">
        <v>18</v>
      </c>
      <c r="AO7">
        <v>1</v>
      </c>
      <c r="AP7" t="str">
        <v>Opaque A3</v>
      </c>
    </row>
    <row r="8" spans="1:42" x14ac:dyDescent="0.2">
      <c r="A8">
        <f t="shared" si="5"/>
        <v>79.299940000000007</v>
      </c>
      <c r="B8">
        <f t="shared" si="6"/>
        <v>82.808263333333329</v>
      </c>
      <c r="C8">
        <f t="shared" si="7"/>
        <v>87.2928</v>
      </c>
      <c r="D8">
        <f t="shared" si="21"/>
        <v>13.528333333333334</v>
      </c>
      <c r="E8">
        <f t="shared" si="22"/>
        <v>67.913333333333341</v>
      </c>
      <c r="F8">
        <f t="shared" si="23"/>
        <v>1.4316666666666666</v>
      </c>
      <c r="G8">
        <f t="shared" si="24"/>
        <v>3.4566666666666666</v>
      </c>
      <c r="H8">
        <f t="shared" si="25"/>
        <v>17.371666666666666</v>
      </c>
      <c r="I8">
        <v>16.191666666666666</v>
      </c>
      <c r="J8">
        <v>73.051666666666662</v>
      </c>
      <c r="K8">
        <f t="shared" si="9"/>
        <v>72.911666666666676</v>
      </c>
      <c r="M8">
        <f t="shared" si="10"/>
        <v>73.051666666666662</v>
      </c>
      <c r="N8">
        <f t="shared" si="26"/>
        <v>72.911666666666676</v>
      </c>
      <c r="Q8" t="s">
        <v>19</v>
      </c>
      <c r="R8" s="25">
        <f t="shared" si="11"/>
        <v>73.051666666666662</v>
      </c>
      <c r="S8" s="25">
        <f t="shared" si="12"/>
        <v>73.051666666666662</v>
      </c>
      <c r="T8" s="25">
        <f t="shared" si="27"/>
        <v>72.911666666666676</v>
      </c>
      <c r="U8">
        <f t="shared" si="13"/>
        <v>79.299940000000007</v>
      </c>
      <c r="V8">
        <f t="shared" si="14"/>
        <v>73.051666666666662</v>
      </c>
      <c r="W8" s="26">
        <f t="shared" si="0"/>
        <v>11.526606666666652</v>
      </c>
      <c r="X8" s="26">
        <f t="shared" si="28"/>
        <v>6.7</v>
      </c>
      <c r="Y8">
        <f t="shared" si="1"/>
        <v>79.299940000000007</v>
      </c>
      <c r="Z8">
        <f t="shared" si="2"/>
        <v>87.2928</v>
      </c>
      <c r="AB8" t="s">
        <v>19</v>
      </c>
      <c r="AC8" s="2">
        <f t="shared" si="3"/>
        <v>1</v>
      </c>
      <c r="AD8" s="2">
        <f t="shared" si="4"/>
        <v>0</v>
      </c>
      <c r="AE8" s="2">
        <f t="shared" si="15"/>
        <v>0</v>
      </c>
      <c r="AF8">
        <f t="shared" si="29"/>
        <v>1</v>
      </c>
      <c r="AG8">
        <f t="shared" si="16"/>
        <v>0</v>
      </c>
      <c r="AH8">
        <f t="shared" si="17"/>
        <v>0</v>
      </c>
      <c r="AJ8">
        <f t="shared" si="18"/>
        <v>73.051666666666662</v>
      </c>
      <c r="AK8">
        <f t="shared" si="19"/>
        <v>73.051666666666662</v>
      </c>
      <c r="AM8">
        <f t="shared" si="20"/>
        <v>1</v>
      </c>
      <c r="AN8" t="s">
        <v>19</v>
      </c>
      <c r="AO8">
        <v>1</v>
      </c>
      <c r="AP8" t="str">
        <v>Opaque A3.5</v>
      </c>
    </row>
    <row r="9" spans="1:42" x14ac:dyDescent="0.2">
      <c r="A9">
        <f t="shared" si="5"/>
        <v>78.687955000000017</v>
      </c>
      <c r="B9">
        <f t="shared" si="6"/>
        <v>81.941291666666672</v>
      </c>
      <c r="C9">
        <f t="shared" si="7"/>
        <v>86.169470000000004</v>
      </c>
      <c r="D9">
        <f t="shared" si="21"/>
        <v>13.528333333333334</v>
      </c>
      <c r="E9">
        <f t="shared" si="22"/>
        <v>67.913333333333341</v>
      </c>
      <c r="F9">
        <f t="shared" si="23"/>
        <v>1.4316666666666666</v>
      </c>
      <c r="G9">
        <f t="shared" si="24"/>
        <v>3.4566666666666666</v>
      </c>
      <c r="H9">
        <f t="shared" si="25"/>
        <v>17.371666666666666</v>
      </c>
      <c r="I9">
        <v>21.348333333333329</v>
      </c>
      <c r="J9">
        <v>74.423333333333332</v>
      </c>
      <c r="K9">
        <f t="shared" si="9"/>
        <v>72.911666666666676</v>
      </c>
      <c r="M9">
        <f t="shared" si="10"/>
        <v>74.423333333333332</v>
      </c>
      <c r="N9">
        <f t="shared" si="26"/>
        <v>72.911666666666676</v>
      </c>
      <c r="Q9" t="s">
        <v>20</v>
      </c>
      <c r="R9" s="25">
        <f t="shared" si="11"/>
        <v>74.423333333333332</v>
      </c>
      <c r="S9" s="25">
        <f t="shared" si="12"/>
        <v>74.423333333333332</v>
      </c>
      <c r="T9" s="25">
        <f t="shared" si="27"/>
        <v>72.911666666666676</v>
      </c>
      <c r="U9">
        <f t="shared" si="13"/>
        <v>78.687955000000017</v>
      </c>
      <c r="V9">
        <f t="shared" si="14"/>
        <v>74.423333333333332</v>
      </c>
      <c r="W9" s="26">
        <f t="shared" si="0"/>
        <v>12.286288333333331</v>
      </c>
      <c r="X9" s="26">
        <f t="shared" si="28"/>
        <v>6.7</v>
      </c>
      <c r="Y9">
        <f t="shared" si="1"/>
        <v>78.687955000000017</v>
      </c>
      <c r="Z9">
        <f t="shared" si="2"/>
        <v>86.169470000000004</v>
      </c>
      <c r="AB9" t="s">
        <v>20</v>
      </c>
      <c r="AC9" s="2">
        <f t="shared" si="3"/>
        <v>1</v>
      </c>
      <c r="AD9" s="2">
        <f t="shared" si="4"/>
        <v>0</v>
      </c>
      <c r="AE9" s="2">
        <f t="shared" si="15"/>
        <v>0</v>
      </c>
      <c r="AF9">
        <f t="shared" si="29"/>
        <v>1</v>
      </c>
      <c r="AG9">
        <f t="shared" si="16"/>
        <v>0</v>
      </c>
      <c r="AH9">
        <f t="shared" si="17"/>
        <v>0</v>
      </c>
      <c r="AJ9">
        <f t="shared" si="18"/>
        <v>74.423333333333332</v>
      </c>
      <c r="AK9">
        <f t="shared" si="19"/>
        <v>74.423333333333332</v>
      </c>
      <c r="AM9">
        <f t="shared" si="20"/>
        <v>1</v>
      </c>
      <c r="AN9" t="s">
        <v>20</v>
      </c>
      <c r="AO9">
        <v>1</v>
      </c>
      <c r="AP9" t="str">
        <v>Opaque A4</v>
      </c>
    </row>
    <row r="10" spans="1:42" x14ac:dyDescent="0.2">
      <c r="A10">
        <f t="shared" si="5"/>
        <v>80.489613333333338</v>
      </c>
      <c r="B10">
        <f t="shared" si="6"/>
        <v>84.026799999999994</v>
      </c>
      <c r="C10">
        <f t="shared" si="7"/>
        <v>88.537878333333325</v>
      </c>
      <c r="D10">
        <f t="shared" si="21"/>
        <v>13.528333333333334</v>
      </c>
      <c r="E10">
        <f t="shared" si="22"/>
        <v>67.913333333333341</v>
      </c>
      <c r="F10">
        <f t="shared" si="23"/>
        <v>1.4316666666666666</v>
      </c>
      <c r="G10">
        <f t="shared" si="24"/>
        <v>3.4566666666666666</v>
      </c>
      <c r="H10">
        <f t="shared" si="25"/>
        <v>17.371666666666666</v>
      </c>
      <c r="I10">
        <v>13.956666666666669</v>
      </c>
      <c r="J10">
        <v>75.373333333333321</v>
      </c>
      <c r="K10">
        <f t="shared" si="9"/>
        <v>72.911666666666676</v>
      </c>
      <c r="M10">
        <f t="shared" si="10"/>
        <v>75.373333333333321</v>
      </c>
      <c r="N10">
        <f t="shared" si="26"/>
        <v>72.911666666666676</v>
      </c>
      <c r="Q10" t="s">
        <v>21</v>
      </c>
      <c r="R10" s="25">
        <f t="shared" si="11"/>
        <v>75.373333333333321</v>
      </c>
      <c r="S10" s="25">
        <f t="shared" si="12"/>
        <v>75.373333333333321</v>
      </c>
      <c r="T10" s="25">
        <f t="shared" si="27"/>
        <v>72.911666666666676</v>
      </c>
      <c r="U10">
        <f t="shared" si="13"/>
        <v>80.489613333333338</v>
      </c>
      <c r="V10">
        <f t="shared" si="14"/>
        <v>75.373333333333321</v>
      </c>
      <c r="W10" s="26">
        <f t="shared" si="0"/>
        <v>15.037946666666642</v>
      </c>
      <c r="X10" s="26">
        <f t="shared" si="28"/>
        <v>6.7</v>
      </c>
      <c r="Y10">
        <f t="shared" si="1"/>
        <v>80.489613333333338</v>
      </c>
      <c r="Z10">
        <f t="shared" si="2"/>
        <v>88.537878333333325</v>
      </c>
      <c r="AB10" t="s">
        <v>21</v>
      </c>
      <c r="AC10" s="2">
        <f t="shared" si="3"/>
        <v>1</v>
      </c>
      <c r="AD10" s="2">
        <f t="shared" si="4"/>
        <v>0</v>
      </c>
      <c r="AE10" s="2">
        <f t="shared" si="15"/>
        <v>0</v>
      </c>
      <c r="AF10">
        <f t="shared" si="29"/>
        <v>1</v>
      </c>
      <c r="AG10">
        <f t="shared" si="16"/>
        <v>0</v>
      </c>
      <c r="AH10">
        <f t="shared" si="17"/>
        <v>0</v>
      </c>
      <c r="AJ10">
        <f t="shared" si="18"/>
        <v>75.373333333333321</v>
      </c>
      <c r="AK10">
        <f t="shared" si="19"/>
        <v>75.373333333333321</v>
      </c>
      <c r="AM10">
        <f t="shared" si="20"/>
        <v>1</v>
      </c>
      <c r="AN10" t="s">
        <v>21</v>
      </c>
      <c r="AO10">
        <v>1</v>
      </c>
      <c r="AP10" t="str">
        <v>Opaque B1</v>
      </c>
    </row>
    <row r="11" spans="1:42" x14ac:dyDescent="0.2">
      <c r="A11">
        <f t="shared" si="5"/>
        <v>78.721008333333344</v>
      </c>
      <c r="B11">
        <f t="shared" si="6"/>
        <v>82.130141666666674</v>
      </c>
      <c r="C11">
        <f t="shared" si="7"/>
        <v>86.515708333333322</v>
      </c>
      <c r="D11">
        <f t="shared" si="21"/>
        <v>13.528333333333334</v>
      </c>
      <c r="E11">
        <f t="shared" si="22"/>
        <v>67.913333333333341</v>
      </c>
      <c r="F11">
        <f t="shared" si="23"/>
        <v>1.4316666666666666</v>
      </c>
      <c r="G11">
        <f t="shared" si="24"/>
        <v>3.4566666666666666</v>
      </c>
      <c r="H11">
        <f t="shared" si="25"/>
        <v>17.371666666666666</v>
      </c>
      <c r="I11">
        <v>18.7</v>
      </c>
      <c r="J11">
        <v>72.831666666666663</v>
      </c>
      <c r="K11">
        <f t="shared" si="9"/>
        <v>72.831666666666663</v>
      </c>
      <c r="M11">
        <f t="shared" si="10"/>
        <v>72.911666666666676</v>
      </c>
      <c r="N11">
        <f t="shared" si="26"/>
        <v>72.911666666666676</v>
      </c>
      <c r="Q11" t="s">
        <v>22</v>
      </c>
      <c r="R11" s="25">
        <f t="shared" si="11"/>
        <v>72.831666666666663</v>
      </c>
      <c r="S11" s="25">
        <f t="shared" si="12"/>
        <v>72.831666666666663</v>
      </c>
      <c r="T11" s="25">
        <f t="shared" si="27"/>
        <v>72.911666666666676</v>
      </c>
      <c r="U11">
        <f t="shared" si="13"/>
        <v>78.721008333333344</v>
      </c>
      <c r="V11">
        <f t="shared" si="14"/>
        <v>72.911666666666676</v>
      </c>
      <c r="W11" s="26">
        <f t="shared" si="0"/>
        <v>10.807675000000003</v>
      </c>
      <c r="X11" s="26">
        <f t="shared" si="28"/>
        <v>6.7</v>
      </c>
      <c r="Y11">
        <f t="shared" si="1"/>
        <v>78.721008333333344</v>
      </c>
      <c r="Z11">
        <f t="shared" si="2"/>
        <v>86.515708333333322</v>
      </c>
      <c r="AB11" t="s">
        <v>22</v>
      </c>
      <c r="AC11" s="2">
        <f t="shared" si="3"/>
        <v>0</v>
      </c>
      <c r="AD11" s="2">
        <f t="shared" si="4"/>
        <v>0</v>
      </c>
      <c r="AE11" s="2">
        <f t="shared" si="15"/>
        <v>0</v>
      </c>
      <c r="AF11">
        <f t="shared" si="29"/>
        <v>1</v>
      </c>
      <c r="AG11">
        <f t="shared" si="16"/>
        <v>0</v>
      </c>
      <c r="AH11">
        <f t="shared" si="17"/>
        <v>0</v>
      </c>
      <c r="AJ11">
        <f t="shared" si="18"/>
        <v>72.831666666666663</v>
      </c>
      <c r="AK11">
        <f t="shared" si="19"/>
        <v>72.831666666666663</v>
      </c>
      <c r="AM11">
        <f t="shared" si="20"/>
        <v>0</v>
      </c>
      <c r="AN11" t="s">
        <v>22</v>
      </c>
      <c r="AO11">
        <v>1</v>
      </c>
      <c r="AP11" t="str">
        <v>Opaque B3</v>
      </c>
    </row>
    <row r="12" spans="1:42" x14ac:dyDescent="0.2">
      <c r="A12">
        <f t="shared" si="5"/>
        <v>78.702726666666678</v>
      </c>
      <c r="B12">
        <f t="shared" si="6"/>
        <v>81.965046666666666</v>
      </c>
      <c r="C12">
        <f t="shared" si="7"/>
        <v>86.202271666666661</v>
      </c>
      <c r="D12">
        <f t="shared" si="21"/>
        <v>13.528333333333334</v>
      </c>
      <c r="E12">
        <f t="shared" si="22"/>
        <v>67.913333333333341</v>
      </c>
      <c r="F12">
        <f t="shared" si="23"/>
        <v>1.4316666666666666</v>
      </c>
      <c r="G12">
        <f t="shared" si="24"/>
        <v>3.4566666666666666</v>
      </c>
      <c r="H12">
        <f t="shared" si="25"/>
        <v>17.371666666666666</v>
      </c>
      <c r="I12">
        <v>21.176666666666666</v>
      </c>
      <c r="J12">
        <v>74.36</v>
      </c>
      <c r="K12">
        <f t="shared" si="9"/>
        <v>72.911666666666676</v>
      </c>
      <c r="M12">
        <f t="shared" si="10"/>
        <v>74.36</v>
      </c>
      <c r="N12">
        <f t="shared" si="26"/>
        <v>72.911666666666676</v>
      </c>
      <c r="Q12" t="s">
        <v>23</v>
      </c>
      <c r="R12" s="25">
        <f t="shared" si="11"/>
        <v>74.36</v>
      </c>
      <c r="S12" s="25">
        <f t="shared" si="12"/>
        <v>74.36</v>
      </c>
      <c r="T12" s="25">
        <f t="shared" si="27"/>
        <v>72.911666666666676</v>
      </c>
      <c r="U12">
        <f t="shared" si="13"/>
        <v>78.702726666666678</v>
      </c>
      <c r="V12">
        <f t="shared" si="14"/>
        <v>74.36</v>
      </c>
      <c r="W12" s="26">
        <f t="shared" si="0"/>
        <v>12.23772666666666</v>
      </c>
      <c r="X12" s="26">
        <f t="shared" si="28"/>
        <v>6.7</v>
      </c>
      <c r="Y12">
        <f t="shared" si="1"/>
        <v>78.702726666666678</v>
      </c>
      <c r="Z12">
        <f t="shared" si="2"/>
        <v>86.202271666666661</v>
      </c>
      <c r="AB12" t="s">
        <v>23</v>
      </c>
      <c r="AC12" s="2">
        <f t="shared" si="3"/>
        <v>1</v>
      </c>
      <c r="AD12" s="2">
        <f t="shared" si="4"/>
        <v>0</v>
      </c>
      <c r="AE12" s="2">
        <f t="shared" si="15"/>
        <v>0</v>
      </c>
      <c r="AF12">
        <f t="shared" si="29"/>
        <v>1</v>
      </c>
      <c r="AG12">
        <f t="shared" si="16"/>
        <v>0</v>
      </c>
      <c r="AH12">
        <f t="shared" si="17"/>
        <v>0</v>
      </c>
      <c r="AJ12">
        <f t="shared" si="18"/>
        <v>74.36</v>
      </c>
      <c r="AK12">
        <f t="shared" si="19"/>
        <v>74.36</v>
      </c>
      <c r="AM12">
        <f t="shared" si="20"/>
        <v>1</v>
      </c>
      <c r="AN12" t="s">
        <v>23</v>
      </c>
      <c r="AO12">
        <v>1</v>
      </c>
      <c r="AP12" t="str">
        <v>Opaque B4</v>
      </c>
    </row>
    <row r="13" spans="1:42" x14ac:dyDescent="0.2">
      <c r="A13">
        <f t="shared" si="5"/>
        <v>78.767781666666679</v>
      </c>
      <c r="B13">
        <f t="shared" si="6"/>
        <v>82.027651666666671</v>
      </c>
      <c r="C13">
        <f t="shared" si="7"/>
        <v>86.262256666666673</v>
      </c>
      <c r="D13">
        <f t="shared" si="21"/>
        <v>13.528333333333334</v>
      </c>
      <c r="E13">
        <f t="shared" si="22"/>
        <v>67.913333333333341</v>
      </c>
      <c r="F13">
        <f t="shared" si="23"/>
        <v>1.4316666666666666</v>
      </c>
      <c r="G13">
        <f t="shared" si="24"/>
        <v>3.4566666666666666</v>
      </c>
      <c r="H13">
        <f t="shared" si="25"/>
        <v>17.371666666666666</v>
      </c>
      <c r="I13">
        <v>21.121666666666666</v>
      </c>
      <c r="J13">
        <v>74.53</v>
      </c>
      <c r="K13">
        <f t="shared" si="9"/>
        <v>72.911666666666676</v>
      </c>
      <c r="M13">
        <f t="shared" si="10"/>
        <v>74.53</v>
      </c>
      <c r="N13">
        <f t="shared" si="26"/>
        <v>72.911666666666676</v>
      </c>
      <c r="Q13" t="s">
        <v>24</v>
      </c>
      <c r="R13" s="25">
        <f t="shared" si="11"/>
        <v>74.53</v>
      </c>
      <c r="S13" s="25">
        <f t="shared" si="12"/>
        <v>74.53</v>
      </c>
      <c r="T13" s="25">
        <f t="shared" si="27"/>
        <v>72.911666666666676</v>
      </c>
      <c r="U13">
        <f t="shared" si="13"/>
        <v>78.767781666666679</v>
      </c>
      <c r="V13">
        <f t="shared" si="14"/>
        <v>74.53</v>
      </c>
      <c r="W13" s="26">
        <f t="shared" si="0"/>
        <v>12.472781666666663</v>
      </c>
      <c r="X13" s="26">
        <f t="shared" si="28"/>
        <v>6.7</v>
      </c>
      <c r="Y13">
        <f t="shared" si="1"/>
        <v>78.767781666666679</v>
      </c>
      <c r="Z13">
        <f t="shared" si="2"/>
        <v>86.262256666666673</v>
      </c>
      <c r="AB13" t="s">
        <v>24</v>
      </c>
      <c r="AC13" s="2">
        <f t="shared" si="3"/>
        <v>1</v>
      </c>
      <c r="AD13" s="2">
        <f t="shared" si="4"/>
        <v>0</v>
      </c>
      <c r="AE13" s="2">
        <f t="shared" si="15"/>
        <v>0</v>
      </c>
      <c r="AF13">
        <f t="shared" si="29"/>
        <v>1</v>
      </c>
      <c r="AG13">
        <f t="shared" si="16"/>
        <v>0</v>
      </c>
      <c r="AH13">
        <f t="shared" si="17"/>
        <v>0</v>
      </c>
      <c r="AJ13">
        <f t="shared" si="18"/>
        <v>74.53</v>
      </c>
      <c r="AK13">
        <f t="shared" si="19"/>
        <v>74.53</v>
      </c>
      <c r="AM13">
        <f t="shared" si="20"/>
        <v>1</v>
      </c>
      <c r="AN13" t="s">
        <v>24</v>
      </c>
      <c r="AO13">
        <v>1</v>
      </c>
      <c r="AP13" t="str">
        <v>Opaque C1</v>
      </c>
    </row>
    <row r="14" spans="1:42" x14ac:dyDescent="0.2">
      <c r="A14">
        <f t="shared" si="5"/>
        <v>80.396476666666672</v>
      </c>
      <c r="B14">
        <f t="shared" si="6"/>
        <v>83.89864</v>
      </c>
      <c r="C14">
        <f t="shared" si="7"/>
        <v>88.374526666666668</v>
      </c>
      <c r="D14">
        <f t="shared" si="21"/>
        <v>13.528333333333334</v>
      </c>
      <c r="E14">
        <f t="shared" si="22"/>
        <v>67.913333333333341</v>
      </c>
      <c r="F14">
        <f t="shared" si="23"/>
        <v>1.4316666666666666</v>
      </c>
      <c r="G14">
        <f t="shared" si="24"/>
        <v>3.4566666666666666</v>
      </c>
      <c r="H14">
        <f t="shared" si="25"/>
        <v>17.371666666666666</v>
      </c>
      <c r="I14">
        <v>14.678333333333333</v>
      </c>
      <c r="J14">
        <v>75.541666666666671</v>
      </c>
      <c r="K14">
        <f t="shared" si="9"/>
        <v>72.911666666666676</v>
      </c>
      <c r="M14">
        <f t="shared" si="10"/>
        <v>75.541666666666671</v>
      </c>
      <c r="N14">
        <f t="shared" si="26"/>
        <v>72.911666666666676</v>
      </c>
      <c r="Q14" t="s">
        <v>25</v>
      </c>
      <c r="R14" s="25">
        <f t="shared" si="11"/>
        <v>75.541666666666671</v>
      </c>
      <c r="S14" s="25">
        <f t="shared" si="12"/>
        <v>75.541666666666671</v>
      </c>
      <c r="T14" s="25">
        <f t="shared" si="27"/>
        <v>72.911666666666676</v>
      </c>
      <c r="U14">
        <f t="shared" si="13"/>
        <v>80.396476666666672</v>
      </c>
      <c r="V14">
        <f t="shared" si="14"/>
        <v>75.541666666666671</v>
      </c>
      <c r="W14" s="26">
        <f t="shared" si="0"/>
        <v>15.113143333333326</v>
      </c>
      <c r="X14" s="26">
        <f t="shared" si="28"/>
        <v>6.7</v>
      </c>
      <c r="Y14">
        <f t="shared" si="1"/>
        <v>80.396476666666672</v>
      </c>
      <c r="Z14">
        <f t="shared" si="2"/>
        <v>88.374526666666668</v>
      </c>
      <c r="AB14" t="s">
        <v>25</v>
      </c>
      <c r="AC14" s="2">
        <f t="shared" si="3"/>
        <v>1</v>
      </c>
      <c r="AD14" s="2">
        <f t="shared" si="4"/>
        <v>0</v>
      </c>
      <c r="AE14" s="2">
        <f t="shared" si="15"/>
        <v>0</v>
      </c>
      <c r="AF14">
        <f t="shared" si="29"/>
        <v>1</v>
      </c>
      <c r="AG14">
        <f t="shared" si="16"/>
        <v>0</v>
      </c>
      <c r="AH14">
        <f t="shared" si="17"/>
        <v>0</v>
      </c>
      <c r="AJ14">
        <f t="shared" si="18"/>
        <v>75.541666666666671</v>
      </c>
      <c r="AK14">
        <f t="shared" si="19"/>
        <v>75.541666666666671</v>
      </c>
      <c r="AM14">
        <f t="shared" si="20"/>
        <v>1</v>
      </c>
      <c r="AN14" t="s">
        <v>25</v>
      </c>
      <c r="AO14">
        <v>1</v>
      </c>
      <c r="AP14" t="str">
        <v>Opaque C2</v>
      </c>
    </row>
    <row r="15" spans="1:42" x14ac:dyDescent="0.2">
      <c r="A15">
        <f t="shared" si="5"/>
        <v>79.242220000000003</v>
      </c>
      <c r="B15">
        <f t="shared" si="6"/>
        <v>82.742656666666676</v>
      </c>
      <c r="C15">
        <f t="shared" si="7"/>
        <v>87.219350000000006</v>
      </c>
      <c r="D15">
        <f t="shared" si="21"/>
        <v>13.528333333333334</v>
      </c>
      <c r="E15">
        <f t="shared" si="22"/>
        <v>67.913333333333341</v>
      </c>
      <c r="F15">
        <f t="shared" si="23"/>
        <v>1.4316666666666666</v>
      </c>
      <c r="G15">
        <f t="shared" si="24"/>
        <v>3.4566666666666666</v>
      </c>
      <c r="H15">
        <f t="shared" si="25"/>
        <v>17.371666666666666</v>
      </c>
      <c r="I15">
        <v>16.408333333333331</v>
      </c>
      <c r="J15">
        <v>73.00833333333334</v>
      </c>
      <c r="K15">
        <f t="shared" si="9"/>
        <v>72.911666666666676</v>
      </c>
      <c r="M15">
        <f t="shared" si="10"/>
        <v>73.00833333333334</v>
      </c>
      <c r="N15">
        <f t="shared" si="26"/>
        <v>72.911666666666676</v>
      </c>
      <c r="Q15" t="s">
        <v>26</v>
      </c>
      <c r="R15" s="25">
        <f t="shared" si="11"/>
        <v>73.00833333333334</v>
      </c>
      <c r="S15" s="25">
        <f t="shared" si="12"/>
        <v>73.00833333333334</v>
      </c>
      <c r="T15" s="25">
        <f t="shared" si="27"/>
        <v>72.911666666666676</v>
      </c>
      <c r="U15">
        <f t="shared" si="13"/>
        <v>79.242220000000003</v>
      </c>
      <c r="V15">
        <f t="shared" si="14"/>
        <v>73.00833333333334</v>
      </c>
      <c r="W15" s="26">
        <f t="shared" si="0"/>
        <v>11.425553333333326</v>
      </c>
      <c r="X15" s="26">
        <f t="shared" si="28"/>
        <v>6.7</v>
      </c>
      <c r="Y15">
        <f t="shared" si="1"/>
        <v>79.242220000000003</v>
      </c>
      <c r="Z15">
        <f t="shared" si="2"/>
        <v>87.219350000000006</v>
      </c>
      <c r="AB15" t="s">
        <v>26</v>
      </c>
      <c r="AC15" s="2">
        <f t="shared" si="3"/>
        <v>1</v>
      </c>
      <c r="AD15" s="2">
        <f t="shared" si="4"/>
        <v>0</v>
      </c>
      <c r="AE15" s="2">
        <f t="shared" si="15"/>
        <v>0</v>
      </c>
      <c r="AF15">
        <f t="shared" si="29"/>
        <v>1</v>
      </c>
      <c r="AG15">
        <f t="shared" si="16"/>
        <v>0</v>
      </c>
      <c r="AH15">
        <f t="shared" si="17"/>
        <v>0</v>
      </c>
      <c r="AJ15">
        <f t="shared" si="18"/>
        <v>73.00833333333334</v>
      </c>
      <c r="AK15">
        <f t="shared" si="19"/>
        <v>73.00833333333334</v>
      </c>
      <c r="AM15">
        <f t="shared" si="20"/>
        <v>1</v>
      </c>
      <c r="AN15" t="s">
        <v>26</v>
      </c>
      <c r="AO15">
        <v>1</v>
      </c>
      <c r="AP15" t="str">
        <v>Opaque C3</v>
      </c>
    </row>
    <row r="16" spans="1:42" x14ac:dyDescent="0.2">
      <c r="A16">
        <f t="shared" si="5"/>
        <v>79.265441666666675</v>
      </c>
      <c r="B16">
        <f t="shared" si="6"/>
        <v>82.751341666666661</v>
      </c>
      <c r="C16">
        <f t="shared" si="7"/>
        <v>87.213291666666663</v>
      </c>
      <c r="D16">
        <f t="shared" si="21"/>
        <v>13.528333333333334</v>
      </c>
      <c r="E16">
        <f t="shared" si="22"/>
        <v>67.913333333333341</v>
      </c>
      <c r="F16">
        <f t="shared" si="23"/>
        <v>1.4316666666666666</v>
      </c>
      <c r="G16">
        <f t="shared" si="24"/>
        <v>3.4566666666666666</v>
      </c>
      <c r="H16">
        <f t="shared" si="25"/>
        <v>17.371666666666666</v>
      </c>
      <c r="I16">
        <v>16.616666666666667</v>
      </c>
      <c r="J16">
        <v>73.214999999999989</v>
      </c>
      <c r="K16">
        <f t="shared" si="9"/>
        <v>72.911666666666676</v>
      </c>
      <c r="M16">
        <f t="shared" si="10"/>
        <v>73.214999999999989</v>
      </c>
      <c r="N16">
        <f t="shared" si="26"/>
        <v>72.911666666666676</v>
      </c>
      <c r="Q16" t="s">
        <v>27</v>
      </c>
      <c r="R16" s="25">
        <f t="shared" si="11"/>
        <v>73.214999999999989</v>
      </c>
      <c r="S16" s="25">
        <f t="shared" si="12"/>
        <v>73.214999999999989</v>
      </c>
      <c r="T16" s="25">
        <f t="shared" si="27"/>
        <v>72.911666666666676</v>
      </c>
      <c r="U16">
        <f t="shared" si="13"/>
        <v>79.265441666666675</v>
      </c>
      <c r="V16">
        <f t="shared" si="14"/>
        <v>73.214999999999989</v>
      </c>
      <c r="W16" s="26">
        <f t="shared" si="0"/>
        <v>11.655441666666647</v>
      </c>
      <c r="X16" s="26">
        <f t="shared" si="28"/>
        <v>6.7</v>
      </c>
      <c r="Y16">
        <f t="shared" si="1"/>
        <v>79.265441666666675</v>
      </c>
      <c r="Z16">
        <f t="shared" si="2"/>
        <v>87.213291666666663</v>
      </c>
      <c r="AB16" t="s">
        <v>27</v>
      </c>
      <c r="AC16" s="2">
        <f t="shared" si="3"/>
        <v>1</v>
      </c>
      <c r="AD16" s="2">
        <f t="shared" si="4"/>
        <v>0</v>
      </c>
      <c r="AE16" s="2">
        <f t="shared" si="15"/>
        <v>0</v>
      </c>
      <c r="AF16">
        <f t="shared" si="29"/>
        <v>1</v>
      </c>
      <c r="AG16">
        <f t="shared" si="16"/>
        <v>0</v>
      </c>
      <c r="AH16">
        <f t="shared" si="17"/>
        <v>0</v>
      </c>
      <c r="AJ16">
        <f t="shared" si="18"/>
        <v>73.214999999999989</v>
      </c>
      <c r="AK16">
        <f t="shared" si="19"/>
        <v>73.214999999999989</v>
      </c>
      <c r="AM16">
        <f t="shared" si="20"/>
        <v>1</v>
      </c>
      <c r="AN16" t="s">
        <v>27</v>
      </c>
      <c r="AO16">
        <v>1</v>
      </c>
      <c r="AP16" t="str">
        <v>Opaque D3</v>
      </c>
    </row>
    <row r="17" spans="1:42" x14ac:dyDescent="0.2">
      <c r="A17">
        <f t="shared" si="5"/>
        <v>78.54352333333334</v>
      </c>
      <c r="B17">
        <f t="shared" si="6"/>
        <v>82.175793333333345</v>
      </c>
      <c r="C17">
        <f t="shared" si="7"/>
        <v>86.787273333333331</v>
      </c>
      <c r="D17">
        <f t="shared" si="21"/>
        <v>13.528333333333334</v>
      </c>
      <c r="E17">
        <f t="shared" si="22"/>
        <v>67.913333333333341</v>
      </c>
      <c r="F17">
        <f t="shared" si="23"/>
        <v>1.4316666666666666</v>
      </c>
      <c r="G17">
        <f t="shared" si="24"/>
        <v>3.4566666666666666</v>
      </c>
      <c r="H17">
        <f t="shared" si="25"/>
        <v>17.371666666666666</v>
      </c>
      <c r="I17">
        <v>15.238333333333332</v>
      </c>
      <c r="J17">
        <v>70.054999999999993</v>
      </c>
      <c r="K17">
        <f t="shared" si="9"/>
        <v>70.054999999999993</v>
      </c>
      <c r="M17">
        <f t="shared" si="10"/>
        <v>72.911666666666676</v>
      </c>
      <c r="N17">
        <f t="shared" si="26"/>
        <v>72.911666666666676</v>
      </c>
      <c r="Q17" t="s">
        <v>28</v>
      </c>
      <c r="R17" s="25">
        <f t="shared" si="11"/>
        <v>70.054999999999993</v>
      </c>
      <c r="S17" s="25">
        <f t="shared" si="12"/>
        <v>70.054999999999993</v>
      </c>
      <c r="T17" s="25">
        <f t="shared" si="27"/>
        <v>72.911666666666676</v>
      </c>
      <c r="U17">
        <f t="shared" si="13"/>
        <v>78.54352333333334</v>
      </c>
      <c r="V17">
        <f t="shared" si="14"/>
        <v>72.911666666666676</v>
      </c>
      <c r="W17" s="26">
        <f t="shared" si="0"/>
        <v>10.630189999999999</v>
      </c>
      <c r="X17" s="26">
        <f t="shared" si="28"/>
        <v>6.7</v>
      </c>
      <c r="Y17">
        <f t="shared" si="1"/>
        <v>78.54352333333334</v>
      </c>
      <c r="Z17">
        <f t="shared" si="2"/>
        <v>86.787273333333331</v>
      </c>
      <c r="AB17" t="s">
        <v>28</v>
      </c>
      <c r="AC17" s="2">
        <f t="shared" si="3"/>
        <v>0</v>
      </c>
      <c r="AD17" s="2">
        <f t="shared" si="4"/>
        <v>0</v>
      </c>
      <c r="AE17" s="2">
        <f t="shared" si="15"/>
        <v>0</v>
      </c>
      <c r="AF17">
        <f t="shared" si="29"/>
        <v>1</v>
      </c>
      <c r="AG17">
        <f t="shared" si="16"/>
        <v>0</v>
      </c>
      <c r="AH17">
        <f t="shared" si="17"/>
        <v>0</v>
      </c>
      <c r="AJ17">
        <f t="shared" si="18"/>
        <v>70.054999999999993</v>
      </c>
      <c r="AK17">
        <f t="shared" si="19"/>
        <v>70.054999999999993</v>
      </c>
      <c r="AM17">
        <f t="shared" si="20"/>
        <v>0</v>
      </c>
      <c r="AN17" t="s">
        <v>28</v>
      </c>
      <c r="AO17">
        <v>1</v>
      </c>
      <c r="AP17" t="str">
        <v>Dentine A1</v>
      </c>
    </row>
    <row r="18" spans="1:42" x14ac:dyDescent="0.2">
      <c r="A18">
        <f t="shared" si="5"/>
        <v>79.211813333333339</v>
      </c>
      <c r="B18">
        <f t="shared" si="6"/>
        <v>82.717033333333333</v>
      </c>
      <c r="C18">
        <f t="shared" si="7"/>
        <v>87.198628333333332</v>
      </c>
      <c r="D18">
        <f t="shared" si="21"/>
        <v>13.528333333333334</v>
      </c>
      <c r="E18">
        <f t="shared" si="22"/>
        <v>67.913333333333341</v>
      </c>
      <c r="F18">
        <f t="shared" si="23"/>
        <v>1.4316666666666666</v>
      </c>
      <c r="G18">
        <f t="shared" si="24"/>
        <v>3.4566666666666666</v>
      </c>
      <c r="H18">
        <f t="shared" si="25"/>
        <v>17.371666666666666</v>
      </c>
      <c r="I18">
        <v>16.373333333333331</v>
      </c>
      <c r="J18">
        <v>72.89</v>
      </c>
      <c r="K18">
        <f t="shared" si="9"/>
        <v>72.89</v>
      </c>
      <c r="M18">
        <f t="shared" si="10"/>
        <v>72.911666666666676</v>
      </c>
      <c r="N18">
        <f t="shared" si="26"/>
        <v>72.911666666666676</v>
      </c>
      <c r="Q18" t="s">
        <v>29</v>
      </c>
      <c r="R18" s="25">
        <f t="shared" si="11"/>
        <v>72.89</v>
      </c>
      <c r="S18" s="25">
        <f t="shared" si="12"/>
        <v>72.89</v>
      </c>
      <c r="T18" s="25">
        <f t="shared" si="27"/>
        <v>72.911666666666676</v>
      </c>
      <c r="U18">
        <f t="shared" si="13"/>
        <v>79.211813333333339</v>
      </c>
      <c r="V18">
        <f t="shared" si="14"/>
        <v>72.911666666666676</v>
      </c>
      <c r="W18" s="26">
        <f t="shared" si="0"/>
        <v>11.298479999999998</v>
      </c>
      <c r="X18" s="26">
        <f t="shared" si="28"/>
        <v>6.7</v>
      </c>
      <c r="Y18">
        <f t="shared" si="1"/>
        <v>79.211813333333339</v>
      </c>
      <c r="Z18">
        <f t="shared" si="2"/>
        <v>87.198628333333332</v>
      </c>
      <c r="AB18" t="s">
        <v>29</v>
      </c>
      <c r="AC18" s="2">
        <f t="shared" si="3"/>
        <v>0</v>
      </c>
      <c r="AD18" s="2">
        <f t="shared" si="4"/>
        <v>0</v>
      </c>
      <c r="AE18" s="2">
        <f t="shared" si="15"/>
        <v>0</v>
      </c>
      <c r="AF18">
        <f t="shared" si="29"/>
        <v>1</v>
      </c>
      <c r="AG18">
        <f t="shared" si="16"/>
        <v>0</v>
      </c>
      <c r="AH18">
        <f t="shared" si="17"/>
        <v>0</v>
      </c>
      <c r="AJ18">
        <f t="shared" si="18"/>
        <v>72.89</v>
      </c>
      <c r="AK18">
        <f t="shared" si="19"/>
        <v>72.89</v>
      </c>
      <c r="AM18">
        <f t="shared" si="20"/>
        <v>0</v>
      </c>
      <c r="AN18" t="s">
        <v>29</v>
      </c>
      <c r="AO18">
        <v>1</v>
      </c>
      <c r="AP18" t="str">
        <v>Correction 590</v>
      </c>
    </row>
    <row r="19" spans="1:42" x14ac:dyDescent="0.2">
      <c r="A19">
        <f t="shared" si="5"/>
        <v>80.017056666666676</v>
      </c>
      <c r="B19">
        <f t="shared" si="6"/>
        <v>83.567216666666681</v>
      </c>
      <c r="C19">
        <f t="shared" si="7"/>
        <v>88.092451666666662</v>
      </c>
      <c r="D19">
        <f t="shared" si="21"/>
        <v>13.528333333333334</v>
      </c>
      <c r="E19">
        <f t="shared" si="22"/>
        <v>67.913333333333341</v>
      </c>
      <c r="F19">
        <f t="shared" si="23"/>
        <v>1.4316666666666666</v>
      </c>
      <c r="G19">
        <f t="shared" si="24"/>
        <v>3.4566666666666666</v>
      </c>
      <c r="H19">
        <f t="shared" si="25"/>
        <v>17.371666666666666</v>
      </c>
      <c r="I19">
        <v>14.436666666666667</v>
      </c>
      <c r="J19">
        <v>74.190000000000012</v>
      </c>
      <c r="K19">
        <f t="shared" si="9"/>
        <v>72.911666666666676</v>
      </c>
      <c r="M19">
        <f t="shared" si="10"/>
        <v>74.190000000000012</v>
      </c>
      <c r="N19">
        <f t="shared" si="26"/>
        <v>72.911666666666676</v>
      </c>
      <c r="Q19" t="s">
        <v>30</v>
      </c>
      <c r="R19" s="25">
        <f t="shared" si="11"/>
        <v>74.190000000000012</v>
      </c>
      <c r="S19" s="25">
        <f t="shared" si="12"/>
        <v>74.190000000000012</v>
      </c>
      <c r="T19" s="25">
        <f t="shared" si="27"/>
        <v>72.911666666666676</v>
      </c>
      <c r="U19">
        <f t="shared" si="13"/>
        <v>80.017056666666676</v>
      </c>
      <c r="V19">
        <f t="shared" si="14"/>
        <v>74.190000000000012</v>
      </c>
      <c r="W19" s="26">
        <f t="shared" si="0"/>
        <v>13.382056666666671</v>
      </c>
      <c r="X19" s="26">
        <f t="shared" si="28"/>
        <v>6.7</v>
      </c>
      <c r="Y19">
        <f t="shared" si="1"/>
        <v>80.017056666666676</v>
      </c>
      <c r="Z19">
        <f t="shared" si="2"/>
        <v>88.092451666666662</v>
      </c>
      <c r="AB19" t="s">
        <v>30</v>
      </c>
      <c r="AC19" s="2">
        <f t="shared" si="3"/>
        <v>1</v>
      </c>
      <c r="AD19" s="2">
        <f t="shared" si="4"/>
        <v>0</v>
      </c>
      <c r="AE19" s="2">
        <f t="shared" si="15"/>
        <v>0</v>
      </c>
      <c r="AF19">
        <f t="shared" si="29"/>
        <v>1</v>
      </c>
      <c r="AG19">
        <f t="shared" si="16"/>
        <v>0</v>
      </c>
      <c r="AH19">
        <f t="shared" si="17"/>
        <v>0</v>
      </c>
      <c r="AJ19">
        <f t="shared" si="18"/>
        <v>74.190000000000012</v>
      </c>
      <c r="AK19">
        <f t="shared" si="19"/>
        <v>74.190000000000012</v>
      </c>
      <c r="AM19">
        <f t="shared" si="20"/>
        <v>1</v>
      </c>
      <c r="AN19" t="s">
        <v>30</v>
      </c>
      <c r="AO19">
        <v>1</v>
      </c>
      <c r="AP19" t="str">
        <v>Color Opaque 672</v>
      </c>
    </row>
    <row r="20" spans="1:42" x14ac:dyDescent="0.2">
      <c r="A20">
        <f t="shared" si="5"/>
        <v>78.824043333333336</v>
      </c>
      <c r="B20">
        <f t="shared" si="6"/>
        <v>82.35572333333333</v>
      </c>
      <c r="C20">
        <f t="shared" si="7"/>
        <v>86.864918333333321</v>
      </c>
      <c r="D20">
        <f t="shared" si="21"/>
        <v>13.528333333333334</v>
      </c>
      <c r="E20">
        <f t="shared" si="22"/>
        <v>67.913333333333341</v>
      </c>
      <c r="F20">
        <f t="shared" si="23"/>
        <v>1.4316666666666666</v>
      </c>
      <c r="G20">
        <f t="shared" si="24"/>
        <v>3.4566666666666666</v>
      </c>
      <c r="H20">
        <f t="shared" si="25"/>
        <v>17.371666666666666</v>
      </c>
      <c r="I20">
        <v>16.503333333333334</v>
      </c>
      <c r="J20">
        <v>71.75</v>
      </c>
      <c r="K20">
        <f t="shared" si="9"/>
        <v>71.75</v>
      </c>
      <c r="M20">
        <f t="shared" si="10"/>
        <v>72.911666666666676</v>
      </c>
      <c r="N20">
        <f t="shared" si="26"/>
        <v>72.911666666666676</v>
      </c>
      <c r="Q20" t="s">
        <v>31</v>
      </c>
      <c r="R20" s="25">
        <f t="shared" si="11"/>
        <v>71.75</v>
      </c>
      <c r="S20" s="25">
        <f t="shared" si="12"/>
        <v>71.75</v>
      </c>
      <c r="T20" s="25">
        <f t="shared" si="27"/>
        <v>72.911666666666676</v>
      </c>
      <c r="U20">
        <f t="shared" si="13"/>
        <v>78.824043333333336</v>
      </c>
      <c r="V20">
        <f t="shared" si="14"/>
        <v>72.911666666666676</v>
      </c>
      <c r="W20" s="26">
        <f t="shared" si="0"/>
        <v>10.910709999999995</v>
      </c>
      <c r="X20" s="26">
        <f t="shared" si="28"/>
        <v>6.7</v>
      </c>
      <c r="Y20">
        <f t="shared" si="1"/>
        <v>78.824043333333336</v>
      </c>
      <c r="Z20">
        <f t="shared" si="2"/>
        <v>86.864918333333321</v>
      </c>
      <c r="AB20" t="s">
        <v>31</v>
      </c>
      <c r="AC20" s="2">
        <f t="shared" si="3"/>
        <v>0</v>
      </c>
      <c r="AD20" s="2">
        <f t="shared" si="4"/>
        <v>0</v>
      </c>
      <c r="AE20" s="2">
        <f t="shared" si="15"/>
        <v>0</v>
      </c>
      <c r="AF20">
        <f t="shared" si="29"/>
        <v>1</v>
      </c>
      <c r="AG20">
        <f t="shared" si="16"/>
        <v>0</v>
      </c>
      <c r="AH20">
        <f t="shared" si="17"/>
        <v>0</v>
      </c>
      <c r="AJ20">
        <f t="shared" si="18"/>
        <v>71.75</v>
      </c>
      <c r="AK20">
        <f t="shared" si="19"/>
        <v>71.75</v>
      </c>
      <c r="AM20">
        <f t="shared" si="20"/>
        <v>0</v>
      </c>
      <c r="AN20" t="s">
        <v>31</v>
      </c>
      <c r="AO20">
        <v>1</v>
      </c>
      <c r="AP20" t="str">
        <v>Color 565</v>
      </c>
    </row>
    <row r="21" spans="1:42" x14ac:dyDescent="0.2">
      <c r="A21">
        <f t="shared" si="5"/>
        <v>79.79621666666668</v>
      </c>
      <c r="B21">
        <f t="shared" si="6"/>
        <v>83.420320000000004</v>
      </c>
      <c r="C21">
        <f t="shared" si="7"/>
        <v>88.020776666666663</v>
      </c>
      <c r="D21">
        <f t="shared" si="21"/>
        <v>13.528333333333334</v>
      </c>
      <c r="E21">
        <f t="shared" si="22"/>
        <v>67.913333333333341</v>
      </c>
      <c r="F21">
        <f t="shared" si="23"/>
        <v>1.4316666666666666</v>
      </c>
      <c r="G21">
        <f t="shared" si="24"/>
        <v>3.4566666666666666</v>
      </c>
      <c r="H21">
        <f t="shared" si="25"/>
        <v>17.371666666666666</v>
      </c>
      <c r="I21">
        <v>13.528333333333334</v>
      </c>
      <c r="J21">
        <v>72.911666666666676</v>
      </c>
      <c r="K21">
        <f t="shared" si="9"/>
        <v>72.911666666666676</v>
      </c>
      <c r="M21">
        <f t="shared" si="10"/>
        <v>72.911666666666676</v>
      </c>
      <c r="N21">
        <f t="shared" si="26"/>
        <v>72.911666666666676</v>
      </c>
      <c r="Q21" t="s">
        <v>32</v>
      </c>
      <c r="R21" s="25">
        <f t="shared" si="11"/>
        <v>72.911666666666676</v>
      </c>
      <c r="S21" s="25">
        <f t="shared" si="12"/>
        <v>72.911666666666676</v>
      </c>
      <c r="T21" s="25">
        <f t="shared" si="27"/>
        <v>72.911666666666676</v>
      </c>
      <c r="U21">
        <f t="shared" si="13"/>
        <v>79.79621666666668</v>
      </c>
      <c r="V21">
        <f t="shared" si="14"/>
        <v>72.911666666666676</v>
      </c>
      <c r="W21" s="26">
        <f t="shared" si="0"/>
        <v>11.882883333333339</v>
      </c>
      <c r="X21" s="26">
        <f t="shared" si="28"/>
        <v>6.7</v>
      </c>
      <c r="Y21">
        <f t="shared" si="1"/>
        <v>79.79621666666668</v>
      </c>
      <c r="Z21">
        <f t="shared" si="2"/>
        <v>88.020776666666663</v>
      </c>
      <c r="AB21" t="s">
        <v>32</v>
      </c>
      <c r="AC21" s="2">
        <f t="shared" si="3"/>
        <v>1</v>
      </c>
      <c r="AD21" s="2">
        <f t="shared" si="4"/>
        <v>0</v>
      </c>
      <c r="AE21" s="2">
        <f t="shared" si="15"/>
        <v>0</v>
      </c>
      <c r="AF21">
        <f t="shared" si="29"/>
        <v>1</v>
      </c>
      <c r="AG21">
        <f t="shared" si="16"/>
        <v>0</v>
      </c>
      <c r="AH21">
        <f t="shared" si="17"/>
        <v>0</v>
      </c>
      <c r="AJ21">
        <f t="shared" si="18"/>
        <v>72.911666666666676</v>
      </c>
      <c r="AK21">
        <f t="shared" si="19"/>
        <v>72.911666666666676</v>
      </c>
      <c r="AM21">
        <f t="shared" si="20"/>
        <v>1</v>
      </c>
      <c r="AN21" t="s">
        <v>32</v>
      </c>
      <c r="AO21">
        <v>0</v>
      </c>
      <c r="AP21" t="str">
        <v>Opaque B2</v>
      </c>
    </row>
    <row r="22" spans="1:42" x14ac:dyDescent="0.2">
      <c r="A22">
        <f t="shared" si="5"/>
        <v>78.097476666666665</v>
      </c>
      <c r="B22">
        <f t="shared" si="6"/>
        <v>81.681446666666659</v>
      </c>
      <c r="C22">
        <f t="shared" si="7"/>
        <v>86.245096666666669</v>
      </c>
      <c r="D22">
        <f t="shared" si="21"/>
        <v>13.528333333333334</v>
      </c>
      <c r="E22">
        <f t="shared" si="22"/>
        <v>67.913333333333341</v>
      </c>
      <c r="F22">
        <f t="shared" si="23"/>
        <v>1.4316666666666666</v>
      </c>
      <c r="G22">
        <f t="shared" si="24"/>
        <v>3.4566666666666666</v>
      </c>
      <c r="H22">
        <f t="shared" si="25"/>
        <v>17.371666666666666</v>
      </c>
      <c r="I22">
        <v>16.701666666666668</v>
      </c>
      <c r="J22">
        <v>69.584999999999994</v>
      </c>
      <c r="K22">
        <f t="shared" si="9"/>
        <v>69.584999999999994</v>
      </c>
      <c r="M22">
        <f t="shared" si="10"/>
        <v>72.911666666666676</v>
      </c>
      <c r="N22">
        <f t="shared" si="26"/>
        <v>72.911666666666676</v>
      </c>
      <c r="Q22" t="s">
        <v>33</v>
      </c>
      <c r="R22" s="25">
        <f t="shared" si="11"/>
        <v>69.584999999999994</v>
      </c>
      <c r="S22" s="25">
        <f t="shared" si="12"/>
        <v>69.584999999999994</v>
      </c>
      <c r="T22" s="25">
        <f t="shared" si="27"/>
        <v>72.911666666666676</v>
      </c>
      <c r="U22">
        <f t="shared" si="13"/>
        <v>78.097476666666665</v>
      </c>
      <c r="V22">
        <f t="shared" si="14"/>
        <v>72.911666666666676</v>
      </c>
      <c r="W22" s="26">
        <f t="shared" si="0"/>
        <v>10.184143333333324</v>
      </c>
      <c r="X22" s="26">
        <f t="shared" si="28"/>
        <v>6.7</v>
      </c>
      <c r="Y22">
        <f t="shared" si="1"/>
        <v>78.097476666666665</v>
      </c>
      <c r="Z22">
        <f t="shared" si="2"/>
        <v>86.245096666666669</v>
      </c>
      <c r="AB22" t="s">
        <v>33</v>
      </c>
      <c r="AC22" s="2">
        <f t="shared" si="3"/>
        <v>0</v>
      </c>
      <c r="AD22" s="2">
        <f t="shared" si="4"/>
        <v>0</v>
      </c>
      <c r="AE22" s="2">
        <f t="shared" si="15"/>
        <v>0</v>
      </c>
      <c r="AF22">
        <f t="shared" si="29"/>
        <v>1</v>
      </c>
      <c r="AG22">
        <f t="shared" si="16"/>
        <v>0</v>
      </c>
      <c r="AH22">
        <f t="shared" si="17"/>
        <v>0</v>
      </c>
      <c r="AJ22">
        <f t="shared" si="18"/>
        <v>69.584999999999994</v>
      </c>
      <c r="AK22">
        <f t="shared" si="19"/>
        <v>69.584999999999994</v>
      </c>
      <c r="AM22">
        <f t="shared" si="20"/>
        <v>0</v>
      </c>
      <c r="AN22" t="s">
        <v>33</v>
      </c>
      <c r="AO22">
        <v>0</v>
      </c>
      <c r="AP22" t="str">
        <v>Opaque C4</v>
      </c>
    </row>
    <row r="23" spans="1:42" x14ac:dyDescent="0.2">
      <c r="A23">
        <f t="shared" si="5"/>
        <v>77.431548333333339</v>
      </c>
      <c r="B23">
        <f t="shared" si="6"/>
        <v>81.034184999999994</v>
      </c>
      <c r="C23">
        <f t="shared" si="7"/>
        <v>85.618173333333331</v>
      </c>
      <c r="D23">
        <f t="shared" si="21"/>
        <v>13.528333333333334</v>
      </c>
      <c r="E23">
        <f t="shared" si="22"/>
        <v>67.913333333333341</v>
      </c>
      <c r="F23">
        <f t="shared" si="23"/>
        <v>1.4316666666666666</v>
      </c>
      <c r="G23">
        <f t="shared" si="24"/>
        <v>3.4566666666666666</v>
      </c>
      <c r="H23">
        <f t="shared" si="25"/>
        <v>17.371666666666666</v>
      </c>
      <c r="I23">
        <v>17.371666666666666</v>
      </c>
      <c r="J23">
        <v>67.913333333333341</v>
      </c>
      <c r="K23">
        <f t="shared" si="9"/>
        <v>67.913333333333341</v>
      </c>
      <c r="M23">
        <f t="shared" si="10"/>
        <v>72.911666666666676</v>
      </c>
      <c r="N23">
        <f t="shared" si="26"/>
        <v>72.911666666666676</v>
      </c>
      <c r="Q23" t="s">
        <v>34</v>
      </c>
      <c r="R23" s="25">
        <f t="shared" si="11"/>
        <v>67.913333333333341</v>
      </c>
      <c r="S23" s="25">
        <f t="shared" si="12"/>
        <v>67.913333333333341</v>
      </c>
      <c r="T23" s="25">
        <f t="shared" si="27"/>
        <v>72.911666666666676</v>
      </c>
      <c r="U23">
        <f t="shared" si="13"/>
        <v>77.431548333333339</v>
      </c>
      <c r="V23">
        <f t="shared" si="14"/>
        <v>72.911666666666676</v>
      </c>
      <c r="W23" s="26">
        <f t="shared" si="0"/>
        <v>9.5182149999999979</v>
      </c>
      <c r="X23" s="26">
        <f t="shared" si="28"/>
        <v>6.7</v>
      </c>
      <c r="Y23">
        <f t="shared" si="1"/>
        <v>77.431548333333339</v>
      </c>
      <c r="Z23">
        <f t="shared" si="2"/>
        <v>85.618173333333331</v>
      </c>
      <c r="AB23" t="s">
        <v>34</v>
      </c>
      <c r="AC23" s="2">
        <f t="shared" si="3"/>
        <v>0</v>
      </c>
      <c r="AD23" s="2">
        <f t="shared" si="4"/>
        <v>0</v>
      </c>
      <c r="AE23" s="2">
        <f t="shared" si="15"/>
        <v>0</v>
      </c>
      <c r="AF23">
        <f t="shared" si="29"/>
        <v>1</v>
      </c>
      <c r="AG23">
        <f t="shared" si="16"/>
        <v>0</v>
      </c>
      <c r="AH23">
        <f t="shared" si="17"/>
        <v>0</v>
      </c>
      <c r="AJ23">
        <f t="shared" si="18"/>
        <v>67.913333333333341</v>
      </c>
      <c r="AK23">
        <f t="shared" si="19"/>
        <v>67.913333333333341</v>
      </c>
      <c r="AM23">
        <f t="shared" si="20"/>
        <v>0</v>
      </c>
      <c r="AN23" t="s">
        <v>34</v>
      </c>
      <c r="AO23">
        <v>0</v>
      </c>
      <c r="AP23" t="str">
        <v>Opaque D2</v>
      </c>
    </row>
    <row r="24" spans="1:42" x14ac:dyDescent="0.2">
      <c r="A24">
        <f t="shared" si="5"/>
        <v>75.34406833333334</v>
      </c>
      <c r="B24">
        <f t="shared" si="6"/>
        <v>78.891964999999999</v>
      </c>
      <c r="C24">
        <f t="shared" si="7"/>
        <v>83.425243333333327</v>
      </c>
      <c r="D24">
        <f t="shared" si="21"/>
        <v>13.528333333333334</v>
      </c>
      <c r="E24">
        <f t="shared" si="22"/>
        <v>67.913333333333341</v>
      </c>
      <c r="F24">
        <f t="shared" si="23"/>
        <v>1.4316666666666666</v>
      </c>
      <c r="G24">
        <f t="shared" si="24"/>
        <v>3.4566666666666666</v>
      </c>
      <c r="H24">
        <f t="shared" si="25"/>
        <v>17.371666666666666</v>
      </c>
      <c r="I24">
        <v>21.361666666666668</v>
      </c>
      <c r="J24">
        <v>63.883333333333333</v>
      </c>
      <c r="K24">
        <f t="shared" si="9"/>
        <v>63.883333333333333</v>
      </c>
      <c r="M24">
        <f t="shared" si="10"/>
        <v>72.911666666666676</v>
      </c>
      <c r="N24">
        <f t="shared" si="26"/>
        <v>72.911666666666676</v>
      </c>
      <c r="Q24" t="s">
        <v>118</v>
      </c>
      <c r="R24" s="25">
        <f t="shared" si="11"/>
        <v>63.883333333333333</v>
      </c>
      <c r="S24" s="25">
        <f t="shared" si="12"/>
        <v>63.883333333333333</v>
      </c>
      <c r="T24" s="25">
        <f t="shared" si="27"/>
        <v>72.911666666666676</v>
      </c>
      <c r="U24">
        <f t="shared" si="13"/>
        <v>75.34406833333334</v>
      </c>
      <c r="V24">
        <f t="shared" si="14"/>
        <v>72.911666666666676</v>
      </c>
      <c r="W24" s="26">
        <f t="shared" si="0"/>
        <v>7.4307349999999985</v>
      </c>
      <c r="X24" s="26">
        <f t="shared" si="28"/>
        <v>6.7</v>
      </c>
      <c r="Y24">
        <f t="shared" si="1"/>
        <v>75.34406833333334</v>
      </c>
      <c r="Z24">
        <f t="shared" si="2"/>
        <v>83.425243333333327</v>
      </c>
      <c r="AB24" t="s">
        <v>118</v>
      </c>
      <c r="AC24" s="2">
        <f t="shared" si="3"/>
        <v>0</v>
      </c>
      <c r="AD24" s="2">
        <f t="shared" si="4"/>
        <v>0</v>
      </c>
      <c r="AE24" s="2">
        <f t="shared" si="15"/>
        <v>0</v>
      </c>
      <c r="AF24">
        <f t="shared" si="29"/>
        <v>1</v>
      </c>
      <c r="AG24">
        <f t="shared" si="16"/>
        <v>0</v>
      </c>
      <c r="AH24">
        <f t="shared" si="17"/>
        <v>0</v>
      </c>
      <c r="AJ24">
        <f t="shared" si="18"/>
        <v>63.883333333333333</v>
      </c>
      <c r="AK24">
        <f t="shared" si="19"/>
        <v>63.883333333333333</v>
      </c>
      <c r="AM24">
        <f t="shared" si="20"/>
        <v>0</v>
      </c>
      <c r="AN24" t="s">
        <v>118</v>
      </c>
      <c r="AO24">
        <v>0</v>
      </c>
      <c r="AP24" t="str">
        <v>Opaque D4</v>
      </c>
    </row>
    <row r="25" spans="1:42" x14ac:dyDescent="0.2">
      <c r="A25">
        <f t="shared" si="5"/>
        <v>74.346886666666677</v>
      </c>
      <c r="B25">
        <f t="shared" si="6"/>
        <v>78.054079999999999</v>
      </c>
      <c r="C25">
        <f t="shared" si="7"/>
        <v>82.75056166666667</v>
      </c>
      <c r="D25">
        <f t="shared" si="21"/>
        <v>13.528333333333334</v>
      </c>
      <c r="E25">
        <f t="shared" si="22"/>
        <v>67.913333333333341</v>
      </c>
      <c r="F25">
        <f t="shared" si="23"/>
        <v>1.4316666666666666</v>
      </c>
      <c r="G25">
        <f t="shared" si="24"/>
        <v>3.4566666666666666</v>
      </c>
      <c r="H25">
        <f t="shared" si="25"/>
        <v>17.371666666666666</v>
      </c>
      <c r="I25">
        <v>20.173333333333332</v>
      </c>
      <c r="J25">
        <v>59.976666666666667</v>
      </c>
      <c r="K25">
        <f t="shared" si="9"/>
        <v>59.976666666666667</v>
      </c>
      <c r="M25">
        <f t="shared" si="10"/>
        <v>72.911666666666676</v>
      </c>
      <c r="N25">
        <f t="shared" si="26"/>
        <v>72.911666666666676</v>
      </c>
      <c r="Q25" t="s">
        <v>36</v>
      </c>
      <c r="R25" s="25">
        <f t="shared" si="11"/>
        <v>59.976666666666667</v>
      </c>
      <c r="S25" s="25">
        <f t="shared" si="12"/>
        <v>59.976666666666667</v>
      </c>
      <c r="T25" s="25">
        <f t="shared" si="27"/>
        <v>72.911666666666676</v>
      </c>
      <c r="U25">
        <f t="shared" si="13"/>
        <v>74.346886666666677</v>
      </c>
      <c r="V25">
        <f t="shared" si="14"/>
        <v>72.911666666666676</v>
      </c>
      <c r="W25" s="26">
        <f t="shared" si="0"/>
        <v>6.4335533333333359</v>
      </c>
      <c r="X25" s="26">
        <f t="shared" si="28"/>
        <v>6.7</v>
      </c>
      <c r="Y25">
        <f t="shared" si="1"/>
        <v>74.346886666666677</v>
      </c>
      <c r="Z25">
        <f t="shared" si="2"/>
        <v>82.75056166666667</v>
      </c>
      <c r="AB25" t="s">
        <v>36</v>
      </c>
      <c r="AC25" s="2">
        <f t="shared" si="3"/>
        <v>0</v>
      </c>
      <c r="AD25" s="2">
        <f t="shared" si="4"/>
        <v>1</v>
      </c>
      <c r="AE25" s="2">
        <f t="shared" si="15"/>
        <v>0</v>
      </c>
      <c r="AF25">
        <f t="shared" si="29"/>
        <v>1</v>
      </c>
      <c r="AG25">
        <f t="shared" si="16"/>
        <v>0</v>
      </c>
      <c r="AH25">
        <f t="shared" si="17"/>
        <v>0</v>
      </c>
      <c r="AJ25">
        <f t="shared" si="18"/>
        <v>59.976666666666667</v>
      </c>
      <c r="AK25">
        <f t="shared" si="19"/>
        <v>59.976666666666667</v>
      </c>
      <c r="AM25">
        <f t="shared" si="20"/>
        <v>0</v>
      </c>
      <c r="AN25" t="s">
        <v>36</v>
      </c>
      <c r="AO25">
        <v>0</v>
      </c>
      <c r="AP25" t="str">
        <v>Dentine A2</v>
      </c>
    </row>
    <row r="26" spans="1:42" x14ac:dyDescent="0.2">
      <c r="A26">
        <f t="shared" si="5"/>
        <v>79.999663333333345</v>
      </c>
      <c r="B26">
        <f t="shared" si="6"/>
        <v>83.67771333333333</v>
      </c>
      <c r="C26">
        <f t="shared" si="7"/>
        <v>88.332243333333338</v>
      </c>
      <c r="D26">
        <f t="shared" si="21"/>
        <v>13.528333333333334</v>
      </c>
      <c r="E26">
        <f t="shared" si="22"/>
        <v>67.913333333333341</v>
      </c>
      <c r="F26">
        <f t="shared" si="23"/>
        <v>1.4316666666666666</v>
      </c>
      <c r="G26">
        <f t="shared" si="24"/>
        <v>3.4566666666666666</v>
      </c>
      <c r="H26">
        <f t="shared" si="25"/>
        <v>17.371666666666666</v>
      </c>
      <c r="I26">
        <v>12.328333333333333</v>
      </c>
      <c r="J26">
        <v>72.785000000000011</v>
      </c>
      <c r="K26">
        <f t="shared" si="9"/>
        <v>72.785000000000011</v>
      </c>
      <c r="M26">
        <f t="shared" si="10"/>
        <v>72.911666666666676</v>
      </c>
      <c r="N26">
        <f t="shared" si="26"/>
        <v>72.911666666666676</v>
      </c>
      <c r="Q26" t="s">
        <v>37</v>
      </c>
      <c r="R26" s="25">
        <f t="shared" si="11"/>
        <v>72.785000000000011</v>
      </c>
      <c r="S26" s="25">
        <f t="shared" si="12"/>
        <v>72.785000000000011</v>
      </c>
      <c r="T26" s="25">
        <f t="shared" si="27"/>
        <v>72.911666666666676</v>
      </c>
      <c r="U26">
        <f t="shared" si="13"/>
        <v>79.999663333333345</v>
      </c>
      <c r="V26">
        <f t="shared" si="14"/>
        <v>72.911666666666676</v>
      </c>
      <c r="W26" s="26">
        <f t="shared" si="0"/>
        <v>12.086330000000004</v>
      </c>
      <c r="X26" s="26">
        <f t="shared" si="28"/>
        <v>6.7</v>
      </c>
      <c r="Y26">
        <f t="shared" si="1"/>
        <v>79.999663333333345</v>
      </c>
      <c r="Z26">
        <f t="shared" si="2"/>
        <v>88.332243333333338</v>
      </c>
      <c r="AB26" t="s">
        <v>37</v>
      </c>
      <c r="AC26" s="2">
        <f t="shared" si="3"/>
        <v>0</v>
      </c>
      <c r="AD26" s="2">
        <f t="shared" si="4"/>
        <v>0</v>
      </c>
      <c r="AE26" s="2">
        <f t="shared" si="15"/>
        <v>0</v>
      </c>
      <c r="AF26">
        <f t="shared" si="29"/>
        <v>1</v>
      </c>
      <c r="AG26">
        <f t="shared" si="16"/>
        <v>0</v>
      </c>
      <c r="AH26">
        <f t="shared" si="17"/>
        <v>0</v>
      </c>
      <c r="AJ26">
        <f t="shared" si="18"/>
        <v>72.785000000000011</v>
      </c>
      <c r="AK26">
        <f t="shared" si="19"/>
        <v>72.785000000000011</v>
      </c>
      <c r="AM26">
        <f t="shared" si="20"/>
        <v>0</v>
      </c>
      <c r="AN26" t="s">
        <v>37</v>
      </c>
      <c r="AO26">
        <v>0</v>
      </c>
      <c r="AP26" t="str">
        <v>Dentine A3</v>
      </c>
    </row>
    <row r="27" spans="1:42" x14ac:dyDescent="0.2">
      <c r="A27">
        <f t="shared" si="5"/>
        <v>78.715055000000007</v>
      </c>
      <c r="B27">
        <f t="shared" si="6"/>
        <v>82.233388333333338</v>
      </c>
      <c r="C27">
        <f t="shared" si="7"/>
        <v>86.729334999999992</v>
      </c>
      <c r="D27">
        <f t="shared" si="21"/>
        <v>13.528333333333334</v>
      </c>
      <c r="E27">
        <f t="shared" si="22"/>
        <v>67.913333333333341</v>
      </c>
      <c r="F27">
        <f t="shared" si="23"/>
        <v>1.4316666666666666</v>
      </c>
      <c r="G27">
        <f t="shared" si="24"/>
        <v>3.4566666666666666</v>
      </c>
      <c r="H27">
        <f t="shared" si="25"/>
        <v>17.371666666666666</v>
      </c>
      <c r="I27">
        <v>16.886666666666667</v>
      </c>
      <c r="J27">
        <v>71.651666666666671</v>
      </c>
      <c r="K27">
        <f t="shared" si="9"/>
        <v>71.651666666666671</v>
      </c>
      <c r="M27">
        <f t="shared" si="10"/>
        <v>72.911666666666676</v>
      </c>
      <c r="N27">
        <f t="shared" si="26"/>
        <v>72.911666666666676</v>
      </c>
      <c r="Q27" t="s">
        <v>38</v>
      </c>
      <c r="R27" s="25">
        <f t="shared" si="11"/>
        <v>71.651666666666671</v>
      </c>
      <c r="S27" s="25">
        <f t="shared" si="12"/>
        <v>71.651666666666671</v>
      </c>
      <c r="T27" s="25">
        <f t="shared" si="27"/>
        <v>72.911666666666676</v>
      </c>
      <c r="U27">
        <f t="shared" si="13"/>
        <v>78.715055000000007</v>
      </c>
      <c r="V27">
        <f t="shared" si="14"/>
        <v>72.911666666666676</v>
      </c>
      <c r="W27" s="26">
        <f t="shared" si="0"/>
        <v>10.801721666666666</v>
      </c>
      <c r="X27" s="26">
        <f t="shared" si="28"/>
        <v>6.7</v>
      </c>
      <c r="Y27">
        <f t="shared" si="1"/>
        <v>78.715055000000007</v>
      </c>
      <c r="Z27">
        <f t="shared" si="2"/>
        <v>86.729334999999992</v>
      </c>
      <c r="AB27" t="s">
        <v>38</v>
      </c>
      <c r="AC27" s="2">
        <f t="shared" si="3"/>
        <v>0</v>
      </c>
      <c r="AD27" s="2">
        <f t="shared" si="4"/>
        <v>0</v>
      </c>
      <c r="AE27" s="2">
        <f t="shared" si="15"/>
        <v>0</v>
      </c>
      <c r="AF27">
        <f t="shared" si="29"/>
        <v>1</v>
      </c>
      <c r="AG27">
        <f t="shared" si="16"/>
        <v>0</v>
      </c>
      <c r="AH27">
        <f t="shared" si="17"/>
        <v>0</v>
      </c>
      <c r="AJ27">
        <f t="shared" si="18"/>
        <v>71.651666666666671</v>
      </c>
      <c r="AK27">
        <f t="shared" si="19"/>
        <v>71.651666666666671</v>
      </c>
      <c r="AM27">
        <f t="shared" si="20"/>
        <v>0</v>
      </c>
      <c r="AN27" t="s">
        <v>38</v>
      </c>
      <c r="AO27">
        <v>0</v>
      </c>
      <c r="AP27" t="str">
        <v>Dentine A3.5</v>
      </c>
    </row>
    <row r="28" spans="1:42" x14ac:dyDescent="0.2">
      <c r="A28">
        <f t="shared" si="5"/>
        <v>76.26421666666667</v>
      </c>
      <c r="B28">
        <f t="shared" si="6"/>
        <v>79.858990000000006</v>
      </c>
      <c r="C28">
        <f t="shared" si="7"/>
        <v>84.437611666666669</v>
      </c>
      <c r="D28">
        <f t="shared" si="21"/>
        <v>13.528333333333334</v>
      </c>
      <c r="E28">
        <f t="shared" si="22"/>
        <v>67.913333333333341</v>
      </c>
      <c r="F28">
        <f t="shared" si="23"/>
        <v>1.4316666666666666</v>
      </c>
      <c r="G28">
        <f t="shared" si="24"/>
        <v>3.4566666666666666</v>
      </c>
      <c r="H28">
        <f t="shared" si="25"/>
        <v>17.371666666666666</v>
      </c>
      <c r="I28">
        <v>19.223333333333333</v>
      </c>
      <c r="J28">
        <v>65.416666666666657</v>
      </c>
      <c r="K28">
        <f t="shared" si="9"/>
        <v>65.416666666666657</v>
      </c>
      <c r="M28">
        <f t="shared" si="10"/>
        <v>72.911666666666676</v>
      </c>
      <c r="N28">
        <f t="shared" si="26"/>
        <v>72.911666666666676</v>
      </c>
      <c r="Q28" t="s">
        <v>39</v>
      </c>
      <c r="R28" s="25">
        <f t="shared" si="11"/>
        <v>65.416666666666657</v>
      </c>
      <c r="S28" s="25">
        <f t="shared" si="12"/>
        <v>65.416666666666657</v>
      </c>
      <c r="T28" s="25">
        <f t="shared" si="27"/>
        <v>72.911666666666676</v>
      </c>
      <c r="U28">
        <f t="shared" si="13"/>
        <v>76.26421666666667</v>
      </c>
      <c r="V28">
        <f t="shared" si="14"/>
        <v>72.911666666666676</v>
      </c>
      <c r="W28" s="26">
        <f t="shared" si="0"/>
        <v>8.3508833333333286</v>
      </c>
      <c r="X28" s="26">
        <f t="shared" si="28"/>
        <v>6.7</v>
      </c>
      <c r="Y28">
        <f t="shared" si="1"/>
        <v>76.26421666666667</v>
      </c>
      <c r="Z28">
        <f t="shared" si="2"/>
        <v>84.437611666666669</v>
      </c>
      <c r="AB28" t="s">
        <v>39</v>
      </c>
      <c r="AC28" s="2">
        <f t="shared" si="3"/>
        <v>0</v>
      </c>
      <c r="AD28" s="2">
        <f t="shared" si="4"/>
        <v>0</v>
      </c>
      <c r="AE28" s="2">
        <f t="shared" si="15"/>
        <v>0</v>
      </c>
      <c r="AF28">
        <f t="shared" si="29"/>
        <v>1</v>
      </c>
      <c r="AG28">
        <f t="shared" si="16"/>
        <v>0</v>
      </c>
      <c r="AH28">
        <f t="shared" si="17"/>
        <v>0</v>
      </c>
      <c r="AJ28">
        <f t="shared" si="18"/>
        <v>65.416666666666657</v>
      </c>
      <c r="AK28">
        <f t="shared" si="19"/>
        <v>65.416666666666657</v>
      </c>
      <c r="AM28">
        <f t="shared" si="20"/>
        <v>0</v>
      </c>
      <c r="AN28" t="s">
        <v>39</v>
      </c>
      <c r="AO28">
        <v>0</v>
      </c>
      <c r="AP28" t="str">
        <v>Dentine A4</v>
      </c>
    </row>
    <row r="29" spans="1:42" x14ac:dyDescent="0.2">
      <c r="A29">
        <f t="shared" si="5"/>
        <v>75.66653500000001</v>
      </c>
      <c r="B29">
        <f t="shared" si="6"/>
        <v>79.076975000000004</v>
      </c>
      <c r="C29">
        <f t="shared" si="7"/>
        <v>83.470614999999995</v>
      </c>
      <c r="D29">
        <f t="shared" si="21"/>
        <v>13.528333333333334</v>
      </c>
      <c r="E29">
        <f t="shared" si="22"/>
        <v>67.913333333333341</v>
      </c>
      <c r="F29">
        <f t="shared" si="23"/>
        <v>1.4316666666666666</v>
      </c>
      <c r="G29">
        <f t="shared" si="24"/>
        <v>3.4566666666666666</v>
      </c>
      <c r="H29">
        <f t="shared" si="25"/>
        <v>17.371666666666666</v>
      </c>
      <c r="I29">
        <v>23.179999999999996</v>
      </c>
      <c r="J29">
        <v>66.064999999999998</v>
      </c>
      <c r="K29">
        <f t="shared" si="9"/>
        <v>66.064999999999998</v>
      </c>
      <c r="M29">
        <f t="shared" si="10"/>
        <v>72.911666666666676</v>
      </c>
      <c r="N29">
        <f t="shared" si="26"/>
        <v>72.911666666666676</v>
      </c>
      <c r="Q29" t="s">
        <v>40</v>
      </c>
      <c r="R29" s="25">
        <f t="shared" si="11"/>
        <v>66.064999999999998</v>
      </c>
      <c r="S29" s="25">
        <f t="shared" si="12"/>
        <v>66.064999999999998</v>
      </c>
      <c r="T29" s="25">
        <f t="shared" si="27"/>
        <v>72.911666666666676</v>
      </c>
      <c r="U29">
        <f t="shared" si="13"/>
        <v>75.66653500000001</v>
      </c>
      <c r="V29">
        <f t="shared" si="14"/>
        <v>72.911666666666676</v>
      </c>
      <c r="W29" s="26">
        <f t="shared" si="0"/>
        <v>7.7532016666666692</v>
      </c>
      <c r="X29" s="26">
        <f t="shared" si="28"/>
        <v>6.7</v>
      </c>
      <c r="Y29">
        <f t="shared" si="1"/>
        <v>75.66653500000001</v>
      </c>
      <c r="Z29">
        <f t="shared" si="2"/>
        <v>83.470614999999995</v>
      </c>
      <c r="AB29" t="s">
        <v>40</v>
      </c>
      <c r="AC29" s="2">
        <f t="shared" si="3"/>
        <v>0</v>
      </c>
      <c r="AD29" s="2">
        <f t="shared" si="4"/>
        <v>0</v>
      </c>
      <c r="AE29" s="2">
        <f t="shared" si="15"/>
        <v>0</v>
      </c>
      <c r="AF29">
        <f t="shared" si="29"/>
        <v>1</v>
      </c>
      <c r="AG29">
        <f t="shared" si="16"/>
        <v>0</v>
      </c>
      <c r="AH29">
        <f t="shared" si="17"/>
        <v>0</v>
      </c>
      <c r="AJ29">
        <f t="shared" si="18"/>
        <v>66.064999999999998</v>
      </c>
      <c r="AK29">
        <f t="shared" si="19"/>
        <v>66.064999999999998</v>
      </c>
      <c r="AM29">
        <f t="shared" si="20"/>
        <v>0</v>
      </c>
      <c r="AN29" t="s">
        <v>40</v>
      </c>
      <c r="AO29">
        <v>0</v>
      </c>
      <c r="AP29" t="str">
        <v>Dentine B1</v>
      </c>
    </row>
    <row r="30" spans="1:42" x14ac:dyDescent="0.2">
      <c r="A30">
        <f t="shared" si="5"/>
        <v>78.630720000000011</v>
      </c>
      <c r="B30">
        <f t="shared" si="6"/>
        <v>82.33999</v>
      </c>
      <c r="C30">
        <f t="shared" si="7"/>
        <v>87.0291</v>
      </c>
      <c r="D30">
        <f t="shared" si="21"/>
        <v>13.528333333333334</v>
      </c>
      <c r="E30">
        <f t="shared" si="22"/>
        <v>67.913333333333341</v>
      </c>
      <c r="F30">
        <f t="shared" si="23"/>
        <v>1.4316666666666666</v>
      </c>
      <c r="G30">
        <f t="shared" si="24"/>
        <v>3.4566666666666666</v>
      </c>
      <c r="H30">
        <f t="shared" si="25"/>
        <v>17.371666666666666</v>
      </c>
      <c r="I30">
        <v>13.825000000000001</v>
      </c>
      <c r="J30">
        <v>69.424999999999997</v>
      </c>
      <c r="K30">
        <f t="shared" si="9"/>
        <v>69.424999999999997</v>
      </c>
      <c r="M30">
        <f t="shared" si="10"/>
        <v>72.911666666666676</v>
      </c>
      <c r="N30">
        <f t="shared" si="26"/>
        <v>72.911666666666676</v>
      </c>
      <c r="Q30" t="s">
        <v>41</v>
      </c>
      <c r="R30" s="25">
        <f t="shared" si="11"/>
        <v>69.424999999999997</v>
      </c>
      <c r="S30" s="25">
        <f t="shared" si="12"/>
        <v>69.424999999999997</v>
      </c>
      <c r="T30" s="25">
        <f t="shared" si="27"/>
        <v>72.911666666666676</v>
      </c>
      <c r="U30">
        <f t="shared" si="13"/>
        <v>78.630720000000011</v>
      </c>
      <c r="V30">
        <f t="shared" si="14"/>
        <v>72.911666666666676</v>
      </c>
      <c r="W30" s="26">
        <f t="shared" si="0"/>
        <v>10.71738666666667</v>
      </c>
      <c r="X30" s="26">
        <f t="shared" si="28"/>
        <v>6.7</v>
      </c>
      <c r="Y30">
        <f t="shared" si="1"/>
        <v>78.630720000000011</v>
      </c>
      <c r="Z30">
        <f t="shared" si="2"/>
        <v>87.0291</v>
      </c>
      <c r="AB30" t="s">
        <v>41</v>
      </c>
      <c r="AC30" s="2">
        <f t="shared" si="3"/>
        <v>0</v>
      </c>
      <c r="AD30" s="2">
        <f t="shared" si="4"/>
        <v>0</v>
      </c>
      <c r="AE30" s="2">
        <f t="shared" si="15"/>
        <v>0</v>
      </c>
      <c r="AF30">
        <f t="shared" si="29"/>
        <v>1</v>
      </c>
      <c r="AG30">
        <f t="shared" si="16"/>
        <v>0</v>
      </c>
      <c r="AH30">
        <f t="shared" si="17"/>
        <v>0</v>
      </c>
      <c r="AJ30">
        <f t="shared" si="18"/>
        <v>69.424999999999997</v>
      </c>
      <c r="AK30">
        <f t="shared" si="19"/>
        <v>69.424999999999997</v>
      </c>
      <c r="AM30">
        <f t="shared" si="20"/>
        <v>0</v>
      </c>
      <c r="AN30" t="s">
        <v>41</v>
      </c>
      <c r="AO30">
        <v>0</v>
      </c>
      <c r="AP30" t="str">
        <v>Dentine B2</v>
      </c>
    </row>
    <row r="31" spans="1:42" x14ac:dyDescent="0.2">
      <c r="A31">
        <f t="shared" si="5"/>
        <v>76.36726666666668</v>
      </c>
      <c r="B31">
        <f t="shared" si="6"/>
        <v>80.060413333333344</v>
      </c>
      <c r="C31">
        <f t="shared" si="7"/>
        <v>84.738231666666678</v>
      </c>
      <c r="D31">
        <f t="shared" si="21"/>
        <v>13.528333333333334</v>
      </c>
      <c r="E31">
        <f t="shared" si="22"/>
        <v>67.913333333333341</v>
      </c>
      <c r="F31">
        <f t="shared" si="23"/>
        <v>1.4316666666666666</v>
      </c>
      <c r="G31">
        <f t="shared" si="24"/>
        <v>3.4566666666666666</v>
      </c>
      <c r="H31">
        <f t="shared" si="25"/>
        <v>17.371666666666666</v>
      </c>
      <c r="I31">
        <v>17.43</v>
      </c>
      <c r="J31">
        <v>64.593333333333348</v>
      </c>
      <c r="K31">
        <f t="shared" si="9"/>
        <v>64.593333333333348</v>
      </c>
      <c r="M31">
        <f t="shared" si="10"/>
        <v>72.911666666666676</v>
      </c>
      <c r="N31">
        <f t="shared" si="26"/>
        <v>72.911666666666676</v>
      </c>
      <c r="Q31" t="s">
        <v>42</v>
      </c>
      <c r="R31" s="25">
        <f t="shared" si="11"/>
        <v>64.593333333333348</v>
      </c>
      <c r="S31" s="25">
        <f t="shared" si="12"/>
        <v>64.593333333333348</v>
      </c>
      <c r="T31" s="25">
        <f t="shared" si="27"/>
        <v>72.911666666666676</v>
      </c>
      <c r="U31">
        <f t="shared" si="13"/>
        <v>76.36726666666668</v>
      </c>
      <c r="V31">
        <f t="shared" si="14"/>
        <v>72.911666666666676</v>
      </c>
      <c r="W31" s="26">
        <f t="shared" si="0"/>
        <v>8.4539333333333389</v>
      </c>
      <c r="X31" s="26">
        <f t="shared" si="28"/>
        <v>6.7</v>
      </c>
      <c r="Y31">
        <f t="shared" si="1"/>
        <v>76.36726666666668</v>
      </c>
      <c r="Z31">
        <f t="shared" si="2"/>
        <v>84.738231666666678</v>
      </c>
      <c r="AB31" t="s">
        <v>42</v>
      </c>
      <c r="AC31" s="2">
        <f t="shared" si="3"/>
        <v>0</v>
      </c>
      <c r="AD31" s="2">
        <f t="shared" si="4"/>
        <v>0</v>
      </c>
      <c r="AE31" s="2">
        <f t="shared" si="15"/>
        <v>0</v>
      </c>
      <c r="AF31">
        <f t="shared" si="29"/>
        <v>1</v>
      </c>
      <c r="AG31">
        <f t="shared" si="16"/>
        <v>0</v>
      </c>
      <c r="AH31">
        <f t="shared" si="17"/>
        <v>0</v>
      </c>
      <c r="AJ31">
        <f t="shared" si="18"/>
        <v>64.593333333333348</v>
      </c>
      <c r="AK31">
        <f t="shared" si="19"/>
        <v>64.593333333333348</v>
      </c>
      <c r="AM31">
        <f t="shared" si="20"/>
        <v>0</v>
      </c>
      <c r="AN31" t="s">
        <v>42</v>
      </c>
      <c r="AO31">
        <v>0</v>
      </c>
      <c r="AP31" t="str">
        <v>Dentine B3</v>
      </c>
    </row>
    <row r="32" spans="1:42" x14ac:dyDescent="0.2">
      <c r="A32">
        <f t="shared" si="5"/>
        <v>75.769718333333344</v>
      </c>
      <c r="B32">
        <f t="shared" si="6"/>
        <v>79.556198333333342</v>
      </c>
      <c r="C32">
        <f t="shared" si="7"/>
        <v>84.329668333333331</v>
      </c>
      <c r="D32">
        <f t="shared" si="21"/>
        <v>13.528333333333334</v>
      </c>
      <c r="E32">
        <f t="shared" si="22"/>
        <v>67.913333333333341</v>
      </c>
      <c r="F32">
        <f t="shared" si="23"/>
        <v>1.4316666666666666</v>
      </c>
      <c r="G32">
        <f t="shared" si="24"/>
        <v>3.4566666666666666</v>
      </c>
      <c r="H32">
        <f t="shared" si="25"/>
        <v>17.371666666666666</v>
      </c>
      <c r="I32">
        <v>16.753333333333334</v>
      </c>
      <c r="J32">
        <v>62.275000000000006</v>
      </c>
      <c r="K32">
        <f t="shared" si="9"/>
        <v>62.275000000000006</v>
      </c>
      <c r="M32">
        <f t="shared" si="10"/>
        <v>72.911666666666676</v>
      </c>
      <c r="N32">
        <f t="shared" si="26"/>
        <v>72.911666666666676</v>
      </c>
      <c r="Q32" t="s">
        <v>43</v>
      </c>
      <c r="R32" s="25">
        <f t="shared" si="11"/>
        <v>62.275000000000006</v>
      </c>
      <c r="S32" s="25">
        <f t="shared" si="12"/>
        <v>62.275000000000006</v>
      </c>
      <c r="T32" s="25">
        <f t="shared" si="27"/>
        <v>72.911666666666676</v>
      </c>
      <c r="U32">
        <f t="shared" si="13"/>
        <v>75.769718333333344</v>
      </c>
      <c r="V32">
        <f t="shared" si="14"/>
        <v>72.911666666666676</v>
      </c>
      <c r="W32" s="26">
        <f t="shared" si="0"/>
        <v>7.8563850000000031</v>
      </c>
      <c r="X32" s="26">
        <f t="shared" si="28"/>
        <v>6.7</v>
      </c>
      <c r="Y32">
        <f t="shared" si="1"/>
        <v>75.769718333333344</v>
      </c>
      <c r="Z32">
        <f t="shared" si="2"/>
        <v>84.329668333333331</v>
      </c>
      <c r="AB32" t="s">
        <v>43</v>
      </c>
      <c r="AC32" s="2">
        <f t="shared" si="3"/>
        <v>0</v>
      </c>
      <c r="AD32" s="2">
        <f t="shared" si="4"/>
        <v>0</v>
      </c>
      <c r="AE32" s="2">
        <f t="shared" si="15"/>
        <v>0</v>
      </c>
      <c r="AF32">
        <f t="shared" si="29"/>
        <v>1</v>
      </c>
      <c r="AG32">
        <f t="shared" si="16"/>
        <v>0</v>
      </c>
      <c r="AH32">
        <f t="shared" si="17"/>
        <v>0</v>
      </c>
      <c r="AJ32">
        <f t="shared" si="18"/>
        <v>62.275000000000006</v>
      </c>
      <c r="AK32">
        <f t="shared" si="19"/>
        <v>62.275000000000006</v>
      </c>
      <c r="AM32">
        <f t="shared" si="20"/>
        <v>0</v>
      </c>
      <c r="AN32" t="s">
        <v>43</v>
      </c>
      <c r="AO32">
        <v>0</v>
      </c>
      <c r="AP32" t="str">
        <v>Dentine B4</v>
      </c>
    </row>
    <row r="33" spans="1:42" x14ac:dyDescent="0.2">
      <c r="A33">
        <f t="shared" si="5"/>
        <v>73.97084000000001</v>
      </c>
      <c r="B33">
        <f t="shared" si="6"/>
        <v>77.880053333333336</v>
      </c>
      <c r="C33">
        <f t="shared" si="7"/>
        <v>82.781544999999994</v>
      </c>
      <c r="D33">
        <f t="shared" si="21"/>
        <v>13.528333333333334</v>
      </c>
      <c r="E33">
        <f t="shared" si="22"/>
        <v>67.913333333333341</v>
      </c>
      <c r="F33">
        <f t="shared" si="23"/>
        <v>1.4316666666666666</v>
      </c>
      <c r="G33">
        <f t="shared" si="24"/>
        <v>3.4566666666666666</v>
      </c>
      <c r="H33">
        <f t="shared" si="25"/>
        <v>17.371666666666666</v>
      </c>
      <c r="I33">
        <v>17.356666666666666</v>
      </c>
      <c r="J33">
        <v>56.986666666666672</v>
      </c>
      <c r="K33">
        <f t="shared" si="9"/>
        <v>56.986666666666672</v>
      </c>
      <c r="M33">
        <f t="shared" si="10"/>
        <v>72.911666666666676</v>
      </c>
      <c r="N33">
        <f t="shared" si="26"/>
        <v>72.911666666666676</v>
      </c>
      <c r="Q33" t="s">
        <v>44</v>
      </c>
      <c r="R33" s="25">
        <f t="shared" si="11"/>
        <v>56.986666666666672</v>
      </c>
      <c r="S33" s="25">
        <f t="shared" si="12"/>
        <v>56.986666666666672</v>
      </c>
      <c r="T33" s="25">
        <f t="shared" si="27"/>
        <v>72.911666666666676</v>
      </c>
      <c r="U33">
        <f t="shared" si="13"/>
        <v>73.97084000000001</v>
      </c>
      <c r="V33">
        <f t="shared" si="14"/>
        <v>72.911666666666676</v>
      </c>
      <c r="W33" s="26">
        <f t="shared" si="0"/>
        <v>6.0575066666666686</v>
      </c>
      <c r="X33" s="26">
        <f t="shared" si="28"/>
        <v>6.7</v>
      </c>
      <c r="Y33">
        <f t="shared" si="1"/>
        <v>73.97084000000001</v>
      </c>
      <c r="Z33">
        <f t="shared" si="2"/>
        <v>82.781544999999994</v>
      </c>
      <c r="AB33" t="s">
        <v>44</v>
      </c>
      <c r="AC33" s="2">
        <f t="shared" si="3"/>
        <v>0</v>
      </c>
      <c r="AD33" s="2">
        <f t="shared" si="4"/>
        <v>1</v>
      </c>
      <c r="AE33" s="2">
        <f t="shared" si="15"/>
        <v>0</v>
      </c>
      <c r="AF33">
        <f t="shared" si="29"/>
        <v>1</v>
      </c>
      <c r="AG33">
        <f t="shared" si="16"/>
        <v>0</v>
      </c>
      <c r="AH33">
        <f t="shared" si="17"/>
        <v>0</v>
      </c>
      <c r="AJ33">
        <f t="shared" si="18"/>
        <v>56.986666666666672</v>
      </c>
      <c r="AK33">
        <f t="shared" si="19"/>
        <v>56.986666666666672</v>
      </c>
      <c r="AM33">
        <f t="shared" si="20"/>
        <v>0</v>
      </c>
      <c r="AN33" t="s">
        <v>44</v>
      </c>
      <c r="AO33">
        <v>0</v>
      </c>
      <c r="AP33" t="str">
        <v>Dentine C1</v>
      </c>
    </row>
    <row r="34" spans="1:42" x14ac:dyDescent="0.2">
      <c r="A34">
        <f t="shared" si="5"/>
        <v>78.929815000000019</v>
      </c>
      <c r="B34">
        <f t="shared" si="6"/>
        <v>82.694571666666675</v>
      </c>
      <c r="C34">
        <f t="shared" si="7"/>
        <v>87.439099999999996</v>
      </c>
      <c r="D34">
        <f t="shared" si="21"/>
        <v>13.528333333333334</v>
      </c>
      <c r="E34">
        <f t="shared" si="22"/>
        <v>67.913333333333341</v>
      </c>
      <c r="F34">
        <f t="shared" si="23"/>
        <v>1.4316666666666666</v>
      </c>
      <c r="G34">
        <f t="shared" si="24"/>
        <v>3.4566666666666666</v>
      </c>
      <c r="H34">
        <f t="shared" si="25"/>
        <v>17.371666666666666</v>
      </c>
      <c r="I34">
        <v>12.458333333333334</v>
      </c>
      <c r="J34">
        <v>69.493333333333339</v>
      </c>
      <c r="K34">
        <f t="shared" si="9"/>
        <v>69.493333333333339</v>
      </c>
      <c r="M34">
        <f t="shared" si="10"/>
        <v>72.911666666666676</v>
      </c>
      <c r="N34">
        <f t="shared" si="26"/>
        <v>72.911666666666676</v>
      </c>
      <c r="Q34" t="s">
        <v>45</v>
      </c>
      <c r="R34" s="25">
        <f t="shared" si="11"/>
        <v>69.493333333333339</v>
      </c>
      <c r="S34" s="25">
        <f t="shared" si="12"/>
        <v>69.493333333333339</v>
      </c>
      <c r="T34" s="25">
        <f t="shared" si="27"/>
        <v>72.911666666666676</v>
      </c>
      <c r="U34">
        <f t="shared" si="13"/>
        <v>78.929815000000019</v>
      </c>
      <c r="V34">
        <f t="shared" si="14"/>
        <v>72.911666666666676</v>
      </c>
      <c r="W34" s="26">
        <f t="shared" si="0"/>
        <v>11.016481666666678</v>
      </c>
      <c r="X34" s="26">
        <f t="shared" si="28"/>
        <v>6.7</v>
      </c>
      <c r="Y34">
        <f t="shared" si="1"/>
        <v>78.929815000000019</v>
      </c>
      <c r="Z34">
        <f t="shared" si="2"/>
        <v>87.439099999999996</v>
      </c>
      <c r="AB34" t="s">
        <v>45</v>
      </c>
      <c r="AC34" s="2">
        <f t="shared" si="3"/>
        <v>0</v>
      </c>
      <c r="AD34" s="2">
        <f t="shared" si="4"/>
        <v>0</v>
      </c>
      <c r="AE34" s="2">
        <f t="shared" si="15"/>
        <v>0</v>
      </c>
      <c r="AF34">
        <f t="shared" si="29"/>
        <v>1</v>
      </c>
      <c r="AG34">
        <f t="shared" si="16"/>
        <v>0</v>
      </c>
      <c r="AH34">
        <f t="shared" si="17"/>
        <v>0</v>
      </c>
      <c r="AJ34">
        <f t="shared" si="18"/>
        <v>69.493333333333339</v>
      </c>
      <c r="AK34">
        <f t="shared" si="19"/>
        <v>69.493333333333339</v>
      </c>
      <c r="AM34">
        <f t="shared" si="20"/>
        <v>0</v>
      </c>
      <c r="AN34" t="s">
        <v>45</v>
      </c>
      <c r="AO34">
        <v>0</v>
      </c>
      <c r="AP34" t="str">
        <v>Dentine C2</v>
      </c>
    </row>
    <row r="35" spans="1:42" x14ac:dyDescent="0.2">
      <c r="A35">
        <f t="shared" si="5"/>
        <v>76.84797166666668</v>
      </c>
      <c r="B35">
        <f t="shared" si="6"/>
        <v>80.62840833333334</v>
      </c>
      <c r="C35">
        <f t="shared" si="7"/>
        <v>85.393386666666672</v>
      </c>
      <c r="D35">
        <f t="shared" si="21"/>
        <v>13.528333333333334</v>
      </c>
      <c r="E35">
        <f t="shared" si="22"/>
        <v>67.913333333333341</v>
      </c>
      <c r="F35">
        <f t="shared" si="23"/>
        <v>1.4316666666666666</v>
      </c>
      <c r="G35">
        <f t="shared" si="24"/>
        <v>3.4566666666666666</v>
      </c>
      <c r="H35">
        <f t="shared" si="25"/>
        <v>17.371666666666666</v>
      </c>
      <c r="I35">
        <v>15.265000000000001</v>
      </c>
      <c r="J35">
        <v>64.723333333333343</v>
      </c>
      <c r="K35">
        <f t="shared" si="9"/>
        <v>64.723333333333343</v>
      </c>
      <c r="M35">
        <f t="shared" si="10"/>
        <v>72.911666666666676</v>
      </c>
      <c r="N35">
        <f t="shared" si="26"/>
        <v>72.911666666666676</v>
      </c>
      <c r="Q35" t="s">
        <v>46</v>
      </c>
      <c r="R35" s="25">
        <f t="shared" si="11"/>
        <v>64.723333333333343</v>
      </c>
      <c r="S35" s="25">
        <f t="shared" si="12"/>
        <v>64.723333333333343</v>
      </c>
      <c r="T35" s="25">
        <f t="shared" si="27"/>
        <v>72.911666666666676</v>
      </c>
      <c r="U35">
        <f t="shared" si="13"/>
        <v>76.84797166666668</v>
      </c>
      <c r="V35">
        <f t="shared" si="14"/>
        <v>72.911666666666676</v>
      </c>
      <c r="W35" s="26">
        <f t="shared" si="0"/>
        <v>8.9346383333333392</v>
      </c>
      <c r="X35" s="26">
        <f t="shared" si="28"/>
        <v>6.7</v>
      </c>
      <c r="Y35">
        <f t="shared" si="1"/>
        <v>76.84797166666668</v>
      </c>
      <c r="Z35">
        <f t="shared" si="2"/>
        <v>85.393386666666672</v>
      </c>
      <c r="AB35" t="s">
        <v>46</v>
      </c>
      <c r="AC35" s="2">
        <f t="shared" si="3"/>
        <v>0</v>
      </c>
      <c r="AD35" s="2">
        <f t="shared" si="4"/>
        <v>0</v>
      </c>
      <c r="AE35" s="2">
        <f t="shared" si="15"/>
        <v>0</v>
      </c>
      <c r="AF35">
        <f t="shared" si="29"/>
        <v>1</v>
      </c>
      <c r="AG35">
        <f t="shared" si="16"/>
        <v>0</v>
      </c>
      <c r="AH35">
        <f t="shared" si="17"/>
        <v>0</v>
      </c>
      <c r="AJ35">
        <f t="shared" si="18"/>
        <v>64.723333333333343</v>
      </c>
      <c r="AK35">
        <f t="shared" si="19"/>
        <v>64.723333333333343</v>
      </c>
      <c r="AM35">
        <f t="shared" si="20"/>
        <v>0</v>
      </c>
      <c r="AN35" t="s">
        <v>46</v>
      </c>
      <c r="AO35">
        <v>0</v>
      </c>
      <c r="AP35" t="str">
        <v>Dentine C3</v>
      </c>
    </row>
    <row r="36" spans="1:42" x14ac:dyDescent="0.2">
      <c r="A36">
        <f t="shared" si="5"/>
        <v>76.355653333333336</v>
      </c>
      <c r="B36">
        <f t="shared" si="6"/>
        <v>79.928166666666669</v>
      </c>
      <c r="C36">
        <f t="shared" si="7"/>
        <v>84.484088333333332</v>
      </c>
      <c r="D36">
        <f t="shared" si="21"/>
        <v>13.528333333333334</v>
      </c>
      <c r="E36">
        <f t="shared" si="22"/>
        <v>67.913333333333341</v>
      </c>
      <c r="F36">
        <f t="shared" si="23"/>
        <v>1.4316666666666666</v>
      </c>
      <c r="G36">
        <f t="shared" si="24"/>
        <v>3.4566666666666666</v>
      </c>
      <c r="H36">
        <f t="shared" si="25"/>
        <v>17.371666666666666</v>
      </c>
      <c r="I36">
        <v>19.46</v>
      </c>
      <c r="J36">
        <v>65.856666666666669</v>
      </c>
      <c r="K36">
        <f t="shared" si="9"/>
        <v>65.856666666666669</v>
      </c>
      <c r="M36">
        <f t="shared" si="10"/>
        <v>72.911666666666676</v>
      </c>
      <c r="N36">
        <f t="shared" si="26"/>
        <v>72.911666666666676</v>
      </c>
      <c r="Q36" t="s">
        <v>47</v>
      </c>
      <c r="R36" s="25">
        <f t="shared" si="11"/>
        <v>65.856666666666669</v>
      </c>
      <c r="S36" s="25">
        <f t="shared" si="12"/>
        <v>65.856666666666669</v>
      </c>
      <c r="T36" s="25">
        <f t="shared" si="27"/>
        <v>72.911666666666676</v>
      </c>
      <c r="U36">
        <f t="shared" si="13"/>
        <v>76.355653333333336</v>
      </c>
      <c r="V36">
        <f t="shared" si="14"/>
        <v>72.911666666666676</v>
      </c>
      <c r="W36" s="26">
        <f t="shared" si="0"/>
        <v>8.4423199999999952</v>
      </c>
      <c r="X36" s="26">
        <f t="shared" si="28"/>
        <v>6.7</v>
      </c>
      <c r="Y36">
        <f t="shared" si="1"/>
        <v>76.355653333333336</v>
      </c>
      <c r="Z36">
        <f t="shared" si="2"/>
        <v>84.484088333333332</v>
      </c>
      <c r="AB36" t="s">
        <v>47</v>
      </c>
      <c r="AC36" s="2">
        <f t="shared" si="3"/>
        <v>0</v>
      </c>
      <c r="AD36" s="2">
        <f t="shared" si="4"/>
        <v>0</v>
      </c>
      <c r="AE36" s="2">
        <f t="shared" si="15"/>
        <v>0</v>
      </c>
      <c r="AF36">
        <f t="shared" si="29"/>
        <v>1</v>
      </c>
      <c r="AG36">
        <f t="shared" si="16"/>
        <v>0</v>
      </c>
      <c r="AH36">
        <f t="shared" si="17"/>
        <v>0</v>
      </c>
      <c r="AJ36">
        <f t="shared" si="18"/>
        <v>65.856666666666669</v>
      </c>
      <c r="AK36">
        <f t="shared" si="19"/>
        <v>65.856666666666669</v>
      </c>
      <c r="AM36">
        <f t="shared" si="20"/>
        <v>0</v>
      </c>
      <c r="AN36" t="s">
        <v>47</v>
      </c>
      <c r="AO36">
        <v>0</v>
      </c>
      <c r="AP36" t="str">
        <v>Dentine C4</v>
      </c>
    </row>
    <row r="37" spans="1:42" x14ac:dyDescent="0.2">
      <c r="A37">
        <f t="shared" si="5"/>
        <v>77.83192333333335</v>
      </c>
      <c r="B37">
        <f t="shared" si="6"/>
        <v>82.097786666666664</v>
      </c>
      <c r="C37">
        <f t="shared" si="7"/>
        <v>87.351203333333331</v>
      </c>
      <c r="D37">
        <f t="shared" si="21"/>
        <v>13.528333333333334</v>
      </c>
      <c r="E37">
        <f t="shared" si="22"/>
        <v>67.913333333333341</v>
      </c>
      <c r="F37">
        <f t="shared" si="23"/>
        <v>1.4316666666666666</v>
      </c>
      <c r="G37">
        <f t="shared" si="24"/>
        <v>3.4566666666666666</v>
      </c>
      <c r="H37">
        <f t="shared" si="25"/>
        <v>17.371666666666666</v>
      </c>
      <c r="I37">
        <v>5.7149999999999999</v>
      </c>
      <c r="J37">
        <v>61.711666666666666</v>
      </c>
      <c r="K37">
        <f t="shared" si="9"/>
        <v>61.711666666666666</v>
      </c>
      <c r="M37">
        <f t="shared" si="10"/>
        <v>72.911666666666676</v>
      </c>
      <c r="N37">
        <f t="shared" si="26"/>
        <v>72.911666666666676</v>
      </c>
      <c r="Q37" t="s">
        <v>48</v>
      </c>
      <c r="R37" s="25">
        <f t="shared" si="11"/>
        <v>61.711666666666666</v>
      </c>
      <c r="S37" s="25">
        <f t="shared" si="12"/>
        <v>61.711666666666666</v>
      </c>
      <c r="T37" s="25">
        <f t="shared" si="27"/>
        <v>72.911666666666676</v>
      </c>
      <c r="U37">
        <f t="shared" si="13"/>
        <v>77.83192333333335</v>
      </c>
      <c r="V37">
        <f t="shared" si="14"/>
        <v>72.911666666666676</v>
      </c>
      <c r="W37" s="26">
        <f t="shared" ref="W37:W68" si="30">(V37-N37)+(U37-E37)</f>
        <v>9.9185900000000089</v>
      </c>
      <c r="X37" s="26">
        <f t="shared" si="28"/>
        <v>6.7</v>
      </c>
      <c r="Y37">
        <f t="shared" ref="Y37:Y68" si="31">A37</f>
        <v>77.83192333333335</v>
      </c>
      <c r="Z37">
        <f t="shared" ref="Z37:Z68" si="32">C37</f>
        <v>87.351203333333331</v>
      </c>
      <c r="AB37" t="s">
        <v>48</v>
      </c>
      <c r="AC37" s="2">
        <f t="shared" ref="AC37:AC68" si="33">IF(S37&gt;=T37, 1, 0)</f>
        <v>0</v>
      </c>
      <c r="AD37" s="2">
        <f t="shared" ref="AD37:AD68" si="34">IF(AND(W37&lt;X37, W37&gt;X37*-1), 1, 0)</f>
        <v>0</v>
      </c>
      <c r="AE37" s="2">
        <f t="shared" si="15"/>
        <v>0</v>
      </c>
      <c r="AF37">
        <f t="shared" si="29"/>
        <v>1</v>
      </c>
      <c r="AG37">
        <f t="shared" si="16"/>
        <v>0</v>
      </c>
      <c r="AH37">
        <f t="shared" si="17"/>
        <v>0</v>
      </c>
      <c r="AJ37">
        <f t="shared" si="18"/>
        <v>61.711666666666666</v>
      </c>
      <c r="AK37">
        <f t="shared" si="19"/>
        <v>61.711666666666666</v>
      </c>
      <c r="AM37">
        <f t="shared" si="20"/>
        <v>0</v>
      </c>
      <c r="AN37" t="s">
        <v>48</v>
      </c>
      <c r="AO37">
        <v>0</v>
      </c>
      <c r="AP37" t="str">
        <v>Dentine D2</v>
      </c>
    </row>
    <row r="38" spans="1:42" x14ac:dyDescent="0.2">
      <c r="A38">
        <f t="shared" si="5"/>
        <v>77.91253500000002</v>
      </c>
      <c r="B38">
        <f t="shared" si="6"/>
        <v>82.165284999999997</v>
      </c>
      <c r="C38">
        <f t="shared" si="7"/>
        <v>87.405270000000002</v>
      </c>
      <c r="D38">
        <f t="shared" si="21"/>
        <v>13.528333333333334</v>
      </c>
      <c r="E38">
        <f t="shared" si="22"/>
        <v>67.913333333333341</v>
      </c>
      <c r="F38">
        <f t="shared" si="23"/>
        <v>1.4316666666666666</v>
      </c>
      <c r="G38">
        <f t="shared" si="24"/>
        <v>3.4566666666666666</v>
      </c>
      <c r="H38">
        <f t="shared" si="25"/>
        <v>17.371666666666666</v>
      </c>
      <c r="I38">
        <v>5.8150000000000004</v>
      </c>
      <c r="J38">
        <v>62.03</v>
      </c>
      <c r="K38">
        <f t="shared" si="9"/>
        <v>62.03</v>
      </c>
      <c r="M38">
        <f t="shared" si="10"/>
        <v>72.911666666666676</v>
      </c>
      <c r="N38">
        <f t="shared" si="26"/>
        <v>72.911666666666676</v>
      </c>
      <c r="Q38" t="s">
        <v>49</v>
      </c>
      <c r="R38" s="25">
        <f t="shared" si="11"/>
        <v>62.03</v>
      </c>
      <c r="S38" s="25">
        <f t="shared" si="12"/>
        <v>62.03</v>
      </c>
      <c r="T38" s="25">
        <f t="shared" si="27"/>
        <v>72.911666666666676</v>
      </c>
      <c r="U38">
        <f t="shared" si="13"/>
        <v>77.91253500000002</v>
      </c>
      <c r="V38">
        <f t="shared" si="14"/>
        <v>72.911666666666676</v>
      </c>
      <c r="W38" s="26">
        <f t="shared" si="30"/>
        <v>9.9992016666666785</v>
      </c>
      <c r="X38" s="26">
        <f t="shared" si="28"/>
        <v>6.7</v>
      </c>
      <c r="Y38">
        <f t="shared" si="31"/>
        <v>77.91253500000002</v>
      </c>
      <c r="Z38">
        <f t="shared" si="32"/>
        <v>87.405270000000002</v>
      </c>
      <c r="AB38" t="s">
        <v>49</v>
      </c>
      <c r="AC38" s="2">
        <f t="shared" si="33"/>
        <v>0</v>
      </c>
      <c r="AD38" s="2">
        <f t="shared" si="34"/>
        <v>0</v>
      </c>
      <c r="AE38" s="2">
        <f t="shared" ref="AE38:AE69" si="35">IF(Y38 &lt; N38, 1, 0)</f>
        <v>0</v>
      </c>
      <c r="AF38">
        <f t="shared" si="29"/>
        <v>1</v>
      </c>
      <c r="AG38">
        <f t="shared" si="16"/>
        <v>0</v>
      </c>
      <c r="AH38">
        <f t="shared" si="17"/>
        <v>0</v>
      </c>
      <c r="AJ38">
        <f t="shared" si="18"/>
        <v>62.03</v>
      </c>
      <c r="AK38">
        <f t="shared" si="19"/>
        <v>62.03</v>
      </c>
      <c r="AM38">
        <f t="shared" si="20"/>
        <v>0</v>
      </c>
      <c r="AN38" t="s">
        <v>49</v>
      </c>
      <c r="AO38">
        <v>0</v>
      </c>
      <c r="AP38" t="str">
        <v>Dentine D3</v>
      </c>
    </row>
    <row r="39" spans="1:42" x14ac:dyDescent="0.2">
      <c r="A39">
        <f t="shared" si="5"/>
        <v>77.77501833333335</v>
      </c>
      <c r="B39">
        <f t="shared" si="6"/>
        <v>82.12331833333333</v>
      </c>
      <c r="C39">
        <f t="shared" si="7"/>
        <v>87.460178333333332</v>
      </c>
      <c r="D39">
        <f t="shared" si="21"/>
        <v>13.528333333333334</v>
      </c>
      <c r="E39">
        <f t="shared" si="22"/>
        <v>67.913333333333341</v>
      </c>
      <c r="F39">
        <f t="shared" si="23"/>
        <v>1.4316666666666666</v>
      </c>
      <c r="G39">
        <f t="shared" si="24"/>
        <v>3.4566666666666666</v>
      </c>
      <c r="H39">
        <f t="shared" si="25"/>
        <v>17.371666666666666</v>
      </c>
      <c r="I39">
        <v>4.4233333333333329</v>
      </c>
      <c r="J39">
        <v>60.705000000000005</v>
      </c>
      <c r="K39">
        <f t="shared" si="9"/>
        <v>60.705000000000005</v>
      </c>
      <c r="M39">
        <f t="shared" si="10"/>
        <v>72.911666666666676</v>
      </c>
      <c r="N39">
        <f t="shared" si="26"/>
        <v>72.911666666666676</v>
      </c>
      <c r="Q39" t="s">
        <v>50</v>
      </c>
      <c r="R39" s="25">
        <f t="shared" si="11"/>
        <v>60.705000000000005</v>
      </c>
      <c r="S39" s="25">
        <f t="shared" si="12"/>
        <v>60.705000000000005</v>
      </c>
      <c r="T39" s="25">
        <f t="shared" si="27"/>
        <v>72.911666666666676</v>
      </c>
      <c r="U39">
        <f t="shared" si="13"/>
        <v>77.77501833333335</v>
      </c>
      <c r="V39">
        <f t="shared" si="14"/>
        <v>72.911666666666676</v>
      </c>
      <c r="W39" s="26">
        <f t="shared" si="30"/>
        <v>9.8616850000000085</v>
      </c>
      <c r="X39" s="26">
        <f t="shared" si="28"/>
        <v>6.7</v>
      </c>
      <c r="Y39">
        <f t="shared" si="31"/>
        <v>77.77501833333335</v>
      </c>
      <c r="Z39">
        <f t="shared" si="32"/>
        <v>87.460178333333332</v>
      </c>
      <c r="AB39" t="s">
        <v>50</v>
      </c>
      <c r="AC39" s="2">
        <f t="shared" si="33"/>
        <v>0</v>
      </c>
      <c r="AD39" s="2">
        <f t="shared" si="34"/>
        <v>0</v>
      </c>
      <c r="AE39" s="2">
        <f t="shared" si="35"/>
        <v>0</v>
      </c>
      <c r="AF39">
        <f t="shared" si="29"/>
        <v>1</v>
      </c>
      <c r="AG39">
        <f t="shared" si="16"/>
        <v>0</v>
      </c>
      <c r="AH39">
        <f t="shared" si="17"/>
        <v>0</v>
      </c>
      <c r="AJ39">
        <f t="shared" si="18"/>
        <v>60.705000000000005</v>
      </c>
      <c r="AK39">
        <f t="shared" si="19"/>
        <v>60.705000000000005</v>
      </c>
      <c r="AM39">
        <f t="shared" si="20"/>
        <v>0</v>
      </c>
      <c r="AN39" t="s">
        <v>50</v>
      </c>
      <c r="AO39">
        <v>0</v>
      </c>
      <c r="AP39" t="str">
        <v>Dentine D4</v>
      </c>
    </row>
    <row r="40" spans="1:42" x14ac:dyDescent="0.2">
      <c r="A40">
        <f t="shared" si="5"/>
        <v>77.935273333333342</v>
      </c>
      <c r="B40">
        <f t="shared" si="6"/>
        <v>82.259330000000006</v>
      </c>
      <c r="C40">
        <f t="shared" si="7"/>
        <v>87.571333333333328</v>
      </c>
      <c r="D40">
        <f t="shared" si="21"/>
        <v>13.528333333333334</v>
      </c>
      <c r="E40">
        <f t="shared" si="22"/>
        <v>67.913333333333341</v>
      </c>
      <c r="F40">
        <f t="shared" si="23"/>
        <v>1.4316666666666666</v>
      </c>
      <c r="G40">
        <f t="shared" si="24"/>
        <v>3.4566666666666666</v>
      </c>
      <c r="H40">
        <f t="shared" si="25"/>
        <v>17.371666666666666</v>
      </c>
      <c r="I40">
        <v>4.5916666666666659</v>
      </c>
      <c r="J40">
        <v>61.318333333333328</v>
      </c>
      <c r="K40">
        <f t="shared" si="9"/>
        <v>61.318333333333328</v>
      </c>
      <c r="M40">
        <f t="shared" si="10"/>
        <v>72.911666666666676</v>
      </c>
      <c r="N40">
        <f t="shared" si="26"/>
        <v>72.911666666666676</v>
      </c>
      <c r="Q40" t="s">
        <v>51</v>
      </c>
      <c r="R40" s="25">
        <f t="shared" si="11"/>
        <v>61.318333333333328</v>
      </c>
      <c r="S40" s="25">
        <f t="shared" si="12"/>
        <v>61.318333333333328</v>
      </c>
      <c r="T40" s="25">
        <f t="shared" si="27"/>
        <v>72.911666666666676</v>
      </c>
      <c r="U40">
        <f t="shared" si="13"/>
        <v>77.935273333333342</v>
      </c>
      <c r="V40">
        <f t="shared" si="14"/>
        <v>72.911666666666676</v>
      </c>
      <c r="W40" s="26">
        <f t="shared" si="30"/>
        <v>10.021940000000001</v>
      </c>
      <c r="X40" s="26">
        <f t="shared" si="28"/>
        <v>6.7</v>
      </c>
      <c r="Y40">
        <f t="shared" si="31"/>
        <v>77.935273333333342</v>
      </c>
      <c r="Z40">
        <f t="shared" si="32"/>
        <v>87.571333333333328</v>
      </c>
      <c r="AB40" t="s">
        <v>51</v>
      </c>
      <c r="AC40" s="2">
        <f t="shared" si="33"/>
        <v>0</v>
      </c>
      <c r="AD40" s="2">
        <f t="shared" si="34"/>
        <v>0</v>
      </c>
      <c r="AE40" s="2">
        <f t="shared" si="35"/>
        <v>0</v>
      </c>
      <c r="AF40">
        <f t="shared" si="29"/>
        <v>1</v>
      </c>
      <c r="AG40">
        <f t="shared" si="16"/>
        <v>0</v>
      </c>
      <c r="AH40">
        <f t="shared" si="17"/>
        <v>0</v>
      </c>
      <c r="AJ40">
        <f t="shared" si="18"/>
        <v>61.318333333333328</v>
      </c>
      <c r="AK40">
        <f t="shared" si="19"/>
        <v>61.318333333333328</v>
      </c>
      <c r="AM40">
        <f t="shared" si="20"/>
        <v>0</v>
      </c>
      <c r="AN40" t="s">
        <v>51</v>
      </c>
      <c r="AO40">
        <v>0</v>
      </c>
      <c r="AP40" t="str">
        <v>Enamel A1</v>
      </c>
    </row>
    <row r="41" spans="1:42" x14ac:dyDescent="0.2">
      <c r="A41">
        <f t="shared" si="5"/>
        <v>77.076636666666673</v>
      </c>
      <c r="B41">
        <f t="shared" si="6"/>
        <v>81.397426666666675</v>
      </c>
      <c r="C41">
        <f t="shared" si="7"/>
        <v>86.708026666666655</v>
      </c>
      <c r="D41">
        <f t="shared" si="21"/>
        <v>13.528333333333334</v>
      </c>
      <c r="E41">
        <f t="shared" si="22"/>
        <v>67.913333333333341</v>
      </c>
      <c r="F41">
        <f t="shared" si="23"/>
        <v>1.4316666666666666</v>
      </c>
      <c r="G41">
        <f t="shared" si="24"/>
        <v>3.4566666666666666</v>
      </c>
      <c r="H41">
        <f t="shared" si="25"/>
        <v>17.371666666666666</v>
      </c>
      <c r="I41">
        <v>5.9116666666666662</v>
      </c>
      <c r="J41">
        <v>59.455000000000005</v>
      </c>
      <c r="K41">
        <f t="shared" si="9"/>
        <v>59.455000000000005</v>
      </c>
      <c r="M41">
        <f t="shared" si="10"/>
        <v>72.911666666666676</v>
      </c>
      <c r="N41">
        <f t="shared" si="26"/>
        <v>72.911666666666676</v>
      </c>
      <c r="Q41" t="s">
        <v>52</v>
      </c>
      <c r="R41" s="25">
        <f t="shared" si="11"/>
        <v>59.455000000000005</v>
      </c>
      <c r="S41" s="25">
        <f t="shared" si="12"/>
        <v>59.455000000000005</v>
      </c>
      <c r="T41" s="25">
        <f t="shared" si="27"/>
        <v>72.911666666666676</v>
      </c>
      <c r="U41">
        <f t="shared" si="13"/>
        <v>77.076636666666673</v>
      </c>
      <c r="V41">
        <f t="shared" si="14"/>
        <v>72.911666666666676</v>
      </c>
      <c r="W41" s="26">
        <f t="shared" si="30"/>
        <v>9.1633033333333316</v>
      </c>
      <c r="X41" s="26">
        <f t="shared" si="28"/>
        <v>6.7</v>
      </c>
      <c r="Y41">
        <f t="shared" si="31"/>
        <v>77.076636666666673</v>
      </c>
      <c r="Z41">
        <f t="shared" si="32"/>
        <v>86.708026666666655</v>
      </c>
      <c r="AB41" t="s">
        <v>52</v>
      </c>
      <c r="AC41" s="2">
        <f t="shared" si="33"/>
        <v>0</v>
      </c>
      <c r="AD41" s="2">
        <f t="shared" si="34"/>
        <v>0</v>
      </c>
      <c r="AE41" s="2">
        <f t="shared" si="35"/>
        <v>0</v>
      </c>
      <c r="AF41">
        <f t="shared" si="29"/>
        <v>1</v>
      </c>
      <c r="AG41">
        <f t="shared" si="16"/>
        <v>0</v>
      </c>
      <c r="AH41">
        <f t="shared" si="17"/>
        <v>0</v>
      </c>
      <c r="AJ41">
        <f t="shared" si="18"/>
        <v>59.455000000000005</v>
      </c>
      <c r="AK41">
        <f t="shared" si="19"/>
        <v>59.455000000000005</v>
      </c>
      <c r="AM41">
        <f t="shared" si="20"/>
        <v>0</v>
      </c>
      <c r="AN41" t="s">
        <v>52</v>
      </c>
      <c r="AO41">
        <v>0</v>
      </c>
      <c r="AP41" t="str">
        <v>Enamel A2</v>
      </c>
    </row>
    <row r="42" spans="1:42" x14ac:dyDescent="0.2">
      <c r="A42">
        <f t="shared" si="5"/>
        <v>78.929296666666673</v>
      </c>
      <c r="B42">
        <f t="shared" si="6"/>
        <v>83.015726666666666</v>
      </c>
      <c r="C42">
        <f t="shared" si="7"/>
        <v>88.085366666666658</v>
      </c>
      <c r="D42">
        <f t="shared" si="21"/>
        <v>13.528333333333334</v>
      </c>
      <c r="E42">
        <f t="shared" si="22"/>
        <v>67.913333333333341</v>
      </c>
      <c r="F42">
        <f t="shared" si="23"/>
        <v>1.4316666666666666</v>
      </c>
      <c r="G42">
        <f t="shared" si="24"/>
        <v>3.4566666666666666</v>
      </c>
      <c r="H42">
        <f t="shared" si="25"/>
        <v>17.371666666666666</v>
      </c>
      <c r="I42">
        <v>7.0916666666666677</v>
      </c>
      <c r="J42">
        <v>66.054999999999993</v>
      </c>
      <c r="K42">
        <f t="shared" si="9"/>
        <v>66.054999999999993</v>
      </c>
      <c r="M42">
        <f t="shared" si="10"/>
        <v>72.911666666666676</v>
      </c>
      <c r="N42">
        <f t="shared" si="26"/>
        <v>72.911666666666676</v>
      </c>
      <c r="Q42" t="s">
        <v>53</v>
      </c>
      <c r="R42" s="25">
        <f t="shared" si="11"/>
        <v>66.054999999999993</v>
      </c>
      <c r="S42" s="25">
        <f t="shared" si="12"/>
        <v>66.054999999999993</v>
      </c>
      <c r="T42" s="25">
        <f t="shared" si="27"/>
        <v>72.911666666666676</v>
      </c>
      <c r="U42">
        <f t="shared" si="13"/>
        <v>78.929296666666673</v>
      </c>
      <c r="V42">
        <f t="shared" si="14"/>
        <v>72.911666666666676</v>
      </c>
      <c r="W42" s="26">
        <f t="shared" si="30"/>
        <v>11.015963333333332</v>
      </c>
      <c r="X42" s="26">
        <f t="shared" si="28"/>
        <v>6.7</v>
      </c>
      <c r="Y42">
        <f t="shared" si="31"/>
        <v>78.929296666666673</v>
      </c>
      <c r="Z42">
        <f t="shared" si="32"/>
        <v>88.085366666666658</v>
      </c>
      <c r="AB42" t="s">
        <v>53</v>
      </c>
      <c r="AC42" s="2">
        <f t="shared" si="33"/>
        <v>0</v>
      </c>
      <c r="AD42" s="2">
        <f t="shared" si="34"/>
        <v>0</v>
      </c>
      <c r="AE42" s="2">
        <f t="shared" si="35"/>
        <v>0</v>
      </c>
      <c r="AF42">
        <f t="shared" si="29"/>
        <v>1</v>
      </c>
      <c r="AG42">
        <f t="shared" si="16"/>
        <v>0</v>
      </c>
      <c r="AH42">
        <f t="shared" si="17"/>
        <v>0</v>
      </c>
      <c r="AJ42">
        <f t="shared" si="18"/>
        <v>66.054999999999993</v>
      </c>
      <c r="AK42">
        <f t="shared" si="19"/>
        <v>66.054999999999993</v>
      </c>
      <c r="AM42">
        <f t="shared" si="20"/>
        <v>0</v>
      </c>
      <c r="AN42" t="s">
        <v>53</v>
      </c>
      <c r="AO42">
        <v>0</v>
      </c>
      <c r="AP42" t="str">
        <v>Enamel A3</v>
      </c>
    </row>
    <row r="43" spans="1:42" x14ac:dyDescent="0.2">
      <c r="A43">
        <f t="shared" si="5"/>
        <v>77.692745000000002</v>
      </c>
      <c r="B43">
        <f t="shared" si="6"/>
        <v>82.037125000000003</v>
      </c>
      <c r="C43">
        <f t="shared" si="7"/>
        <v>87.370204999999999</v>
      </c>
      <c r="D43">
        <f t="shared" si="21"/>
        <v>13.528333333333334</v>
      </c>
      <c r="E43">
        <f t="shared" si="22"/>
        <v>67.913333333333341</v>
      </c>
      <c r="F43">
        <f t="shared" si="23"/>
        <v>1.4316666666666666</v>
      </c>
      <c r="G43">
        <f t="shared" si="24"/>
        <v>3.4566666666666666</v>
      </c>
      <c r="H43">
        <f t="shared" si="25"/>
        <v>17.371666666666666</v>
      </c>
      <c r="I43">
        <v>4.6100000000000003</v>
      </c>
      <c r="J43">
        <v>60.564999999999998</v>
      </c>
      <c r="K43">
        <f t="shared" si="9"/>
        <v>60.564999999999998</v>
      </c>
      <c r="M43">
        <f t="shared" si="10"/>
        <v>72.911666666666676</v>
      </c>
      <c r="N43">
        <f t="shared" si="26"/>
        <v>72.911666666666676</v>
      </c>
      <c r="Q43" t="s">
        <v>54</v>
      </c>
      <c r="R43" s="25">
        <f t="shared" si="11"/>
        <v>60.564999999999998</v>
      </c>
      <c r="S43" s="25">
        <f t="shared" si="12"/>
        <v>60.564999999999998</v>
      </c>
      <c r="T43" s="25">
        <f t="shared" si="27"/>
        <v>72.911666666666676</v>
      </c>
      <c r="U43">
        <f t="shared" si="13"/>
        <v>77.692745000000002</v>
      </c>
      <c r="V43">
        <f t="shared" si="14"/>
        <v>72.911666666666676</v>
      </c>
      <c r="W43" s="26">
        <f t="shared" si="30"/>
        <v>9.7794116666666611</v>
      </c>
      <c r="X43" s="26">
        <f t="shared" si="28"/>
        <v>6.7</v>
      </c>
      <c r="Y43">
        <f t="shared" si="31"/>
        <v>77.692745000000002</v>
      </c>
      <c r="Z43">
        <f t="shared" si="32"/>
        <v>87.370204999999999</v>
      </c>
      <c r="AB43" t="s">
        <v>54</v>
      </c>
      <c r="AC43" s="2">
        <f t="shared" si="33"/>
        <v>0</v>
      </c>
      <c r="AD43" s="2">
        <f t="shared" si="34"/>
        <v>0</v>
      </c>
      <c r="AE43" s="2">
        <f t="shared" si="35"/>
        <v>0</v>
      </c>
      <c r="AF43">
        <f t="shared" si="29"/>
        <v>1</v>
      </c>
      <c r="AG43">
        <f t="shared" si="16"/>
        <v>0</v>
      </c>
      <c r="AH43">
        <f t="shared" si="17"/>
        <v>0</v>
      </c>
      <c r="AJ43">
        <f t="shared" si="18"/>
        <v>60.564999999999998</v>
      </c>
      <c r="AK43">
        <f t="shared" si="19"/>
        <v>60.564999999999998</v>
      </c>
      <c r="AM43">
        <f t="shared" si="20"/>
        <v>0</v>
      </c>
      <c r="AN43" t="s">
        <v>54</v>
      </c>
      <c r="AO43">
        <v>0</v>
      </c>
      <c r="AP43" t="str">
        <v>Enamel A3.5</v>
      </c>
    </row>
    <row r="44" spans="1:42" x14ac:dyDescent="0.2">
      <c r="A44">
        <f t="shared" si="5"/>
        <v>77.782470000000018</v>
      </c>
      <c r="B44">
        <f t="shared" si="6"/>
        <v>82.125916666666669</v>
      </c>
      <c r="C44">
        <f t="shared" si="7"/>
        <v>87.457854999999995</v>
      </c>
      <c r="D44">
        <f t="shared" si="21"/>
        <v>13.528333333333334</v>
      </c>
      <c r="E44">
        <f t="shared" si="22"/>
        <v>67.913333333333341</v>
      </c>
      <c r="F44">
        <f t="shared" si="23"/>
        <v>1.4316666666666666</v>
      </c>
      <c r="G44">
        <f t="shared" si="24"/>
        <v>3.4566666666666666</v>
      </c>
      <c r="H44">
        <f t="shared" si="25"/>
        <v>17.371666666666666</v>
      </c>
      <c r="I44">
        <v>4.4933333333333332</v>
      </c>
      <c r="J44">
        <v>60.773333333333341</v>
      </c>
      <c r="K44">
        <f t="shared" si="9"/>
        <v>60.773333333333341</v>
      </c>
      <c r="M44">
        <f t="shared" si="10"/>
        <v>72.911666666666676</v>
      </c>
      <c r="N44">
        <f t="shared" si="26"/>
        <v>72.911666666666676</v>
      </c>
      <c r="Q44" t="s">
        <v>55</v>
      </c>
      <c r="R44" s="25">
        <f t="shared" si="11"/>
        <v>60.773333333333341</v>
      </c>
      <c r="S44" s="25">
        <f t="shared" si="12"/>
        <v>60.773333333333341</v>
      </c>
      <c r="T44" s="25">
        <f t="shared" si="27"/>
        <v>72.911666666666676</v>
      </c>
      <c r="U44">
        <f t="shared" si="13"/>
        <v>77.782470000000018</v>
      </c>
      <c r="V44">
        <f t="shared" si="14"/>
        <v>72.911666666666676</v>
      </c>
      <c r="W44" s="26">
        <f t="shared" si="30"/>
        <v>9.8691366666666767</v>
      </c>
      <c r="X44" s="26">
        <f t="shared" si="28"/>
        <v>6.7</v>
      </c>
      <c r="Y44">
        <f t="shared" si="31"/>
        <v>77.782470000000018</v>
      </c>
      <c r="Z44">
        <f t="shared" si="32"/>
        <v>87.457854999999995</v>
      </c>
      <c r="AB44" t="s">
        <v>55</v>
      </c>
      <c r="AC44" s="2">
        <f t="shared" si="33"/>
        <v>0</v>
      </c>
      <c r="AD44" s="2">
        <f t="shared" si="34"/>
        <v>0</v>
      </c>
      <c r="AE44" s="2">
        <f t="shared" si="35"/>
        <v>0</v>
      </c>
      <c r="AF44">
        <f t="shared" si="29"/>
        <v>1</v>
      </c>
      <c r="AG44">
        <f t="shared" si="16"/>
        <v>0</v>
      </c>
      <c r="AH44">
        <f t="shared" si="17"/>
        <v>0</v>
      </c>
      <c r="AJ44">
        <f t="shared" si="18"/>
        <v>60.773333333333341</v>
      </c>
      <c r="AK44">
        <f t="shared" si="19"/>
        <v>60.773333333333341</v>
      </c>
      <c r="AM44">
        <f t="shared" si="20"/>
        <v>0</v>
      </c>
      <c r="AN44" t="s">
        <v>55</v>
      </c>
      <c r="AO44">
        <v>0</v>
      </c>
      <c r="AP44" t="str">
        <v>Enamel A4</v>
      </c>
    </row>
    <row r="45" spans="1:42" x14ac:dyDescent="0.2">
      <c r="A45">
        <f t="shared" si="5"/>
        <v>77.569770000000005</v>
      </c>
      <c r="B45">
        <f t="shared" si="6"/>
        <v>81.935500000000005</v>
      </c>
      <c r="C45">
        <f t="shared" si="7"/>
        <v>87.290430000000001</v>
      </c>
      <c r="D45">
        <f t="shared" si="21"/>
        <v>13.528333333333334</v>
      </c>
      <c r="E45">
        <f t="shared" si="22"/>
        <v>67.913333333333341</v>
      </c>
      <c r="F45">
        <f t="shared" si="23"/>
        <v>1.4316666666666666</v>
      </c>
      <c r="G45">
        <f t="shared" si="24"/>
        <v>3.4566666666666666</v>
      </c>
      <c r="H45">
        <f t="shared" si="25"/>
        <v>17.371666666666666</v>
      </c>
      <c r="I45">
        <v>4.4349999999999996</v>
      </c>
      <c r="J45">
        <v>60.065000000000005</v>
      </c>
      <c r="K45">
        <f t="shared" si="9"/>
        <v>60.065000000000005</v>
      </c>
      <c r="M45">
        <f t="shared" si="10"/>
        <v>72.911666666666676</v>
      </c>
      <c r="N45">
        <f t="shared" si="26"/>
        <v>72.911666666666676</v>
      </c>
      <c r="Q45" t="s">
        <v>56</v>
      </c>
      <c r="R45" s="25">
        <f t="shared" si="11"/>
        <v>60.065000000000005</v>
      </c>
      <c r="S45" s="25">
        <f t="shared" si="12"/>
        <v>60.065000000000005</v>
      </c>
      <c r="T45" s="25">
        <f t="shared" si="27"/>
        <v>72.911666666666676</v>
      </c>
      <c r="U45">
        <f t="shared" si="13"/>
        <v>77.569770000000005</v>
      </c>
      <c r="V45">
        <f t="shared" si="14"/>
        <v>72.911666666666676</v>
      </c>
      <c r="W45" s="26">
        <f t="shared" si="30"/>
        <v>9.6564366666666643</v>
      </c>
      <c r="X45" s="26">
        <f t="shared" si="28"/>
        <v>6.7</v>
      </c>
      <c r="Y45">
        <f t="shared" si="31"/>
        <v>77.569770000000005</v>
      </c>
      <c r="Z45">
        <f t="shared" si="32"/>
        <v>87.290430000000001</v>
      </c>
      <c r="AB45" t="s">
        <v>56</v>
      </c>
      <c r="AC45" s="2">
        <f t="shared" si="33"/>
        <v>0</v>
      </c>
      <c r="AD45" s="2">
        <f t="shared" si="34"/>
        <v>0</v>
      </c>
      <c r="AE45" s="2">
        <f t="shared" si="35"/>
        <v>0</v>
      </c>
      <c r="AF45">
        <f t="shared" si="29"/>
        <v>1</v>
      </c>
      <c r="AG45">
        <f t="shared" si="16"/>
        <v>0</v>
      </c>
      <c r="AH45">
        <f t="shared" si="17"/>
        <v>0</v>
      </c>
      <c r="AJ45">
        <f t="shared" si="18"/>
        <v>60.065000000000005</v>
      </c>
      <c r="AK45">
        <f t="shared" si="19"/>
        <v>60.065000000000005</v>
      </c>
      <c r="AM45">
        <f t="shared" si="20"/>
        <v>0</v>
      </c>
      <c r="AN45" t="s">
        <v>56</v>
      </c>
      <c r="AO45">
        <v>0</v>
      </c>
      <c r="AP45" t="str">
        <v>Enamel B1</v>
      </c>
    </row>
    <row r="46" spans="1:42" x14ac:dyDescent="0.2">
      <c r="A46">
        <f t="shared" si="5"/>
        <v>77.08357500000001</v>
      </c>
      <c r="B46">
        <f t="shared" si="6"/>
        <v>81.407048333333336</v>
      </c>
      <c r="C46">
        <f t="shared" si="7"/>
        <v>86.720344999999995</v>
      </c>
      <c r="D46">
        <f t="shared" si="21"/>
        <v>13.528333333333334</v>
      </c>
      <c r="E46">
        <f t="shared" si="22"/>
        <v>67.913333333333341</v>
      </c>
      <c r="F46">
        <f t="shared" si="23"/>
        <v>1.4316666666666666</v>
      </c>
      <c r="G46">
        <f t="shared" si="24"/>
        <v>3.4566666666666666</v>
      </c>
      <c r="H46">
        <f t="shared" si="25"/>
        <v>17.371666666666666</v>
      </c>
      <c r="I46">
        <v>5.8566666666666665</v>
      </c>
      <c r="J46">
        <v>59.441666666666663</v>
      </c>
      <c r="K46">
        <f t="shared" si="9"/>
        <v>59.441666666666663</v>
      </c>
      <c r="M46">
        <f t="shared" si="10"/>
        <v>72.911666666666676</v>
      </c>
      <c r="N46">
        <f t="shared" si="26"/>
        <v>72.911666666666676</v>
      </c>
      <c r="Q46" t="s">
        <v>57</v>
      </c>
      <c r="R46" s="25">
        <f t="shared" si="11"/>
        <v>59.441666666666663</v>
      </c>
      <c r="S46" s="25">
        <f t="shared" si="12"/>
        <v>59.441666666666663</v>
      </c>
      <c r="T46" s="25">
        <f t="shared" si="27"/>
        <v>72.911666666666676</v>
      </c>
      <c r="U46">
        <f t="shared" si="13"/>
        <v>77.08357500000001</v>
      </c>
      <c r="V46">
        <f t="shared" si="14"/>
        <v>72.911666666666676</v>
      </c>
      <c r="W46" s="26">
        <f t="shared" si="30"/>
        <v>9.1702416666666693</v>
      </c>
      <c r="X46" s="26">
        <f t="shared" si="28"/>
        <v>6.7</v>
      </c>
      <c r="Y46">
        <f t="shared" si="31"/>
        <v>77.08357500000001</v>
      </c>
      <c r="Z46">
        <f t="shared" si="32"/>
        <v>86.720344999999995</v>
      </c>
      <c r="AB46" t="s">
        <v>57</v>
      </c>
      <c r="AC46" s="2">
        <f t="shared" si="33"/>
        <v>0</v>
      </c>
      <c r="AD46" s="2">
        <f t="shared" si="34"/>
        <v>0</v>
      </c>
      <c r="AE46" s="2">
        <f t="shared" si="35"/>
        <v>0</v>
      </c>
      <c r="AF46">
        <f t="shared" si="29"/>
        <v>1</v>
      </c>
      <c r="AG46">
        <f t="shared" si="16"/>
        <v>0</v>
      </c>
      <c r="AH46">
        <f t="shared" si="17"/>
        <v>0</v>
      </c>
      <c r="AJ46">
        <f t="shared" si="18"/>
        <v>59.441666666666663</v>
      </c>
      <c r="AK46">
        <f t="shared" si="19"/>
        <v>59.441666666666663</v>
      </c>
      <c r="AM46">
        <f t="shared" si="20"/>
        <v>0</v>
      </c>
      <c r="AN46" t="s">
        <v>57</v>
      </c>
      <c r="AO46">
        <v>0</v>
      </c>
      <c r="AP46" t="str">
        <v>Enamel B2</v>
      </c>
    </row>
    <row r="47" spans="1:42" x14ac:dyDescent="0.2">
      <c r="A47">
        <f t="shared" si="5"/>
        <v>77.834603333333348</v>
      </c>
      <c r="B47">
        <f t="shared" si="6"/>
        <v>82.172146666666677</v>
      </c>
      <c r="C47">
        <f t="shared" si="7"/>
        <v>87.49800333333333</v>
      </c>
      <c r="D47">
        <f t="shared" si="21"/>
        <v>13.528333333333334</v>
      </c>
      <c r="E47">
        <f t="shared" si="22"/>
        <v>67.913333333333341</v>
      </c>
      <c r="F47">
        <f t="shared" si="23"/>
        <v>1.4316666666666666</v>
      </c>
      <c r="G47">
        <f t="shared" si="24"/>
        <v>3.4566666666666666</v>
      </c>
      <c r="H47">
        <f t="shared" si="25"/>
        <v>17.371666666666666</v>
      </c>
      <c r="I47">
        <v>4.5150000000000006</v>
      </c>
      <c r="J47">
        <v>60.951666666666675</v>
      </c>
      <c r="K47">
        <f t="shared" si="9"/>
        <v>60.951666666666675</v>
      </c>
      <c r="M47">
        <f t="shared" si="10"/>
        <v>72.911666666666676</v>
      </c>
      <c r="N47">
        <f t="shared" si="26"/>
        <v>72.911666666666676</v>
      </c>
      <c r="Q47" t="s">
        <v>58</v>
      </c>
      <c r="R47" s="25">
        <f t="shared" si="11"/>
        <v>60.951666666666675</v>
      </c>
      <c r="S47" s="25">
        <f t="shared" si="12"/>
        <v>60.951666666666675</v>
      </c>
      <c r="T47" s="25">
        <f t="shared" si="27"/>
        <v>72.911666666666676</v>
      </c>
      <c r="U47">
        <f t="shared" si="13"/>
        <v>77.834603333333348</v>
      </c>
      <c r="V47">
        <f t="shared" si="14"/>
        <v>72.911666666666676</v>
      </c>
      <c r="W47" s="26">
        <f t="shared" si="30"/>
        <v>9.9212700000000069</v>
      </c>
      <c r="X47" s="26">
        <f t="shared" si="28"/>
        <v>6.7</v>
      </c>
      <c r="Y47">
        <f t="shared" si="31"/>
        <v>77.834603333333348</v>
      </c>
      <c r="Z47">
        <f t="shared" si="32"/>
        <v>87.49800333333333</v>
      </c>
      <c r="AB47" t="s">
        <v>58</v>
      </c>
      <c r="AC47" s="2">
        <f t="shared" si="33"/>
        <v>0</v>
      </c>
      <c r="AD47" s="2">
        <f t="shared" si="34"/>
        <v>0</v>
      </c>
      <c r="AE47" s="2">
        <f t="shared" si="35"/>
        <v>0</v>
      </c>
      <c r="AF47">
        <f t="shared" si="29"/>
        <v>1</v>
      </c>
      <c r="AG47">
        <f t="shared" si="16"/>
        <v>0</v>
      </c>
      <c r="AH47">
        <f t="shared" si="17"/>
        <v>0</v>
      </c>
      <c r="AJ47">
        <f t="shared" si="18"/>
        <v>60.951666666666675</v>
      </c>
      <c r="AK47">
        <f t="shared" si="19"/>
        <v>60.951666666666675</v>
      </c>
      <c r="AM47">
        <f t="shared" si="20"/>
        <v>0</v>
      </c>
      <c r="AN47" t="s">
        <v>58</v>
      </c>
      <c r="AO47">
        <v>0</v>
      </c>
      <c r="AP47" t="str">
        <v>Enamel B3</v>
      </c>
    </row>
    <row r="48" spans="1:42" x14ac:dyDescent="0.2">
      <c r="A48">
        <f t="shared" si="5"/>
        <v>77.873848333333342</v>
      </c>
      <c r="B48">
        <f t="shared" si="6"/>
        <v>82.176461666666668</v>
      </c>
      <c r="C48">
        <f t="shared" si="7"/>
        <v>87.466928333333328</v>
      </c>
      <c r="D48">
        <f t="shared" si="21"/>
        <v>13.528333333333334</v>
      </c>
      <c r="E48">
        <f t="shared" si="22"/>
        <v>67.913333333333341</v>
      </c>
      <c r="F48">
        <f t="shared" si="23"/>
        <v>1.4316666666666666</v>
      </c>
      <c r="G48">
        <f t="shared" si="24"/>
        <v>3.4566666666666666</v>
      </c>
      <c r="H48">
        <f t="shared" si="25"/>
        <v>17.371666666666666</v>
      </c>
      <c r="I48">
        <v>5.04</v>
      </c>
      <c r="J48">
        <v>61.411666666666669</v>
      </c>
      <c r="K48">
        <f t="shared" si="9"/>
        <v>61.411666666666669</v>
      </c>
      <c r="M48">
        <f t="shared" si="10"/>
        <v>72.911666666666676</v>
      </c>
      <c r="N48">
        <f t="shared" si="26"/>
        <v>72.911666666666676</v>
      </c>
      <c r="Q48" t="s">
        <v>59</v>
      </c>
      <c r="R48" s="25">
        <f t="shared" si="11"/>
        <v>61.411666666666669</v>
      </c>
      <c r="S48" s="25">
        <f t="shared" si="12"/>
        <v>61.411666666666669</v>
      </c>
      <c r="T48" s="25">
        <f t="shared" si="27"/>
        <v>72.911666666666676</v>
      </c>
      <c r="U48">
        <f t="shared" si="13"/>
        <v>77.873848333333342</v>
      </c>
      <c r="V48">
        <f t="shared" si="14"/>
        <v>72.911666666666676</v>
      </c>
      <c r="W48" s="26">
        <f t="shared" si="30"/>
        <v>9.9605150000000009</v>
      </c>
      <c r="X48" s="26">
        <f t="shared" si="28"/>
        <v>6.7</v>
      </c>
      <c r="Y48">
        <f t="shared" si="31"/>
        <v>77.873848333333342</v>
      </c>
      <c r="Z48">
        <f t="shared" si="32"/>
        <v>87.466928333333328</v>
      </c>
      <c r="AB48" t="s">
        <v>59</v>
      </c>
      <c r="AC48" s="2">
        <f t="shared" si="33"/>
        <v>0</v>
      </c>
      <c r="AD48" s="2">
        <f t="shared" si="34"/>
        <v>0</v>
      </c>
      <c r="AE48" s="2">
        <f t="shared" si="35"/>
        <v>0</v>
      </c>
      <c r="AF48">
        <f t="shared" si="29"/>
        <v>1</v>
      </c>
      <c r="AG48">
        <f t="shared" si="16"/>
        <v>0</v>
      </c>
      <c r="AH48">
        <f t="shared" si="17"/>
        <v>0</v>
      </c>
      <c r="AJ48">
        <f t="shared" si="18"/>
        <v>61.411666666666669</v>
      </c>
      <c r="AK48">
        <f t="shared" si="19"/>
        <v>61.411666666666669</v>
      </c>
      <c r="AM48">
        <f t="shared" si="20"/>
        <v>0</v>
      </c>
      <c r="AN48" t="s">
        <v>59</v>
      </c>
      <c r="AO48">
        <v>0</v>
      </c>
      <c r="AP48" t="str">
        <v>Enamel B4</v>
      </c>
    </row>
    <row r="49" spans="1:42" x14ac:dyDescent="0.2">
      <c r="A49">
        <f t="shared" si="5"/>
        <v>77.496243333333339</v>
      </c>
      <c r="B49">
        <f t="shared" si="6"/>
        <v>81.77158</v>
      </c>
      <c r="C49">
        <f t="shared" si="7"/>
        <v>87.035313333333335</v>
      </c>
      <c r="D49">
        <f t="shared" si="21"/>
        <v>13.528333333333334</v>
      </c>
      <c r="E49">
        <f t="shared" si="22"/>
        <v>67.913333333333341</v>
      </c>
      <c r="F49">
        <f t="shared" si="23"/>
        <v>1.4316666666666666</v>
      </c>
      <c r="G49">
        <f t="shared" si="24"/>
        <v>3.4566666666666666</v>
      </c>
      <c r="H49">
        <f t="shared" si="25"/>
        <v>17.371666666666666</v>
      </c>
      <c r="I49">
        <v>6.0516666666666667</v>
      </c>
      <c r="J49">
        <v>60.868333333333332</v>
      </c>
      <c r="K49">
        <f t="shared" si="9"/>
        <v>60.868333333333332</v>
      </c>
      <c r="M49">
        <f t="shared" si="10"/>
        <v>72.911666666666676</v>
      </c>
      <c r="N49">
        <f t="shared" si="26"/>
        <v>72.911666666666676</v>
      </c>
      <c r="Q49" t="s">
        <v>60</v>
      </c>
      <c r="R49" s="25">
        <f t="shared" si="11"/>
        <v>60.868333333333332</v>
      </c>
      <c r="S49" s="25">
        <f t="shared" si="12"/>
        <v>60.868333333333332</v>
      </c>
      <c r="T49" s="25">
        <f t="shared" si="27"/>
        <v>72.911666666666676</v>
      </c>
      <c r="U49">
        <f t="shared" si="13"/>
        <v>77.496243333333339</v>
      </c>
      <c r="V49">
        <f t="shared" si="14"/>
        <v>72.911666666666676</v>
      </c>
      <c r="W49" s="26">
        <f t="shared" si="30"/>
        <v>9.5829099999999983</v>
      </c>
      <c r="X49" s="26">
        <f t="shared" si="28"/>
        <v>6.7</v>
      </c>
      <c r="Y49">
        <f t="shared" si="31"/>
        <v>77.496243333333339</v>
      </c>
      <c r="Z49">
        <f t="shared" si="32"/>
        <v>87.035313333333335</v>
      </c>
      <c r="AB49" t="s">
        <v>60</v>
      </c>
      <c r="AC49" s="2">
        <f t="shared" si="33"/>
        <v>0</v>
      </c>
      <c r="AD49" s="2">
        <f t="shared" si="34"/>
        <v>0</v>
      </c>
      <c r="AE49" s="2">
        <f t="shared" si="35"/>
        <v>0</v>
      </c>
      <c r="AF49">
        <f t="shared" si="29"/>
        <v>1</v>
      </c>
      <c r="AG49">
        <f t="shared" si="16"/>
        <v>0</v>
      </c>
      <c r="AH49">
        <f t="shared" si="17"/>
        <v>0</v>
      </c>
      <c r="AJ49">
        <f t="shared" si="18"/>
        <v>60.868333333333332</v>
      </c>
      <c r="AK49">
        <f t="shared" si="19"/>
        <v>60.868333333333332</v>
      </c>
      <c r="AM49">
        <f t="shared" si="20"/>
        <v>0</v>
      </c>
      <c r="AN49" t="s">
        <v>60</v>
      </c>
      <c r="AO49">
        <v>0</v>
      </c>
      <c r="AP49" t="str">
        <v>Enamel C1</v>
      </c>
    </row>
    <row r="50" spans="1:42" x14ac:dyDescent="0.2">
      <c r="A50">
        <f t="shared" si="5"/>
        <v>76.864153333333348</v>
      </c>
      <c r="B50">
        <f t="shared" si="6"/>
        <v>81.199316666666675</v>
      </c>
      <c r="C50">
        <f t="shared" si="7"/>
        <v>86.52491333333333</v>
      </c>
      <c r="D50">
        <f t="shared" si="21"/>
        <v>13.528333333333334</v>
      </c>
      <c r="E50">
        <f t="shared" si="22"/>
        <v>67.913333333333341</v>
      </c>
      <c r="F50">
        <f t="shared" si="23"/>
        <v>1.4316666666666666</v>
      </c>
      <c r="G50">
        <f t="shared" si="24"/>
        <v>3.4566666666666666</v>
      </c>
      <c r="H50">
        <f t="shared" si="25"/>
        <v>17.371666666666666</v>
      </c>
      <c r="I50">
        <v>5.9849999999999994</v>
      </c>
      <c r="J50">
        <v>58.831666666666671</v>
      </c>
      <c r="K50">
        <f t="shared" si="9"/>
        <v>58.831666666666671</v>
      </c>
      <c r="M50">
        <f t="shared" si="10"/>
        <v>72.911666666666676</v>
      </c>
      <c r="N50">
        <f t="shared" si="26"/>
        <v>72.911666666666676</v>
      </c>
      <c r="Q50" t="s">
        <v>61</v>
      </c>
      <c r="R50" s="25">
        <f t="shared" si="11"/>
        <v>58.831666666666671</v>
      </c>
      <c r="S50" s="25">
        <f t="shared" si="12"/>
        <v>58.831666666666671</v>
      </c>
      <c r="T50" s="25">
        <f t="shared" si="27"/>
        <v>72.911666666666676</v>
      </c>
      <c r="U50">
        <f t="shared" si="13"/>
        <v>76.864153333333348</v>
      </c>
      <c r="V50">
        <f t="shared" si="14"/>
        <v>72.911666666666676</v>
      </c>
      <c r="W50" s="26">
        <f t="shared" si="30"/>
        <v>8.9508200000000073</v>
      </c>
      <c r="X50" s="26">
        <f t="shared" si="28"/>
        <v>6.7</v>
      </c>
      <c r="Y50">
        <f t="shared" si="31"/>
        <v>76.864153333333348</v>
      </c>
      <c r="Z50">
        <f t="shared" si="32"/>
        <v>86.52491333333333</v>
      </c>
      <c r="AB50" t="s">
        <v>61</v>
      </c>
      <c r="AC50" s="2">
        <f t="shared" si="33"/>
        <v>0</v>
      </c>
      <c r="AD50" s="2">
        <f t="shared" si="34"/>
        <v>0</v>
      </c>
      <c r="AE50" s="2">
        <f t="shared" si="35"/>
        <v>0</v>
      </c>
      <c r="AF50">
        <f t="shared" si="29"/>
        <v>1</v>
      </c>
      <c r="AG50">
        <f t="shared" si="16"/>
        <v>0</v>
      </c>
      <c r="AH50">
        <f t="shared" si="17"/>
        <v>0</v>
      </c>
      <c r="AJ50">
        <f t="shared" si="18"/>
        <v>58.831666666666671</v>
      </c>
      <c r="AK50">
        <f t="shared" si="19"/>
        <v>58.831666666666671</v>
      </c>
      <c r="AM50">
        <f t="shared" si="20"/>
        <v>0</v>
      </c>
      <c r="AN50" t="s">
        <v>61</v>
      </c>
      <c r="AO50">
        <v>0</v>
      </c>
      <c r="AP50" t="str">
        <v>Enamel C2</v>
      </c>
    </row>
    <row r="51" spans="1:42" x14ac:dyDescent="0.2">
      <c r="A51">
        <f t="shared" si="5"/>
        <v>77.805846666666667</v>
      </c>
      <c r="B51">
        <f t="shared" si="6"/>
        <v>82.148826666666665</v>
      </c>
      <c r="C51">
        <f t="shared" si="7"/>
        <v>87.480241666666657</v>
      </c>
      <c r="D51">
        <f t="shared" si="21"/>
        <v>13.528333333333334</v>
      </c>
      <c r="E51">
        <f t="shared" si="22"/>
        <v>67.913333333333341</v>
      </c>
      <c r="F51">
        <f t="shared" si="23"/>
        <v>1.4316666666666666</v>
      </c>
      <c r="G51">
        <f t="shared" si="24"/>
        <v>3.4566666666666666</v>
      </c>
      <c r="H51">
        <f t="shared" si="25"/>
        <v>17.371666666666666</v>
      </c>
      <c r="I51">
        <v>4.4666666666666677</v>
      </c>
      <c r="J51">
        <v>60.830000000000005</v>
      </c>
      <c r="K51">
        <f t="shared" si="9"/>
        <v>60.830000000000005</v>
      </c>
      <c r="M51">
        <f t="shared" si="10"/>
        <v>72.911666666666676</v>
      </c>
      <c r="N51">
        <f t="shared" si="26"/>
        <v>72.911666666666676</v>
      </c>
      <c r="Q51" t="s">
        <v>62</v>
      </c>
      <c r="R51" s="25">
        <f t="shared" si="11"/>
        <v>60.830000000000005</v>
      </c>
      <c r="S51" s="25">
        <f t="shared" si="12"/>
        <v>60.830000000000005</v>
      </c>
      <c r="T51" s="25">
        <f t="shared" si="27"/>
        <v>72.911666666666676</v>
      </c>
      <c r="U51">
        <f t="shared" si="13"/>
        <v>77.805846666666667</v>
      </c>
      <c r="V51">
        <f t="shared" si="14"/>
        <v>72.911666666666676</v>
      </c>
      <c r="W51" s="26">
        <f t="shared" si="30"/>
        <v>9.8925133333333264</v>
      </c>
      <c r="X51" s="26">
        <f t="shared" si="28"/>
        <v>6.7</v>
      </c>
      <c r="Y51">
        <f t="shared" si="31"/>
        <v>77.805846666666667</v>
      </c>
      <c r="Z51">
        <f t="shared" si="32"/>
        <v>87.480241666666657</v>
      </c>
      <c r="AB51" t="s">
        <v>62</v>
      </c>
      <c r="AC51" s="2">
        <f t="shared" si="33"/>
        <v>0</v>
      </c>
      <c r="AD51" s="2">
        <f t="shared" si="34"/>
        <v>0</v>
      </c>
      <c r="AE51" s="2">
        <f t="shared" si="35"/>
        <v>0</v>
      </c>
      <c r="AF51">
        <f t="shared" si="29"/>
        <v>1</v>
      </c>
      <c r="AG51">
        <f t="shared" si="16"/>
        <v>0</v>
      </c>
      <c r="AH51">
        <f t="shared" si="17"/>
        <v>0</v>
      </c>
      <c r="AJ51">
        <f t="shared" si="18"/>
        <v>60.830000000000005</v>
      </c>
      <c r="AK51">
        <f t="shared" si="19"/>
        <v>60.830000000000005</v>
      </c>
      <c r="AM51">
        <f t="shared" si="20"/>
        <v>0</v>
      </c>
      <c r="AN51" t="s">
        <v>62</v>
      </c>
      <c r="AO51">
        <v>0</v>
      </c>
      <c r="AP51" t="str">
        <v>Enamel C3</v>
      </c>
    </row>
    <row r="52" spans="1:42" x14ac:dyDescent="0.2">
      <c r="A52">
        <f t="shared" si="5"/>
        <v>77.890084999999999</v>
      </c>
      <c r="B52">
        <f t="shared" si="6"/>
        <v>82.236611666666661</v>
      </c>
      <c r="C52">
        <f t="shared" si="7"/>
        <v>87.571424999999991</v>
      </c>
      <c r="D52">
        <f t="shared" si="21"/>
        <v>13.528333333333334</v>
      </c>
      <c r="E52">
        <f t="shared" si="22"/>
        <v>67.913333333333341</v>
      </c>
      <c r="F52">
        <f t="shared" si="23"/>
        <v>1.4316666666666666</v>
      </c>
      <c r="G52">
        <f t="shared" si="24"/>
        <v>3.4566666666666666</v>
      </c>
      <c r="H52">
        <f t="shared" si="25"/>
        <v>17.371666666666666</v>
      </c>
      <c r="I52">
        <v>4.2833333333333341</v>
      </c>
      <c r="J52">
        <v>60.978333333333332</v>
      </c>
      <c r="K52">
        <f t="shared" si="9"/>
        <v>60.978333333333332</v>
      </c>
      <c r="M52">
        <f t="shared" si="10"/>
        <v>72.911666666666676</v>
      </c>
      <c r="N52">
        <f t="shared" si="26"/>
        <v>72.911666666666676</v>
      </c>
      <c r="Q52" t="s">
        <v>63</v>
      </c>
      <c r="R52" s="25">
        <f t="shared" si="11"/>
        <v>60.978333333333332</v>
      </c>
      <c r="S52" s="25">
        <f t="shared" si="12"/>
        <v>60.978333333333332</v>
      </c>
      <c r="T52" s="25">
        <f t="shared" si="27"/>
        <v>72.911666666666676</v>
      </c>
      <c r="U52">
        <f t="shared" si="13"/>
        <v>77.890084999999999</v>
      </c>
      <c r="V52">
        <f t="shared" si="14"/>
        <v>72.911666666666676</v>
      </c>
      <c r="W52" s="26">
        <f t="shared" si="30"/>
        <v>9.976751666666658</v>
      </c>
      <c r="X52" s="26">
        <f t="shared" si="28"/>
        <v>6.7</v>
      </c>
      <c r="Y52">
        <f t="shared" si="31"/>
        <v>77.890084999999999</v>
      </c>
      <c r="Z52">
        <f t="shared" si="32"/>
        <v>87.571424999999991</v>
      </c>
      <c r="AB52" t="s">
        <v>63</v>
      </c>
      <c r="AC52" s="2">
        <f t="shared" si="33"/>
        <v>0</v>
      </c>
      <c r="AD52" s="2">
        <f t="shared" si="34"/>
        <v>0</v>
      </c>
      <c r="AE52" s="2">
        <f t="shared" si="35"/>
        <v>0</v>
      </c>
      <c r="AF52">
        <f t="shared" si="29"/>
        <v>1</v>
      </c>
      <c r="AG52">
        <f t="shared" si="16"/>
        <v>0</v>
      </c>
      <c r="AH52">
        <f t="shared" si="17"/>
        <v>0</v>
      </c>
      <c r="AJ52">
        <f t="shared" si="18"/>
        <v>60.978333333333332</v>
      </c>
      <c r="AK52">
        <f t="shared" si="19"/>
        <v>60.978333333333332</v>
      </c>
      <c r="AM52">
        <f t="shared" si="20"/>
        <v>0</v>
      </c>
      <c r="AN52" t="s">
        <v>63</v>
      </c>
      <c r="AO52">
        <v>0</v>
      </c>
      <c r="AP52" t="str">
        <v>Enamel C4</v>
      </c>
    </row>
    <row r="53" spans="1:42" x14ac:dyDescent="0.2">
      <c r="A53">
        <f t="shared" si="5"/>
        <v>74.631991666666678</v>
      </c>
      <c r="B53">
        <f t="shared" si="6"/>
        <v>78.248278333333332</v>
      </c>
      <c r="C53">
        <f t="shared" si="7"/>
        <v>82.85225166666666</v>
      </c>
      <c r="D53">
        <f t="shared" si="21"/>
        <v>13.528333333333334</v>
      </c>
      <c r="E53">
        <f t="shared" si="22"/>
        <v>67.913333333333341</v>
      </c>
      <c r="F53">
        <f t="shared" si="23"/>
        <v>1.4316666666666666</v>
      </c>
      <c r="G53">
        <f t="shared" si="24"/>
        <v>3.4566666666666666</v>
      </c>
      <c r="H53">
        <f t="shared" si="25"/>
        <v>17.371666666666666</v>
      </c>
      <c r="I53">
        <v>21.27</v>
      </c>
      <c r="J53">
        <v>61.578333333333326</v>
      </c>
      <c r="K53">
        <f t="shared" si="9"/>
        <v>61.578333333333326</v>
      </c>
      <c r="M53">
        <f t="shared" si="10"/>
        <v>72.911666666666676</v>
      </c>
      <c r="N53">
        <f t="shared" si="26"/>
        <v>72.911666666666676</v>
      </c>
      <c r="Q53" t="s">
        <v>64</v>
      </c>
      <c r="R53" s="25">
        <f t="shared" si="11"/>
        <v>61.578333333333326</v>
      </c>
      <c r="S53" s="25">
        <f t="shared" si="12"/>
        <v>61.578333333333326</v>
      </c>
      <c r="T53" s="25">
        <f t="shared" si="27"/>
        <v>72.911666666666676</v>
      </c>
      <c r="U53">
        <f t="shared" si="13"/>
        <v>74.631991666666678</v>
      </c>
      <c r="V53">
        <f t="shared" si="14"/>
        <v>72.911666666666676</v>
      </c>
      <c r="W53" s="26">
        <f t="shared" si="30"/>
        <v>6.7186583333333374</v>
      </c>
      <c r="X53" s="26">
        <f t="shared" si="28"/>
        <v>6.7</v>
      </c>
      <c r="Y53">
        <f t="shared" si="31"/>
        <v>74.631991666666678</v>
      </c>
      <c r="Z53">
        <f t="shared" si="32"/>
        <v>82.85225166666666</v>
      </c>
      <c r="AB53" t="s">
        <v>64</v>
      </c>
      <c r="AC53" s="2">
        <f t="shared" si="33"/>
        <v>0</v>
      </c>
      <c r="AD53" s="2">
        <f t="shared" si="34"/>
        <v>0</v>
      </c>
      <c r="AE53" s="2">
        <f t="shared" si="35"/>
        <v>0</v>
      </c>
      <c r="AF53">
        <f t="shared" si="29"/>
        <v>1</v>
      </c>
      <c r="AG53">
        <f t="shared" si="16"/>
        <v>0</v>
      </c>
      <c r="AH53">
        <f t="shared" si="17"/>
        <v>0</v>
      </c>
      <c r="AJ53">
        <f t="shared" si="18"/>
        <v>61.578333333333326</v>
      </c>
      <c r="AK53">
        <f t="shared" si="19"/>
        <v>61.578333333333326</v>
      </c>
      <c r="AM53">
        <f t="shared" si="20"/>
        <v>0</v>
      </c>
      <c r="AN53" t="s">
        <v>64</v>
      </c>
      <c r="AO53">
        <v>0</v>
      </c>
      <c r="AP53" t="str">
        <v>Enamel D2</v>
      </c>
    </row>
    <row r="54" spans="1:42" x14ac:dyDescent="0.2">
      <c r="A54">
        <f t="shared" si="5"/>
        <v>73.58106166666667</v>
      </c>
      <c r="B54">
        <f t="shared" si="6"/>
        <v>77.284381666666661</v>
      </c>
      <c r="C54">
        <f t="shared" si="7"/>
        <v>81.978641666666661</v>
      </c>
      <c r="D54">
        <f t="shared" si="21"/>
        <v>13.528333333333334</v>
      </c>
      <c r="E54">
        <f t="shared" si="22"/>
        <v>67.913333333333341</v>
      </c>
      <c r="F54">
        <f t="shared" si="23"/>
        <v>1.4316666666666666</v>
      </c>
      <c r="G54">
        <f t="shared" si="24"/>
        <v>3.4566666666666666</v>
      </c>
      <c r="H54">
        <f t="shared" si="25"/>
        <v>17.371666666666666</v>
      </c>
      <c r="I54">
        <v>21.366666666666664</v>
      </c>
      <c r="J54">
        <v>58.324999999999996</v>
      </c>
      <c r="K54">
        <f t="shared" si="9"/>
        <v>58.324999999999996</v>
      </c>
      <c r="M54">
        <f t="shared" si="10"/>
        <v>72.911666666666676</v>
      </c>
      <c r="N54">
        <f t="shared" si="26"/>
        <v>72.911666666666676</v>
      </c>
      <c r="Q54" t="s">
        <v>65</v>
      </c>
      <c r="R54" s="25">
        <f t="shared" si="11"/>
        <v>58.324999999999996</v>
      </c>
      <c r="S54" s="25">
        <f t="shared" si="12"/>
        <v>58.324999999999996</v>
      </c>
      <c r="T54" s="25">
        <f t="shared" si="27"/>
        <v>72.911666666666676</v>
      </c>
      <c r="U54">
        <f t="shared" si="13"/>
        <v>73.58106166666667</v>
      </c>
      <c r="V54">
        <f t="shared" si="14"/>
        <v>72.911666666666676</v>
      </c>
      <c r="W54" s="26">
        <f t="shared" si="30"/>
        <v>5.6677283333333293</v>
      </c>
      <c r="X54" s="26">
        <f t="shared" si="28"/>
        <v>6.7</v>
      </c>
      <c r="Y54">
        <f t="shared" si="31"/>
        <v>73.58106166666667</v>
      </c>
      <c r="Z54">
        <f t="shared" si="32"/>
        <v>81.978641666666661</v>
      </c>
      <c r="AB54" t="s">
        <v>65</v>
      </c>
      <c r="AC54" s="2">
        <f t="shared" si="33"/>
        <v>0</v>
      </c>
      <c r="AD54" s="2">
        <f t="shared" si="34"/>
        <v>1</v>
      </c>
      <c r="AE54" s="2">
        <f t="shared" si="35"/>
        <v>0</v>
      </c>
      <c r="AF54">
        <f t="shared" si="29"/>
        <v>1</v>
      </c>
      <c r="AG54">
        <f t="shared" si="16"/>
        <v>0</v>
      </c>
      <c r="AH54">
        <f t="shared" si="17"/>
        <v>0</v>
      </c>
      <c r="AJ54">
        <f t="shared" si="18"/>
        <v>58.324999999999996</v>
      </c>
      <c r="AK54">
        <f t="shared" si="19"/>
        <v>58.324999999999996</v>
      </c>
      <c r="AM54">
        <f t="shared" si="20"/>
        <v>0</v>
      </c>
      <c r="AN54" t="s">
        <v>65</v>
      </c>
      <c r="AO54">
        <v>0</v>
      </c>
      <c r="AP54" t="str">
        <v>Enamel D3</v>
      </c>
    </row>
    <row r="55" spans="1:42" x14ac:dyDescent="0.2">
      <c r="A55">
        <f t="shared" si="5"/>
        <v>73.662086666666681</v>
      </c>
      <c r="B55">
        <f t="shared" si="6"/>
        <v>77.358149999999995</v>
      </c>
      <c r="C55">
        <f t="shared" si="7"/>
        <v>82.044896666666659</v>
      </c>
      <c r="D55">
        <f t="shared" si="21"/>
        <v>13.528333333333334</v>
      </c>
      <c r="E55">
        <f t="shared" si="22"/>
        <v>67.913333333333341</v>
      </c>
      <c r="F55">
        <f t="shared" si="23"/>
        <v>1.4316666666666666</v>
      </c>
      <c r="G55">
        <f t="shared" si="24"/>
        <v>3.4566666666666666</v>
      </c>
      <c r="H55">
        <f t="shared" si="25"/>
        <v>17.371666666666666</v>
      </c>
      <c r="I55">
        <v>21.368333333333329</v>
      </c>
      <c r="J55">
        <v>58.581666666666671</v>
      </c>
      <c r="K55">
        <f t="shared" si="9"/>
        <v>58.581666666666671</v>
      </c>
      <c r="M55">
        <f t="shared" si="10"/>
        <v>72.911666666666676</v>
      </c>
      <c r="N55">
        <f t="shared" si="26"/>
        <v>72.911666666666676</v>
      </c>
      <c r="Q55" t="s">
        <v>66</v>
      </c>
      <c r="R55" s="25">
        <f t="shared" si="11"/>
        <v>58.581666666666671</v>
      </c>
      <c r="S55" s="25">
        <f t="shared" si="12"/>
        <v>58.581666666666671</v>
      </c>
      <c r="T55" s="25">
        <f t="shared" si="27"/>
        <v>72.911666666666676</v>
      </c>
      <c r="U55">
        <f t="shared" si="13"/>
        <v>73.662086666666681</v>
      </c>
      <c r="V55">
        <f t="shared" si="14"/>
        <v>72.911666666666676</v>
      </c>
      <c r="W55" s="26">
        <f t="shared" si="30"/>
        <v>5.7487533333333403</v>
      </c>
      <c r="X55" s="26">
        <f t="shared" si="28"/>
        <v>6.7</v>
      </c>
      <c r="Y55">
        <f t="shared" si="31"/>
        <v>73.662086666666681</v>
      </c>
      <c r="Z55">
        <f t="shared" si="32"/>
        <v>82.044896666666659</v>
      </c>
      <c r="AB55" t="s">
        <v>66</v>
      </c>
      <c r="AC55" s="2">
        <f t="shared" si="33"/>
        <v>0</v>
      </c>
      <c r="AD55" s="2">
        <f t="shared" si="34"/>
        <v>1</v>
      </c>
      <c r="AE55" s="2">
        <f t="shared" si="35"/>
        <v>0</v>
      </c>
      <c r="AF55">
        <f t="shared" si="29"/>
        <v>1</v>
      </c>
      <c r="AG55">
        <f t="shared" si="16"/>
        <v>0</v>
      </c>
      <c r="AH55">
        <f t="shared" si="17"/>
        <v>0</v>
      </c>
      <c r="AJ55">
        <f t="shared" si="18"/>
        <v>58.581666666666671</v>
      </c>
      <c r="AK55">
        <f t="shared" si="19"/>
        <v>58.581666666666671</v>
      </c>
      <c r="AM55">
        <f t="shared" si="20"/>
        <v>0</v>
      </c>
      <c r="AN55" t="s">
        <v>66</v>
      </c>
      <c r="AO55">
        <v>0</v>
      </c>
      <c r="AP55" t="str">
        <v>Enamel D4</v>
      </c>
    </row>
    <row r="56" spans="1:42" x14ac:dyDescent="0.2">
      <c r="A56">
        <f t="shared" si="5"/>
        <v>73.829175000000006</v>
      </c>
      <c r="B56">
        <f t="shared" si="6"/>
        <v>77.514575000000008</v>
      </c>
      <c r="C56">
        <f t="shared" si="7"/>
        <v>82.190174999999996</v>
      </c>
      <c r="D56">
        <f t="shared" si="21"/>
        <v>13.528333333333334</v>
      </c>
      <c r="E56">
        <f t="shared" si="22"/>
        <v>67.913333333333341</v>
      </c>
      <c r="F56">
        <f t="shared" si="23"/>
        <v>1.4316666666666666</v>
      </c>
      <c r="G56">
        <f t="shared" si="24"/>
        <v>3.4566666666666666</v>
      </c>
      <c r="H56">
        <f t="shared" si="25"/>
        <v>17.371666666666666</v>
      </c>
      <c r="I56">
        <v>21.3</v>
      </c>
      <c r="J56">
        <v>59.064999999999998</v>
      </c>
      <c r="K56">
        <f t="shared" si="9"/>
        <v>59.064999999999998</v>
      </c>
      <c r="M56">
        <f t="shared" si="10"/>
        <v>72.911666666666676</v>
      </c>
      <c r="N56">
        <f t="shared" si="26"/>
        <v>72.911666666666676</v>
      </c>
      <c r="Q56" t="s">
        <v>67</v>
      </c>
      <c r="R56" s="25">
        <f t="shared" si="11"/>
        <v>59.064999999999998</v>
      </c>
      <c r="S56" s="25">
        <f t="shared" si="12"/>
        <v>59.064999999999998</v>
      </c>
      <c r="T56" s="25">
        <f t="shared" si="27"/>
        <v>72.911666666666676</v>
      </c>
      <c r="U56">
        <f t="shared" si="13"/>
        <v>73.829175000000006</v>
      </c>
      <c r="V56">
        <f t="shared" si="14"/>
        <v>72.911666666666676</v>
      </c>
      <c r="W56" s="26">
        <f t="shared" si="30"/>
        <v>5.9158416666666653</v>
      </c>
      <c r="X56" s="26">
        <f t="shared" si="28"/>
        <v>6.7</v>
      </c>
      <c r="Y56">
        <f t="shared" si="31"/>
        <v>73.829175000000006</v>
      </c>
      <c r="Z56">
        <f t="shared" si="32"/>
        <v>82.190174999999996</v>
      </c>
      <c r="AB56" t="s">
        <v>67</v>
      </c>
      <c r="AC56" s="2">
        <f t="shared" si="33"/>
        <v>0</v>
      </c>
      <c r="AD56" s="2">
        <f t="shared" si="34"/>
        <v>1</v>
      </c>
      <c r="AE56" s="2">
        <f t="shared" si="35"/>
        <v>0</v>
      </c>
      <c r="AF56">
        <f t="shared" si="29"/>
        <v>1</v>
      </c>
      <c r="AG56">
        <f t="shared" si="16"/>
        <v>0</v>
      </c>
      <c r="AH56">
        <f t="shared" si="17"/>
        <v>0</v>
      </c>
      <c r="AJ56">
        <f t="shared" si="18"/>
        <v>59.064999999999998</v>
      </c>
      <c r="AK56">
        <f t="shared" si="19"/>
        <v>59.064999999999998</v>
      </c>
      <c r="AM56">
        <f t="shared" si="20"/>
        <v>0</v>
      </c>
      <c r="AN56" t="s">
        <v>67</v>
      </c>
      <c r="AO56">
        <v>0</v>
      </c>
      <c r="AP56" t="str">
        <v>Effect A2</v>
      </c>
    </row>
    <row r="57" spans="1:42" x14ac:dyDescent="0.2">
      <c r="A57">
        <f t="shared" si="5"/>
        <v>74.677386666666678</v>
      </c>
      <c r="B57">
        <f t="shared" si="6"/>
        <v>78.289963333333333</v>
      </c>
      <c r="C57">
        <f t="shared" si="7"/>
        <v>82.890086666666662</v>
      </c>
      <c r="D57">
        <f t="shared" si="21"/>
        <v>13.528333333333334</v>
      </c>
      <c r="E57">
        <f t="shared" si="22"/>
        <v>67.913333333333341</v>
      </c>
      <c r="F57">
        <f t="shared" si="23"/>
        <v>1.4316666666666666</v>
      </c>
      <c r="G57">
        <f t="shared" si="24"/>
        <v>3.4566666666666666</v>
      </c>
      <c r="H57">
        <f t="shared" si="25"/>
        <v>17.371666666666666</v>
      </c>
      <c r="I57">
        <v>21.265000000000001</v>
      </c>
      <c r="J57">
        <v>61.718333333333341</v>
      </c>
      <c r="K57">
        <f t="shared" si="9"/>
        <v>61.718333333333341</v>
      </c>
      <c r="M57">
        <f t="shared" si="10"/>
        <v>72.911666666666676</v>
      </c>
      <c r="N57">
        <f t="shared" si="26"/>
        <v>72.911666666666676</v>
      </c>
      <c r="Q57" t="s">
        <v>68</v>
      </c>
      <c r="R57" s="25">
        <f t="shared" si="11"/>
        <v>61.718333333333341</v>
      </c>
      <c r="S57" s="25">
        <f t="shared" si="12"/>
        <v>61.718333333333341</v>
      </c>
      <c r="T57" s="25">
        <f t="shared" si="27"/>
        <v>72.911666666666676</v>
      </c>
      <c r="U57">
        <f t="shared" si="13"/>
        <v>74.677386666666678</v>
      </c>
      <c r="V57">
        <f t="shared" si="14"/>
        <v>72.911666666666676</v>
      </c>
      <c r="W57" s="26">
        <f t="shared" si="30"/>
        <v>6.7640533333333366</v>
      </c>
      <c r="X57" s="26">
        <f t="shared" si="28"/>
        <v>6.7</v>
      </c>
      <c r="Y57">
        <f t="shared" si="31"/>
        <v>74.677386666666678</v>
      </c>
      <c r="Z57">
        <f t="shared" si="32"/>
        <v>82.890086666666662</v>
      </c>
      <c r="AB57" t="s">
        <v>68</v>
      </c>
      <c r="AC57" s="2">
        <f t="shared" si="33"/>
        <v>0</v>
      </c>
      <c r="AD57" s="2">
        <f t="shared" si="34"/>
        <v>0</v>
      </c>
      <c r="AE57" s="2">
        <f t="shared" si="35"/>
        <v>0</v>
      </c>
      <c r="AF57">
        <f t="shared" si="29"/>
        <v>1</v>
      </c>
      <c r="AG57">
        <f t="shared" si="16"/>
        <v>0</v>
      </c>
      <c r="AH57">
        <f t="shared" si="17"/>
        <v>0</v>
      </c>
      <c r="AJ57">
        <f t="shared" si="18"/>
        <v>61.718333333333341</v>
      </c>
      <c r="AK57">
        <f t="shared" si="19"/>
        <v>61.718333333333341</v>
      </c>
      <c r="AM57">
        <f t="shared" si="20"/>
        <v>0</v>
      </c>
      <c r="AN57" t="s">
        <v>68</v>
      </c>
      <c r="AO57">
        <v>0</v>
      </c>
      <c r="AP57" t="str">
        <v>Effect A3</v>
      </c>
    </row>
    <row r="58" spans="1:42" x14ac:dyDescent="0.2">
      <c r="A58">
        <f t="shared" si="5"/>
        <v>74.843381666666673</v>
      </c>
      <c r="B58">
        <f t="shared" si="6"/>
        <v>78.448188333333334</v>
      </c>
      <c r="C58">
        <f t="shared" si="7"/>
        <v>83.040091666666655</v>
      </c>
      <c r="D58">
        <f t="shared" si="21"/>
        <v>13.528333333333334</v>
      </c>
      <c r="E58">
        <f t="shared" si="22"/>
        <v>67.913333333333341</v>
      </c>
      <c r="F58">
        <f t="shared" si="23"/>
        <v>1.4316666666666666</v>
      </c>
      <c r="G58">
        <f t="shared" si="24"/>
        <v>3.4566666666666666</v>
      </c>
      <c r="H58">
        <f t="shared" si="25"/>
        <v>17.371666666666666</v>
      </c>
      <c r="I58">
        <v>21.150000000000002</v>
      </c>
      <c r="J58">
        <v>62.168333333333329</v>
      </c>
      <c r="K58">
        <f t="shared" si="9"/>
        <v>62.168333333333329</v>
      </c>
      <c r="M58">
        <f t="shared" si="10"/>
        <v>72.911666666666676</v>
      </c>
      <c r="N58">
        <f t="shared" si="26"/>
        <v>72.911666666666676</v>
      </c>
      <c r="Q58" t="s">
        <v>69</v>
      </c>
      <c r="R58" s="25">
        <f t="shared" si="11"/>
        <v>62.168333333333329</v>
      </c>
      <c r="S58" s="25">
        <f t="shared" si="12"/>
        <v>62.168333333333329</v>
      </c>
      <c r="T58" s="25">
        <f t="shared" si="27"/>
        <v>72.911666666666676</v>
      </c>
      <c r="U58">
        <f t="shared" si="13"/>
        <v>74.843381666666673</v>
      </c>
      <c r="V58">
        <f t="shared" si="14"/>
        <v>72.911666666666676</v>
      </c>
      <c r="W58" s="26">
        <f t="shared" si="30"/>
        <v>6.9300483333333318</v>
      </c>
      <c r="X58" s="26">
        <f t="shared" si="28"/>
        <v>6.7</v>
      </c>
      <c r="Y58">
        <f t="shared" si="31"/>
        <v>74.843381666666673</v>
      </c>
      <c r="Z58">
        <f t="shared" si="32"/>
        <v>83.040091666666655</v>
      </c>
      <c r="AB58" t="s">
        <v>69</v>
      </c>
      <c r="AC58" s="2">
        <f t="shared" si="33"/>
        <v>0</v>
      </c>
      <c r="AD58" s="2">
        <f t="shared" si="34"/>
        <v>0</v>
      </c>
      <c r="AE58" s="2">
        <f t="shared" si="35"/>
        <v>0</v>
      </c>
      <c r="AF58">
        <f t="shared" si="29"/>
        <v>1</v>
      </c>
      <c r="AG58">
        <f t="shared" si="16"/>
        <v>0</v>
      </c>
      <c r="AH58">
        <f t="shared" si="17"/>
        <v>0</v>
      </c>
      <c r="AJ58">
        <f t="shared" si="18"/>
        <v>62.168333333333329</v>
      </c>
      <c r="AK58">
        <f t="shared" si="19"/>
        <v>62.168333333333329</v>
      </c>
      <c r="AM58">
        <f t="shared" si="20"/>
        <v>0</v>
      </c>
      <c r="AN58" t="s">
        <v>69</v>
      </c>
      <c r="AO58">
        <v>0</v>
      </c>
      <c r="AP58" t="str">
        <v>Effect A3.5</v>
      </c>
    </row>
    <row r="59" spans="1:42" x14ac:dyDescent="0.2">
      <c r="A59">
        <f t="shared" si="5"/>
        <v>73.740466666666677</v>
      </c>
      <c r="B59">
        <f t="shared" si="6"/>
        <v>77.438396666666662</v>
      </c>
      <c r="C59">
        <f t="shared" si="7"/>
        <v>82.126856666666669</v>
      </c>
      <c r="D59">
        <f t="shared" si="21"/>
        <v>13.528333333333334</v>
      </c>
      <c r="E59">
        <f t="shared" si="22"/>
        <v>67.913333333333341</v>
      </c>
      <c r="F59">
        <f t="shared" si="23"/>
        <v>1.4316666666666666</v>
      </c>
      <c r="G59">
        <f t="shared" si="24"/>
        <v>3.4566666666666666</v>
      </c>
      <c r="H59">
        <f t="shared" si="25"/>
        <v>17.371666666666666</v>
      </c>
      <c r="I59">
        <v>21.221666666666664</v>
      </c>
      <c r="J59">
        <v>58.735000000000007</v>
      </c>
      <c r="K59">
        <f t="shared" si="9"/>
        <v>58.735000000000007</v>
      </c>
      <c r="M59">
        <f t="shared" si="10"/>
        <v>72.911666666666676</v>
      </c>
      <c r="N59">
        <f t="shared" si="26"/>
        <v>72.911666666666676</v>
      </c>
      <c r="Q59" t="s">
        <v>70</v>
      </c>
      <c r="R59" s="25">
        <f t="shared" si="11"/>
        <v>58.735000000000007</v>
      </c>
      <c r="S59" s="25">
        <f t="shared" si="12"/>
        <v>58.735000000000007</v>
      </c>
      <c r="T59" s="25">
        <f t="shared" si="27"/>
        <v>72.911666666666676</v>
      </c>
      <c r="U59">
        <f t="shared" si="13"/>
        <v>73.740466666666677</v>
      </c>
      <c r="V59">
        <f t="shared" si="14"/>
        <v>72.911666666666676</v>
      </c>
      <c r="W59" s="26">
        <f t="shared" si="30"/>
        <v>5.8271333333333359</v>
      </c>
      <c r="X59" s="26">
        <f t="shared" si="28"/>
        <v>6.7</v>
      </c>
      <c r="Y59">
        <f t="shared" si="31"/>
        <v>73.740466666666677</v>
      </c>
      <c r="Z59">
        <f t="shared" si="32"/>
        <v>82.126856666666669</v>
      </c>
      <c r="AB59" t="s">
        <v>70</v>
      </c>
      <c r="AC59" s="2">
        <f t="shared" si="33"/>
        <v>0</v>
      </c>
      <c r="AD59" s="2">
        <f t="shared" si="34"/>
        <v>1</v>
      </c>
      <c r="AE59" s="2">
        <f t="shared" si="35"/>
        <v>0</v>
      </c>
      <c r="AF59">
        <f t="shared" si="29"/>
        <v>1</v>
      </c>
      <c r="AG59">
        <f t="shared" si="16"/>
        <v>0</v>
      </c>
      <c r="AH59">
        <f t="shared" si="17"/>
        <v>0</v>
      </c>
      <c r="AJ59">
        <f t="shared" si="18"/>
        <v>58.735000000000007</v>
      </c>
      <c r="AK59">
        <f t="shared" si="19"/>
        <v>58.735000000000007</v>
      </c>
      <c r="AM59">
        <f t="shared" si="20"/>
        <v>0</v>
      </c>
      <c r="AN59" t="s">
        <v>70</v>
      </c>
      <c r="AO59">
        <v>0</v>
      </c>
      <c r="AP59" t="str">
        <v>Effect A4</v>
      </c>
    </row>
    <row r="60" spans="1:42" x14ac:dyDescent="0.2">
      <c r="A60">
        <f t="shared" si="5"/>
        <v>74.718900000000005</v>
      </c>
      <c r="B60">
        <f t="shared" si="6"/>
        <v>78.342093333333338</v>
      </c>
      <c r="C60">
        <f t="shared" si="7"/>
        <v>82.952855</v>
      </c>
      <c r="D60">
        <f t="shared" si="21"/>
        <v>13.528333333333334</v>
      </c>
      <c r="E60">
        <f t="shared" si="22"/>
        <v>67.913333333333341</v>
      </c>
      <c r="F60">
        <f t="shared" si="23"/>
        <v>1.4316666666666666</v>
      </c>
      <c r="G60">
        <f t="shared" si="24"/>
        <v>3.4566666666666666</v>
      </c>
      <c r="H60">
        <f t="shared" si="25"/>
        <v>17.371666666666666</v>
      </c>
      <c r="I60">
        <v>21.026666666666667</v>
      </c>
      <c r="J60">
        <v>61.696666666666665</v>
      </c>
      <c r="K60">
        <f t="shared" si="9"/>
        <v>61.696666666666665</v>
      </c>
      <c r="M60">
        <f t="shared" si="10"/>
        <v>72.911666666666676</v>
      </c>
      <c r="N60">
        <f t="shared" si="26"/>
        <v>72.911666666666676</v>
      </c>
      <c r="Q60" t="s">
        <v>71</v>
      </c>
      <c r="R60" s="25">
        <f t="shared" si="11"/>
        <v>61.696666666666665</v>
      </c>
      <c r="S60" s="25">
        <f t="shared" si="12"/>
        <v>61.696666666666665</v>
      </c>
      <c r="T60" s="25">
        <f t="shared" si="27"/>
        <v>72.911666666666676</v>
      </c>
      <c r="U60">
        <f t="shared" si="13"/>
        <v>74.718900000000005</v>
      </c>
      <c r="V60">
        <f t="shared" si="14"/>
        <v>72.911666666666676</v>
      </c>
      <c r="W60" s="26">
        <f t="shared" si="30"/>
        <v>6.8055666666666639</v>
      </c>
      <c r="X60" s="26">
        <f t="shared" si="28"/>
        <v>6.7</v>
      </c>
      <c r="Y60">
        <f t="shared" si="31"/>
        <v>74.718900000000005</v>
      </c>
      <c r="Z60">
        <f t="shared" si="32"/>
        <v>82.952855</v>
      </c>
      <c r="AB60" t="s">
        <v>71</v>
      </c>
      <c r="AC60" s="2">
        <f t="shared" si="33"/>
        <v>0</v>
      </c>
      <c r="AD60" s="2">
        <f t="shared" si="34"/>
        <v>0</v>
      </c>
      <c r="AE60" s="2">
        <f t="shared" si="35"/>
        <v>0</v>
      </c>
      <c r="AF60">
        <f t="shared" si="29"/>
        <v>1</v>
      </c>
      <c r="AG60">
        <f t="shared" si="16"/>
        <v>0</v>
      </c>
      <c r="AH60">
        <f t="shared" si="17"/>
        <v>0</v>
      </c>
      <c r="AJ60">
        <f t="shared" si="18"/>
        <v>61.696666666666665</v>
      </c>
      <c r="AK60">
        <f t="shared" si="19"/>
        <v>61.696666666666665</v>
      </c>
      <c r="AM60">
        <f t="shared" si="20"/>
        <v>0</v>
      </c>
      <c r="AN60" t="s">
        <v>71</v>
      </c>
      <c r="AO60">
        <v>0</v>
      </c>
      <c r="AP60" t="str">
        <v>Effect B2</v>
      </c>
    </row>
    <row r="61" spans="1:42" x14ac:dyDescent="0.2">
      <c r="A61">
        <f t="shared" si="5"/>
        <v>73.864246666666673</v>
      </c>
      <c r="B61">
        <f t="shared" si="6"/>
        <v>77.562830000000005</v>
      </c>
      <c r="C61">
        <f t="shared" si="7"/>
        <v>82.251676666666668</v>
      </c>
      <c r="D61">
        <f t="shared" si="21"/>
        <v>13.528333333333334</v>
      </c>
      <c r="E61">
        <f t="shared" si="22"/>
        <v>67.913333333333341</v>
      </c>
      <c r="F61">
        <f t="shared" si="23"/>
        <v>1.4316666666666666</v>
      </c>
      <c r="G61">
        <f t="shared" si="24"/>
        <v>3.4566666666666666</v>
      </c>
      <c r="H61">
        <f t="shared" si="25"/>
        <v>17.371666666666666</v>
      </c>
      <c r="I61">
        <v>21.028333333333336</v>
      </c>
      <c r="J61">
        <v>59.001666666666665</v>
      </c>
      <c r="K61">
        <f t="shared" si="9"/>
        <v>59.001666666666665</v>
      </c>
      <c r="M61">
        <f t="shared" si="10"/>
        <v>72.911666666666676</v>
      </c>
      <c r="N61">
        <f t="shared" si="26"/>
        <v>72.911666666666676</v>
      </c>
      <c r="Q61" t="s">
        <v>72</v>
      </c>
      <c r="R61" s="25">
        <f t="shared" si="11"/>
        <v>59.001666666666665</v>
      </c>
      <c r="S61" s="25">
        <f t="shared" si="12"/>
        <v>59.001666666666665</v>
      </c>
      <c r="T61" s="25">
        <f t="shared" si="27"/>
        <v>72.911666666666676</v>
      </c>
      <c r="U61">
        <f t="shared" si="13"/>
        <v>73.864246666666673</v>
      </c>
      <c r="V61">
        <f t="shared" si="14"/>
        <v>72.911666666666676</v>
      </c>
      <c r="W61" s="26">
        <f t="shared" si="30"/>
        <v>5.9509133333333324</v>
      </c>
      <c r="X61" s="26">
        <f t="shared" si="28"/>
        <v>6.7</v>
      </c>
      <c r="Y61">
        <f t="shared" si="31"/>
        <v>73.864246666666673</v>
      </c>
      <c r="Z61">
        <f t="shared" si="32"/>
        <v>82.251676666666668</v>
      </c>
      <c r="AB61" t="s">
        <v>72</v>
      </c>
      <c r="AC61" s="2">
        <f t="shared" si="33"/>
        <v>0</v>
      </c>
      <c r="AD61" s="2">
        <f t="shared" si="34"/>
        <v>1</v>
      </c>
      <c r="AE61" s="2">
        <f t="shared" si="35"/>
        <v>0</v>
      </c>
      <c r="AF61">
        <f t="shared" si="29"/>
        <v>1</v>
      </c>
      <c r="AG61">
        <f t="shared" si="16"/>
        <v>0</v>
      </c>
      <c r="AH61">
        <f t="shared" si="17"/>
        <v>0</v>
      </c>
      <c r="AJ61">
        <f t="shared" si="18"/>
        <v>59.001666666666665</v>
      </c>
      <c r="AK61">
        <f t="shared" si="19"/>
        <v>59.001666666666665</v>
      </c>
      <c r="AM61">
        <f t="shared" si="20"/>
        <v>0</v>
      </c>
      <c r="AN61" t="s">
        <v>72</v>
      </c>
      <c r="AO61">
        <v>0</v>
      </c>
      <c r="AP61" t="str">
        <v>Effect B3</v>
      </c>
    </row>
    <row r="62" spans="1:42" x14ac:dyDescent="0.2">
      <c r="A62">
        <f t="shared" si="5"/>
        <v>73.598441666666673</v>
      </c>
      <c r="B62">
        <f t="shared" si="6"/>
        <v>77.30442166666667</v>
      </c>
      <c r="C62">
        <f t="shared" si="7"/>
        <v>82.001331666666658</v>
      </c>
      <c r="D62">
        <f t="shared" si="21"/>
        <v>13.528333333333334</v>
      </c>
      <c r="E62">
        <f t="shared" si="22"/>
        <v>67.913333333333341</v>
      </c>
      <c r="F62">
        <f t="shared" si="23"/>
        <v>1.4316666666666666</v>
      </c>
      <c r="G62">
        <f t="shared" si="24"/>
        <v>3.4566666666666666</v>
      </c>
      <c r="H62">
        <f t="shared" si="25"/>
        <v>17.371666666666666</v>
      </c>
      <c r="I62">
        <v>21.296666666666667</v>
      </c>
      <c r="J62">
        <v>58.335000000000001</v>
      </c>
      <c r="K62">
        <f t="shared" si="9"/>
        <v>58.335000000000001</v>
      </c>
      <c r="M62">
        <f t="shared" si="10"/>
        <v>72.911666666666676</v>
      </c>
      <c r="N62">
        <f t="shared" si="26"/>
        <v>72.911666666666676</v>
      </c>
      <c r="Q62" t="s">
        <v>73</v>
      </c>
      <c r="R62" s="25">
        <f t="shared" si="11"/>
        <v>58.335000000000001</v>
      </c>
      <c r="S62" s="25">
        <f t="shared" si="12"/>
        <v>58.335000000000001</v>
      </c>
      <c r="T62" s="25">
        <f t="shared" si="27"/>
        <v>72.911666666666676</v>
      </c>
      <c r="U62">
        <f t="shared" si="13"/>
        <v>73.598441666666673</v>
      </c>
      <c r="V62">
        <f t="shared" si="14"/>
        <v>72.911666666666676</v>
      </c>
      <c r="W62" s="26">
        <f t="shared" si="30"/>
        <v>5.6851083333333321</v>
      </c>
      <c r="X62" s="26">
        <f t="shared" si="28"/>
        <v>6.7</v>
      </c>
      <c r="Y62">
        <f t="shared" si="31"/>
        <v>73.598441666666673</v>
      </c>
      <c r="Z62">
        <f t="shared" si="32"/>
        <v>82.001331666666658</v>
      </c>
      <c r="AB62" t="s">
        <v>73</v>
      </c>
      <c r="AC62" s="2">
        <f t="shared" si="33"/>
        <v>0</v>
      </c>
      <c r="AD62" s="2">
        <f t="shared" si="34"/>
        <v>1</v>
      </c>
      <c r="AE62" s="2">
        <f t="shared" si="35"/>
        <v>0</v>
      </c>
      <c r="AF62">
        <f t="shared" si="29"/>
        <v>1</v>
      </c>
      <c r="AG62">
        <f t="shared" si="16"/>
        <v>0</v>
      </c>
      <c r="AH62">
        <f t="shared" si="17"/>
        <v>0</v>
      </c>
      <c r="AJ62">
        <f t="shared" si="18"/>
        <v>58.335000000000001</v>
      </c>
      <c r="AK62">
        <f t="shared" si="19"/>
        <v>58.335000000000001</v>
      </c>
      <c r="AM62">
        <f t="shared" si="20"/>
        <v>0</v>
      </c>
      <c r="AN62" t="s">
        <v>73</v>
      </c>
      <c r="AO62">
        <v>0</v>
      </c>
      <c r="AP62" t="str">
        <v>Effect B4</v>
      </c>
    </row>
    <row r="63" spans="1:42" x14ac:dyDescent="0.2">
      <c r="A63">
        <f t="shared" si="5"/>
        <v>74.756110000000007</v>
      </c>
      <c r="B63">
        <f t="shared" si="6"/>
        <v>78.37312</v>
      </c>
      <c r="C63">
        <f t="shared" si="7"/>
        <v>82.977549999999994</v>
      </c>
      <c r="D63">
        <f t="shared" si="21"/>
        <v>13.528333333333334</v>
      </c>
      <c r="E63">
        <f t="shared" si="22"/>
        <v>67.913333333333341</v>
      </c>
      <c r="F63">
        <f t="shared" si="23"/>
        <v>1.4316666666666666</v>
      </c>
      <c r="G63">
        <f t="shared" si="24"/>
        <v>3.4566666666666666</v>
      </c>
      <c r="H63">
        <f t="shared" si="25"/>
        <v>17.371666666666666</v>
      </c>
      <c r="I63">
        <v>21.074999999999999</v>
      </c>
      <c r="J63">
        <v>61.844999999999999</v>
      </c>
      <c r="K63">
        <f t="shared" si="9"/>
        <v>61.844999999999999</v>
      </c>
      <c r="M63">
        <f t="shared" si="10"/>
        <v>72.911666666666676</v>
      </c>
      <c r="N63">
        <f t="shared" si="26"/>
        <v>72.911666666666676</v>
      </c>
      <c r="Q63" t="s">
        <v>74</v>
      </c>
      <c r="R63" s="25">
        <f t="shared" si="11"/>
        <v>61.844999999999999</v>
      </c>
      <c r="S63" s="25">
        <f t="shared" si="12"/>
        <v>61.844999999999999</v>
      </c>
      <c r="T63" s="25">
        <f t="shared" si="27"/>
        <v>72.911666666666676</v>
      </c>
      <c r="U63">
        <f t="shared" si="13"/>
        <v>74.756110000000007</v>
      </c>
      <c r="V63">
        <f t="shared" si="14"/>
        <v>72.911666666666676</v>
      </c>
      <c r="W63" s="26">
        <f t="shared" si="30"/>
        <v>6.8427766666666656</v>
      </c>
      <c r="X63" s="26">
        <f t="shared" si="28"/>
        <v>6.7</v>
      </c>
      <c r="Y63">
        <f t="shared" si="31"/>
        <v>74.756110000000007</v>
      </c>
      <c r="Z63">
        <f t="shared" si="32"/>
        <v>82.977549999999994</v>
      </c>
      <c r="AB63" t="s">
        <v>74</v>
      </c>
      <c r="AC63" s="2">
        <f t="shared" si="33"/>
        <v>0</v>
      </c>
      <c r="AD63" s="2">
        <f t="shared" si="34"/>
        <v>0</v>
      </c>
      <c r="AE63" s="2">
        <f t="shared" si="35"/>
        <v>0</v>
      </c>
      <c r="AF63">
        <f t="shared" si="29"/>
        <v>1</v>
      </c>
      <c r="AG63">
        <f t="shared" si="16"/>
        <v>0</v>
      </c>
      <c r="AH63">
        <f t="shared" si="17"/>
        <v>0</v>
      </c>
      <c r="AJ63">
        <f t="shared" si="18"/>
        <v>61.844999999999999</v>
      </c>
      <c r="AK63">
        <f t="shared" si="19"/>
        <v>61.844999999999999</v>
      </c>
      <c r="AM63">
        <f t="shared" si="20"/>
        <v>0</v>
      </c>
      <c r="AN63" t="s">
        <v>74</v>
      </c>
      <c r="AO63">
        <v>0</v>
      </c>
      <c r="AP63" t="str">
        <v>Effect C2</v>
      </c>
    </row>
    <row r="64" spans="1:42" x14ac:dyDescent="0.2">
      <c r="A64">
        <f t="shared" si="5"/>
        <v>73.64222833333335</v>
      </c>
      <c r="B64">
        <f t="shared" si="6"/>
        <v>77.343541666666667</v>
      </c>
      <c r="C64">
        <f t="shared" si="7"/>
        <v>82.035638333333338</v>
      </c>
      <c r="D64">
        <f t="shared" si="21"/>
        <v>13.528333333333334</v>
      </c>
      <c r="E64">
        <f t="shared" si="22"/>
        <v>67.913333333333341</v>
      </c>
      <c r="F64">
        <f t="shared" si="23"/>
        <v>1.4316666666666666</v>
      </c>
      <c r="G64">
        <f t="shared" si="24"/>
        <v>3.4566666666666666</v>
      </c>
      <c r="H64">
        <f t="shared" si="25"/>
        <v>17.371666666666666</v>
      </c>
      <c r="I64">
        <v>21.31</v>
      </c>
      <c r="J64">
        <v>58.481666666666662</v>
      </c>
      <c r="K64">
        <f t="shared" si="9"/>
        <v>58.481666666666662</v>
      </c>
      <c r="M64">
        <f t="shared" si="10"/>
        <v>72.911666666666676</v>
      </c>
      <c r="N64">
        <f t="shared" si="26"/>
        <v>72.911666666666676</v>
      </c>
      <c r="Q64" t="s">
        <v>75</v>
      </c>
      <c r="R64" s="25">
        <f t="shared" si="11"/>
        <v>58.481666666666662</v>
      </c>
      <c r="S64" s="25">
        <f t="shared" si="12"/>
        <v>58.481666666666662</v>
      </c>
      <c r="T64" s="25">
        <f t="shared" si="27"/>
        <v>72.911666666666676</v>
      </c>
      <c r="U64">
        <f t="shared" si="13"/>
        <v>73.64222833333335</v>
      </c>
      <c r="V64">
        <f t="shared" si="14"/>
        <v>72.911666666666676</v>
      </c>
      <c r="W64" s="26">
        <f t="shared" si="30"/>
        <v>5.7288950000000085</v>
      </c>
      <c r="X64" s="26">
        <f t="shared" si="28"/>
        <v>6.7</v>
      </c>
      <c r="Y64">
        <f t="shared" si="31"/>
        <v>73.64222833333335</v>
      </c>
      <c r="Z64">
        <f t="shared" si="32"/>
        <v>82.035638333333338</v>
      </c>
      <c r="AB64" t="s">
        <v>75</v>
      </c>
      <c r="AC64" s="2">
        <f t="shared" si="33"/>
        <v>0</v>
      </c>
      <c r="AD64" s="2">
        <f t="shared" si="34"/>
        <v>1</v>
      </c>
      <c r="AE64" s="2">
        <f t="shared" si="35"/>
        <v>0</v>
      </c>
      <c r="AF64">
        <f t="shared" si="29"/>
        <v>1</v>
      </c>
      <c r="AG64">
        <f t="shared" si="16"/>
        <v>0</v>
      </c>
      <c r="AH64">
        <f t="shared" si="17"/>
        <v>0</v>
      </c>
      <c r="AJ64">
        <f t="shared" si="18"/>
        <v>58.481666666666662</v>
      </c>
      <c r="AK64">
        <f t="shared" si="19"/>
        <v>58.481666666666662</v>
      </c>
      <c r="AM64">
        <f t="shared" si="20"/>
        <v>0</v>
      </c>
      <c r="AN64" t="s">
        <v>75</v>
      </c>
      <c r="AO64">
        <v>0</v>
      </c>
      <c r="AP64" t="str">
        <v>Effect C3</v>
      </c>
    </row>
    <row r="65" spans="1:42" x14ac:dyDescent="0.2">
      <c r="A65">
        <f t="shared" si="5"/>
        <v>74.696756666666673</v>
      </c>
      <c r="B65">
        <f t="shared" si="6"/>
        <v>78.324103333333326</v>
      </c>
      <c r="C65">
        <f t="shared" si="7"/>
        <v>82.939111666666662</v>
      </c>
      <c r="D65">
        <f t="shared" si="21"/>
        <v>13.528333333333334</v>
      </c>
      <c r="E65">
        <f t="shared" si="22"/>
        <v>67.913333333333341</v>
      </c>
      <c r="F65">
        <f t="shared" si="23"/>
        <v>1.4316666666666666</v>
      </c>
      <c r="G65">
        <f t="shared" si="24"/>
        <v>3.4566666666666666</v>
      </c>
      <c r="H65">
        <f t="shared" si="25"/>
        <v>17.371666666666666</v>
      </c>
      <c r="I65">
        <v>20.99</v>
      </c>
      <c r="J65">
        <v>61.603333333333325</v>
      </c>
      <c r="K65">
        <f t="shared" si="9"/>
        <v>61.603333333333325</v>
      </c>
      <c r="M65">
        <f t="shared" si="10"/>
        <v>72.911666666666676</v>
      </c>
      <c r="N65">
        <f t="shared" si="26"/>
        <v>72.911666666666676</v>
      </c>
      <c r="Q65" t="s">
        <v>76</v>
      </c>
      <c r="R65" s="25">
        <f t="shared" si="11"/>
        <v>61.603333333333325</v>
      </c>
      <c r="S65" s="25">
        <f t="shared" si="12"/>
        <v>61.603333333333325</v>
      </c>
      <c r="T65" s="25">
        <f t="shared" si="27"/>
        <v>72.911666666666676</v>
      </c>
      <c r="U65">
        <f t="shared" si="13"/>
        <v>74.696756666666673</v>
      </c>
      <c r="V65">
        <f t="shared" si="14"/>
        <v>72.911666666666676</v>
      </c>
      <c r="W65" s="26">
        <f t="shared" si="30"/>
        <v>6.7834233333333316</v>
      </c>
      <c r="X65" s="26">
        <f t="shared" si="28"/>
        <v>6.7</v>
      </c>
      <c r="Y65">
        <f t="shared" si="31"/>
        <v>74.696756666666673</v>
      </c>
      <c r="Z65">
        <f t="shared" si="32"/>
        <v>82.939111666666662</v>
      </c>
      <c r="AB65" t="s">
        <v>76</v>
      </c>
      <c r="AC65" s="2">
        <f t="shared" si="33"/>
        <v>0</v>
      </c>
      <c r="AD65" s="2">
        <f t="shared" si="34"/>
        <v>0</v>
      </c>
      <c r="AE65" s="2">
        <f t="shared" si="35"/>
        <v>0</v>
      </c>
      <c r="AF65">
        <f t="shared" si="29"/>
        <v>1</v>
      </c>
      <c r="AG65">
        <f t="shared" si="16"/>
        <v>0</v>
      </c>
      <c r="AH65">
        <f t="shared" si="17"/>
        <v>0</v>
      </c>
      <c r="AJ65">
        <f t="shared" si="18"/>
        <v>61.603333333333325</v>
      </c>
      <c r="AK65">
        <f t="shared" si="19"/>
        <v>61.603333333333325</v>
      </c>
      <c r="AM65">
        <f t="shared" si="20"/>
        <v>0</v>
      </c>
      <c r="AN65" t="s">
        <v>76</v>
      </c>
      <c r="AO65">
        <v>0</v>
      </c>
      <c r="AP65" t="str">
        <v>Effect C4</v>
      </c>
    </row>
    <row r="66" spans="1:42" x14ac:dyDescent="0.2">
      <c r="A66">
        <f t="shared" si="5"/>
        <v>73.573383333333339</v>
      </c>
      <c r="B66">
        <f t="shared" si="6"/>
        <v>77.379463333333334</v>
      </c>
      <c r="C66">
        <f t="shared" si="7"/>
        <v>82.177598333333322</v>
      </c>
      <c r="D66">
        <f t="shared" si="21"/>
        <v>13.528333333333334</v>
      </c>
      <c r="E66">
        <f t="shared" si="22"/>
        <v>67.913333333333341</v>
      </c>
      <c r="F66">
        <f t="shared" si="23"/>
        <v>1.4316666666666666</v>
      </c>
      <c r="G66">
        <f t="shared" si="24"/>
        <v>3.4566666666666666</v>
      </c>
      <c r="H66">
        <f t="shared" si="25"/>
        <v>17.371666666666666</v>
      </c>
      <c r="I66">
        <v>19.663333333333338</v>
      </c>
      <c r="J66">
        <v>57.21</v>
      </c>
      <c r="K66">
        <f t="shared" si="9"/>
        <v>57.21</v>
      </c>
      <c r="M66">
        <f t="shared" si="10"/>
        <v>72.911666666666676</v>
      </c>
      <c r="N66">
        <f t="shared" si="26"/>
        <v>72.911666666666676</v>
      </c>
      <c r="Q66" t="s">
        <v>77</v>
      </c>
      <c r="R66" s="25">
        <f t="shared" si="11"/>
        <v>57.21</v>
      </c>
      <c r="S66" s="25">
        <f t="shared" si="12"/>
        <v>57.21</v>
      </c>
      <c r="T66" s="25">
        <f t="shared" si="27"/>
        <v>72.911666666666676</v>
      </c>
      <c r="U66">
        <f t="shared" si="13"/>
        <v>73.573383333333339</v>
      </c>
      <c r="V66">
        <f t="shared" si="14"/>
        <v>72.911666666666676</v>
      </c>
      <c r="W66" s="26">
        <f t="shared" si="30"/>
        <v>5.6600499999999982</v>
      </c>
      <c r="X66" s="26">
        <f t="shared" si="28"/>
        <v>6.7</v>
      </c>
      <c r="Y66">
        <f t="shared" si="31"/>
        <v>73.573383333333339</v>
      </c>
      <c r="Z66">
        <f t="shared" si="32"/>
        <v>82.177598333333322</v>
      </c>
      <c r="AB66" t="s">
        <v>77</v>
      </c>
      <c r="AC66" s="2">
        <f t="shared" si="33"/>
        <v>0</v>
      </c>
      <c r="AD66" s="2">
        <f t="shared" si="34"/>
        <v>1</v>
      </c>
      <c r="AE66" s="2">
        <f t="shared" si="35"/>
        <v>0</v>
      </c>
      <c r="AF66">
        <f t="shared" si="29"/>
        <v>1</v>
      </c>
      <c r="AG66">
        <f t="shared" si="16"/>
        <v>0</v>
      </c>
      <c r="AH66">
        <f t="shared" si="17"/>
        <v>0</v>
      </c>
      <c r="AJ66">
        <f t="shared" si="18"/>
        <v>57.21</v>
      </c>
      <c r="AK66">
        <f t="shared" si="19"/>
        <v>57.21</v>
      </c>
      <c r="AM66">
        <f t="shared" si="20"/>
        <v>0</v>
      </c>
      <c r="AN66" t="s">
        <v>77</v>
      </c>
      <c r="AO66">
        <v>0</v>
      </c>
      <c r="AP66" t="str">
        <v>Effect D2</v>
      </c>
    </row>
    <row r="67" spans="1:42" x14ac:dyDescent="0.2">
      <c r="A67">
        <f t="shared" si="5"/>
        <v>73.188591666666682</v>
      </c>
      <c r="B67">
        <f t="shared" si="6"/>
        <v>77.041245000000004</v>
      </c>
      <c r="C67">
        <f t="shared" si="7"/>
        <v>81.887301666666673</v>
      </c>
      <c r="D67">
        <f t="shared" si="21"/>
        <v>13.528333333333334</v>
      </c>
      <c r="E67">
        <f t="shared" si="22"/>
        <v>67.913333333333341</v>
      </c>
      <c r="F67">
        <f t="shared" si="23"/>
        <v>1.4316666666666666</v>
      </c>
      <c r="G67">
        <f t="shared" si="24"/>
        <v>3.4566666666666666</v>
      </c>
      <c r="H67">
        <f t="shared" si="25"/>
        <v>17.371666666666666</v>
      </c>
      <c r="I67">
        <v>19.453333333333333</v>
      </c>
      <c r="J67">
        <v>55.861666666666672</v>
      </c>
      <c r="K67">
        <f t="shared" si="9"/>
        <v>55.861666666666672</v>
      </c>
      <c r="M67">
        <f t="shared" si="10"/>
        <v>72.911666666666676</v>
      </c>
      <c r="N67">
        <f t="shared" si="26"/>
        <v>72.911666666666676</v>
      </c>
      <c r="Q67" t="s">
        <v>78</v>
      </c>
      <c r="R67" s="25">
        <f t="shared" si="11"/>
        <v>55.861666666666672</v>
      </c>
      <c r="S67" s="25">
        <f t="shared" si="12"/>
        <v>55.861666666666672</v>
      </c>
      <c r="T67" s="25">
        <f t="shared" si="27"/>
        <v>72.911666666666676</v>
      </c>
      <c r="U67">
        <f t="shared" si="13"/>
        <v>73.188591666666682</v>
      </c>
      <c r="V67">
        <f t="shared" si="14"/>
        <v>72.911666666666676</v>
      </c>
      <c r="W67" s="26">
        <f t="shared" si="30"/>
        <v>5.2752583333333405</v>
      </c>
      <c r="X67" s="26">
        <f t="shared" si="28"/>
        <v>6.7</v>
      </c>
      <c r="Y67">
        <f t="shared" si="31"/>
        <v>73.188591666666682</v>
      </c>
      <c r="Z67">
        <f t="shared" si="32"/>
        <v>81.887301666666673</v>
      </c>
      <c r="AB67" t="s">
        <v>78</v>
      </c>
      <c r="AC67" s="2">
        <f t="shared" si="33"/>
        <v>0</v>
      </c>
      <c r="AD67" s="2">
        <f t="shared" si="34"/>
        <v>1</v>
      </c>
      <c r="AE67" s="2">
        <f t="shared" si="35"/>
        <v>0</v>
      </c>
      <c r="AF67">
        <f t="shared" si="29"/>
        <v>1</v>
      </c>
      <c r="AG67">
        <f t="shared" si="16"/>
        <v>0</v>
      </c>
      <c r="AH67">
        <f t="shared" si="17"/>
        <v>0</v>
      </c>
      <c r="AJ67">
        <f t="shared" si="18"/>
        <v>55.861666666666672</v>
      </c>
      <c r="AK67">
        <f t="shared" si="19"/>
        <v>55.861666666666672</v>
      </c>
      <c r="AM67">
        <f t="shared" si="20"/>
        <v>0</v>
      </c>
      <c r="AN67" t="s">
        <v>78</v>
      </c>
      <c r="AO67">
        <v>0</v>
      </c>
      <c r="AP67" t="str">
        <v>Effect D3</v>
      </c>
    </row>
    <row r="68" spans="1:42" x14ac:dyDescent="0.2">
      <c r="A68">
        <f t="shared" si="5"/>
        <v>84.510080000000016</v>
      </c>
      <c r="B68">
        <f t="shared" si="6"/>
        <v>88.155510000000007</v>
      </c>
      <c r="C68">
        <f t="shared" si="7"/>
        <v>92.767099999999999</v>
      </c>
      <c r="D68">
        <f t="shared" si="21"/>
        <v>13.528333333333334</v>
      </c>
      <c r="E68">
        <f t="shared" si="22"/>
        <v>67.913333333333341</v>
      </c>
      <c r="F68">
        <f t="shared" si="23"/>
        <v>1.4316666666666666</v>
      </c>
      <c r="G68">
        <f t="shared" si="24"/>
        <v>3.4566666666666666</v>
      </c>
      <c r="H68">
        <f t="shared" si="25"/>
        <v>17.371666666666666</v>
      </c>
      <c r="I68">
        <v>6.2250000000000005</v>
      </c>
      <c r="J68">
        <v>83.105000000000004</v>
      </c>
      <c r="K68">
        <f t="shared" si="9"/>
        <v>72.911666666666676</v>
      </c>
      <c r="M68">
        <f t="shared" si="10"/>
        <v>83.105000000000004</v>
      </c>
      <c r="N68">
        <f t="shared" si="26"/>
        <v>72.911666666666676</v>
      </c>
      <c r="Q68" t="s">
        <v>79</v>
      </c>
      <c r="R68" s="25">
        <f t="shared" si="11"/>
        <v>83.105000000000004</v>
      </c>
      <c r="S68" s="25">
        <f t="shared" si="12"/>
        <v>83.105000000000004</v>
      </c>
      <c r="T68" s="25">
        <f t="shared" si="27"/>
        <v>72.911666666666676</v>
      </c>
      <c r="U68">
        <f t="shared" si="13"/>
        <v>84.510080000000016</v>
      </c>
      <c r="V68">
        <f t="shared" si="14"/>
        <v>83.105000000000004</v>
      </c>
      <c r="W68" s="26">
        <f t="shared" si="30"/>
        <v>26.790080000000003</v>
      </c>
      <c r="X68" s="26">
        <f t="shared" si="28"/>
        <v>6.7</v>
      </c>
      <c r="Y68">
        <f t="shared" si="31"/>
        <v>84.510080000000016</v>
      </c>
      <c r="Z68">
        <f t="shared" si="32"/>
        <v>92.767099999999999</v>
      </c>
      <c r="AB68" t="s">
        <v>79</v>
      </c>
      <c r="AC68" s="2">
        <f t="shared" si="33"/>
        <v>1</v>
      </c>
      <c r="AD68" s="2">
        <f t="shared" si="34"/>
        <v>0</v>
      </c>
      <c r="AE68" s="2">
        <f t="shared" si="35"/>
        <v>0</v>
      </c>
      <c r="AF68">
        <f t="shared" si="29"/>
        <v>1</v>
      </c>
      <c r="AG68">
        <f t="shared" si="16"/>
        <v>0</v>
      </c>
      <c r="AH68">
        <f t="shared" si="17"/>
        <v>0</v>
      </c>
      <c r="AJ68">
        <f t="shared" si="18"/>
        <v>83.105000000000004</v>
      </c>
      <c r="AK68">
        <f t="shared" si="19"/>
        <v>83.105000000000004</v>
      </c>
      <c r="AM68">
        <f t="shared" si="20"/>
        <v>1</v>
      </c>
      <c r="AN68" t="s">
        <v>79</v>
      </c>
      <c r="AO68">
        <v>0</v>
      </c>
      <c r="AP68" t="str">
        <v>Effect D4</v>
      </c>
    </row>
    <row r="69" spans="1:42" x14ac:dyDescent="0.2">
      <c r="A69">
        <f t="shared" si="5"/>
        <v>74.759990000000002</v>
      </c>
      <c r="B69">
        <f t="shared" si="6"/>
        <v>78.889563333333328</v>
      </c>
      <c r="C69">
        <f t="shared" si="7"/>
        <v>84.012024999999994</v>
      </c>
      <c r="D69">
        <f t="shared" si="21"/>
        <v>13.528333333333334</v>
      </c>
      <c r="E69">
        <f t="shared" si="22"/>
        <v>67.913333333333341</v>
      </c>
      <c r="F69">
        <f t="shared" si="23"/>
        <v>1.4316666666666666</v>
      </c>
      <c r="G69">
        <f t="shared" si="24"/>
        <v>3.4566666666666666</v>
      </c>
      <c r="H69">
        <f t="shared" si="25"/>
        <v>17.371666666666666</v>
      </c>
      <c r="I69">
        <v>12.516666666666666</v>
      </c>
      <c r="J69">
        <v>56.376666666666658</v>
      </c>
      <c r="K69">
        <f t="shared" si="9"/>
        <v>56.376666666666658</v>
      </c>
      <c r="M69">
        <f t="shared" si="10"/>
        <v>72.911666666666676</v>
      </c>
      <c r="N69">
        <f t="shared" si="26"/>
        <v>72.911666666666676</v>
      </c>
      <c r="Q69" t="s">
        <v>80</v>
      </c>
      <c r="R69" s="25">
        <f t="shared" si="11"/>
        <v>56.376666666666658</v>
      </c>
      <c r="S69" s="25">
        <f t="shared" si="12"/>
        <v>56.376666666666658</v>
      </c>
      <c r="T69" s="25">
        <f t="shared" si="27"/>
        <v>72.911666666666676</v>
      </c>
      <c r="U69">
        <f t="shared" si="13"/>
        <v>74.759990000000002</v>
      </c>
      <c r="V69">
        <f t="shared" si="14"/>
        <v>72.911666666666676</v>
      </c>
      <c r="W69" s="26">
        <f t="shared" ref="W69:W90" si="36">(V69-N69)+(U69-E69)</f>
        <v>6.8466566666666608</v>
      </c>
      <c r="X69" s="26">
        <f t="shared" si="28"/>
        <v>6.7</v>
      </c>
      <c r="Y69">
        <f t="shared" ref="Y69:Y90" si="37">A69</f>
        <v>74.759990000000002</v>
      </c>
      <c r="Z69">
        <f t="shared" ref="Z69:Z90" si="38">C69</f>
        <v>84.012024999999994</v>
      </c>
      <c r="AB69" t="s">
        <v>80</v>
      </c>
      <c r="AC69" s="2">
        <f t="shared" ref="AC69:AC90" si="39">IF(S69&gt;=T69, 1, 0)</f>
        <v>0</v>
      </c>
      <c r="AD69" s="2">
        <f t="shared" ref="AD69:AD90" si="40">IF(AND(W69&lt;X69, W69&gt;X69*-1), 1, 0)</f>
        <v>0</v>
      </c>
      <c r="AE69" s="2">
        <f t="shared" si="35"/>
        <v>0</v>
      </c>
      <c r="AF69">
        <f t="shared" si="29"/>
        <v>1</v>
      </c>
      <c r="AG69">
        <f t="shared" si="16"/>
        <v>0</v>
      </c>
      <c r="AH69">
        <f t="shared" si="17"/>
        <v>0</v>
      </c>
      <c r="AJ69">
        <f t="shared" si="18"/>
        <v>56.376666666666658</v>
      </c>
      <c r="AK69">
        <f t="shared" si="19"/>
        <v>56.376666666666658</v>
      </c>
      <c r="AM69">
        <f t="shared" si="20"/>
        <v>0</v>
      </c>
      <c r="AN69" t="s">
        <v>80</v>
      </c>
      <c r="AO69">
        <v>0</v>
      </c>
      <c r="AP69" t="str">
        <v>Neck D3</v>
      </c>
    </row>
    <row r="70" spans="1:42" x14ac:dyDescent="0.2">
      <c r="A70">
        <f t="shared" ref="A70:A90" si="41">(1.311*D70)+(0.467*E70)-(9.66*F70)+(9.66*G70)-(1.327*H70)-(0.203*I70)+(0.317*J70)+13.469</f>
        <v>72.421966666666691</v>
      </c>
      <c r="B70">
        <f t="shared" ref="B70:B90" si="42">(1.423*D70)+(0.523*E70)-(9.406*F70)+(9.406*G70)-(1.357*H70)-(0.245*I70)+(0.289*J70)+15.42</f>
        <v>76.821179999999998</v>
      </c>
      <c r="C70">
        <f t="shared" ref="C70:C90" si="43">(1.534*D70)+(0.581*E70)-(9.15*F70)+(9.415*G70)-(1.387*H70)-(0.287*I70)+(0.26*J70)+17.386</f>
        <v>82.221331666666657</v>
      </c>
      <c r="D70">
        <f t="shared" si="21"/>
        <v>13.528333333333334</v>
      </c>
      <c r="E70">
        <f t="shared" si="22"/>
        <v>67.913333333333341</v>
      </c>
      <c r="F70">
        <f t="shared" si="23"/>
        <v>1.4316666666666666</v>
      </c>
      <c r="G70">
        <f t="shared" si="24"/>
        <v>3.4566666666666666</v>
      </c>
      <c r="H70">
        <f t="shared" si="25"/>
        <v>17.371666666666666</v>
      </c>
      <c r="I70">
        <v>11.463333333333333</v>
      </c>
      <c r="J70">
        <v>48.326666666666675</v>
      </c>
      <c r="K70">
        <f t="shared" ref="K70:K90" si="44">MIN(J70,N70)</f>
        <v>48.326666666666675</v>
      </c>
      <c r="M70">
        <f t="shared" ref="M70:M90" si="45">MAX(J70,N70)</f>
        <v>72.911666666666676</v>
      </c>
      <c r="N70">
        <f t="shared" si="26"/>
        <v>72.911666666666676</v>
      </c>
      <c r="Q70" t="s">
        <v>81</v>
      </c>
      <c r="R70" s="25">
        <f t="shared" ref="R70:R90" si="46">(IF(A70&lt;J70,A70,J70))</f>
        <v>48.326666666666675</v>
      </c>
      <c r="S70" s="25">
        <f t="shared" ref="S70:S90" si="47">IF(C70 &lt; J70, C70, J70)</f>
        <v>48.326666666666675</v>
      </c>
      <c r="T70" s="25">
        <f t="shared" si="27"/>
        <v>72.911666666666676</v>
      </c>
      <c r="U70">
        <f t="shared" ref="U70:U90" si="48">IF(A70&lt;K70, K70,A70)</f>
        <v>72.421966666666691</v>
      </c>
      <c r="V70">
        <f t="shared" ref="V70:V90" si="49">IF(C70&lt;M70,C70,M70)</f>
        <v>72.911666666666676</v>
      </c>
      <c r="W70" s="26">
        <f t="shared" si="36"/>
        <v>4.5086333333333499</v>
      </c>
      <c r="X70" s="26">
        <f t="shared" si="28"/>
        <v>6.7</v>
      </c>
      <c r="Y70">
        <f t="shared" si="37"/>
        <v>72.421966666666691</v>
      </c>
      <c r="Z70">
        <f t="shared" si="38"/>
        <v>82.221331666666657</v>
      </c>
      <c r="AB70" t="s">
        <v>81</v>
      </c>
      <c r="AC70" s="2">
        <f t="shared" si="39"/>
        <v>0</v>
      </c>
      <c r="AD70" s="2">
        <f t="shared" si="40"/>
        <v>1</v>
      </c>
      <c r="AE70" s="2">
        <f t="shared" ref="AE70:AE90" si="50">IF(Y70 &lt; N70, 1, 0)</f>
        <v>1</v>
      </c>
      <c r="AF70">
        <f t="shared" si="29"/>
        <v>1</v>
      </c>
      <c r="AG70">
        <f t="shared" ref="AG70:AG90" si="51">AG69</f>
        <v>0</v>
      </c>
      <c r="AH70">
        <f t="shared" ref="AH70:AH90" si="52">AH69</f>
        <v>0</v>
      </c>
      <c r="AJ70">
        <f t="shared" ref="AJ70:AJ90" si="53">(R70*AF70)+(U70*AG70)+(Y70*AH70)</f>
        <v>48.326666666666675</v>
      </c>
      <c r="AK70">
        <f t="shared" ref="AK70:AK90" si="54">(S70*AF70)+(V70*AG70)+(Z70*AH70)</f>
        <v>48.326666666666675</v>
      </c>
      <c r="AM70">
        <f t="shared" ref="AM70:AM90" si="55">IF(AC70*AF70+AD70*AG70+AE70*AH70 = 1, 1, 0)</f>
        <v>0</v>
      </c>
      <c r="AN70" t="s">
        <v>81</v>
      </c>
      <c r="AO70">
        <v>0</v>
      </c>
      <c r="AP70" t="str">
        <v>Neck D2</v>
      </c>
    </row>
    <row r="71" spans="1:42" x14ac:dyDescent="0.2">
      <c r="A71">
        <f t="shared" si="41"/>
        <v>78.770573333333346</v>
      </c>
      <c r="B71">
        <f t="shared" si="42"/>
        <v>83.181663333333333</v>
      </c>
      <c r="C71">
        <f t="shared" si="43"/>
        <v>88.579783333333324</v>
      </c>
      <c r="D71">
        <f t="shared" ref="D71:D90" si="56">D70</f>
        <v>13.528333333333334</v>
      </c>
      <c r="E71">
        <f t="shared" ref="E71:E90" si="57">E70</f>
        <v>67.913333333333341</v>
      </c>
      <c r="F71">
        <f t="shared" ref="F71:F90" si="58">F70</f>
        <v>1.4316666666666666</v>
      </c>
      <c r="G71">
        <f t="shared" ref="G71:G90" si="59">G70</f>
        <v>3.4566666666666666</v>
      </c>
      <c r="H71">
        <f t="shared" ref="H71:H90" si="60">H70</f>
        <v>17.371666666666666</v>
      </c>
      <c r="I71">
        <v>1.9083333333333334</v>
      </c>
      <c r="J71">
        <v>62.235000000000007</v>
      </c>
      <c r="K71">
        <f t="shared" si="44"/>
        <v>62.235000000000007</v>
      </c>
      <c r="M71">
        <f t="shared" si="45"/>
        <v>72.911666666666676</v>
      </c>
      <c r="N71">
        <f t="shared" ref="N71:N90" si="61">N70</f>
        <v>72.911666666666676</v>
      </c>
      <c r="Q71" t="s">
        <v>82</v>
      </c>
      <c r="R71" s="25">
        <f t="shared" si="46"/>
        <v>62.235000000000007</v>
      </c>
      <c r="S71" s="25">
        <f t="shared" si="47"/>
        <v>62.235000000000007</v>
      </c>
      <c r="T71" s="25">
        <f t="shared" ref="T71:T90" si="62">T70</f>
        <v>72.911666666666676</v>
      </c>
      <c r="U71">
        <f t="shared" si="48"/>
        <v>78.770573333333346</v>
      </c>
      <c r="V71">
        <f t="shared" si="49"/>
        <v>72.911666666666676</v>
      </c>
      <c r="W71" s="26">
        <f t="shared" si="36"/>
        <v>10.857240000000004</v>
      </c>
      <c r="X71" s="26">
        <f t="shared" ref="X71:X90" si="63">X70</f>
        <v>6.7</v>
      </c>
      <c r="Y71">
        <f t="shared" si="37"/>
        <v>78.770573333333346</v>
      </c>
      <c r="Z71">
        <f t="shared" si="38"/>
        <v>88.579783333333324</v>
      </c>
      <c r="AB71" t="s">
        <v>82</v>
      </c>
      <c r="AC71" s="2">
        <f t="shared" si="39"/>
        <v>0</v>
      </c>
      <c r="AD71" s="2">
        <f t="shared" si="40"/>
        <v>0</v>
      </c>
      <c r="AE71" s="2">
        <f t="shared" si="50"/>
        <v>0</v>
      </c>
      <c r="AF71">
        <f t="shared" ref="AF71:AF90" si="64">AF70</f>
        <v>1</v>
      </c>
      <c r="AG71">
        <f t="shared" si="51"/>
        <v>0</v>
      </c>
      <c r="AH71">
        <f t="shared" si="52"/>
        <v>0</v>
      </c>
      <c r="AJ71">
        <f t="shared" si="53"/>
        <v>62.235000000000007</v>
      </c>
      <c r="AK71">
        <f t="shared" si="54"/>
        <v>62.235000000000007</v>
      </c>
      <c r="AM71">
        <f t="shared" si="55"/>
        <v>0</v>
      </c>
      <c r="AN71" t="s">
        <v>82</v>
      </c>
      <c r="AO71">
        <v>0</v>
      </c>
      <c r="AP71" t="str">
        <v>Gum 571</v>
      </c>
    </row>
    <row r="72" spans="1:42" x14ac:dyDescent="0.2">
      <c r="A72">
        <f t="shared" si="41"/>
        <v>76.558990000000009</v>
      </c>
      <c r="B72">
        <f t="shared" si="42"/>
        <v>80.415493333333345</v>
      </c>
      <c r="C72">
        <f t="shared" si="43"/>
        <v>85.257990000000007</v>
      </c>
      <c r="D72">
        <f t="shared" si="56"/>
        <v>13.528333333333334</v>
      </c>
      <c r="E72">
        <f t="shared" si="57"/>
        <v>67.913333333333341</v>
      </c>
      <c r="F72">
        <f t="shared" si="58"/>
        <v>1.4316666666666666</v>
      </c>
      <c r="G72">
        <f t="shared" si="59"/>
        <v>3.4566666666666666</v>
      </c>
      <c r="H72">
        <f t="shared" si="60"/>
        <v>17.371666666666666</v>
      </c>
      <c r="I72">
        <v>14.421666666666667</v>
      </c>
      <c r="J72">
        <v>63.271666666666668</v>
      </c>
      <c r="K72">
        <f t="shared" si="44"/>
        <v>63.271666666666668</v>
      </c>
      <c r="M72">
        <f t="shared" si="45"/>
        <v>72.911666666666676</v>
      </c>
      <c r="N72">
        <f t="shared" si="61"/>
        <v>72.911666666666676</v>
      </c>
      <c r="Q72" t="s">
        <v>83</v>
      </c>
      <c r="R72" s="25">
        <f t="shared" si="46"/>
        <v>63.271666666666668</v>
      </c>
      <c r="S72" s="25">
        <f t="shared" si="47"/>
        <v>63.271666666666668</v>
      </c>
      <c r="T72" s="25">
        <f t="shared" si="62"/>
        <v>72.911666666666676</v>
      </c>
      <c r="U72">
        <f t="shared" si="48"/>
        <v>76.558990000000009</v>
      </c>
      <c r="V72">
        <f t="shared" si="49"/>
        <v>72.911666666666676</v>
      </c>
      <c r="W72" s="26">
        <f t="shared" si="36"/>
        <v>8.6456566666666674</v>
      </c>
      <c r="X72" s="26">
        <f t="shared" si="63"/>
        <v>6.7</v>
      </c>
      <c r="Y72">
        <f t="shared" si="37"/>
        <v>76.558990000000009</v>
      </c>
      <c r="Z72">
        <f t="shared" si="38"/>
        <v>85.257990000000007</v>
      </c>
      <c r="AB72" t="s">
        <v>83</v>
      </c>
      <c r="AC72" s="2">
        <f t="shared" si="39"/>
        <v>0</v>
      </c>
      <c r="AD72" s="2">
        <f t="shared" si="40"/>
        <v>0</v>
      </c>
      <c r="AE72" s="2">
        <f t="shared" si="50"/>
        <v>0</v>
      </c>
      <c r="AF72">
        <f t="shared" si="64"/>
        <v>1</v>
      </c>
      <c r="AG72">
        <f t="shared" si="51"/>
        <v>0</v>
      </c>
      <c r="AH72">
        <f t="shared" si="52"/>
        <v>0</v>
      </c>
      <c r="AJ72">
        <f t="shared" si="53"/>
        <v>63.271666666666668</v>
      </c>
      <c r="AK72">
        <f t="shared" si="54"/>
        <v>63.271666666666668</v>
      </c>
      <c r="AM72">
        <f t="shared" si="55"/>
        <v>0</v>
      </c>
      <c r="AN72" t="s">
        <v>83</v>
      </c>
      <c r="AO72">
        <v>0</v>
      </c>
      <c r="AP72" t="str">
        <v>Gum 572</v>
      </c>
    </row>
    <row r="73" spans="1:42" x14ac:dyDescent="0.2">
      <c r="A73">
        <f t="shared" si="41"/>
        <v>70.131035000000011</v>
      </c>
      <c r="B73">
        <f t="shared" si="42"/>
        <v>73.120868333333334</v>
      </c>
      <c r="C73">
        <f t="shared" si="43"/>
        <v>77.101645000000005</v>
      </c>
      <c r="D73">
        <f t="shared" si="56"/>
        <v>13.528333333333334</v>
      </c>
      <c r="E73">
        <f t="shared" si="57"/>
        <v>67.913333333333341</v>
      </c>
      <c r="F73">
        <f t="shared" si="58"/>
        <v>1.4316666666666666</v>
      </c>
      <c r="G73">
        <f t="shared" si="59"/>
        <v>3.4566666666666666</v>
      </c>
      <c r="H73">
        <f t="shared" si="60"/>
        <v>17.371666666666666</v>
      </c>
      <c r="I73">
        <v>38.356666666666669</v>
      </c>
      <c r="J73">
        <v>58.32166666666668</v>
      </c>
      <c r="K73">
        <f t="shared" si="44"/>
        <v>58.32166666666668</v>
      </c>
      <c r="M73">
        <f t="shared" si="45"/>
        <v>72.911666666666676</v>
      </c>
      <c r="N73">
        <f t="shared" si="61"/>
        <v>72.911666666666676</v>
      </c>
      <c r="Q73" t="s">
        <v>84</v>
      </c>
      <c r="R73" s="25">
        <f t="shared" si="46"/>
        <v>58.32166666666668</v>
      </c>
      <c r="S73" s="25">
        <f t="shared" si="47"/>
        <v>58.32166666666668</v>
      </c>
      <c r="T73" s="25">
        <f t="shared" si="62"/>
        <v>72.911666666666676</v>
      </c>
      <c r="U73">
        <f t="shared" si="48"/>
        <v>70.131035000000011</v>
      </c>
      <c r="V73">
        <f t="shared" si="49"/>
        <v>72.911666666666676</v>
      </c>
      <c r="W73" s="26">
        <f t="shared" si="36"/>
        <v>2.2177016666666702</v>
      </c>
      <c r="X73" s="26">
        <f t="shared" si="63"/>
        <v>6.7</v>
      </c>
      <c r="Y73">
        <f t="shared" si="37"/>
        <v>70.131035000000011</v>
      </c>
      <c r="Z73">
        <f t="shared" si="38"/>
        <v>77.101645000000005</v>
      </c>
      <c r="AB73" t="s">
        <v>84</v>
      </c>
      <c r="AC73" s="2">
        <f t="shared" si="39"/>
        <v>0</v>
      </c>
      <c r="AD73" s="2">
        <f t="shared" si="40"/>
        <v>1</v>
      </c>
      <c r="AE73" s="2">
        <f t="shared" si="50"/>
        <v>1</v>
      </c>
      <c r="AF73">
        <f t="shared" si="64"/>
        <v>1</v>
      </c>
      <c r="AG73">
        <f t="shared" si="51"/>
        <v>0</v>
      </c>
      <c r="AH73">
        <f t="shared" si="52"/>
        <v>0</v>
      </c>
      <c r="AJ73">
        <f t="shared" si="53"/>
        <v>58.32166666666668</v>
      </c>
      <c r="AK73">
        <f t="shared" si="54"/>
        <v>58.32166666666668</v>
      </c>
      <c r="AM73">
        <f t="shared" si="55"/>
        <v>0</v>
      </c>
      <c r="AN73" t="s">
        <v>84</v>
      </c>
      <c r="AO73">
        <v>0</v>
      </c>
      <c r="AP73" t="str">
        <v>Transparent 530</v>
      </c>
    </row>
    <row r="74" spans="1:42" x14ac:dyDescent="0.2">
      <c r="A74">
        <f t="shared" si="41"/>
        <v>84.722171666666682</v>
      </c>
      <c r="B74">
        <f t="shared" si="42"/>
        <v>88.115438333333344</v>
      </c>
      <c r="C74">
        <f t="shared" si="43"/>
        <v>92.471701666666661</v>
      </c>
      <c r="D74">
        <f t="shared" si="56"/>
        <v>13.528333333333334</v>
      </c>
      <c r="E74">
        <f t="shared" si="57"/>
        <v>67.913333333333341</v>
      </c>
      <c r="F74">
        <f t="shared" si="58"/>
        <v>1.4316666666666666</v>
      </c>
      <c r="G74">
        <f t="shared" si="59"/>
        <v>3.4566666666666666</v>
      </c>
      <c r="H74">
        <f t="shared" si="60"/>
        <v>17.371666666666666</v>
      </c>
      <c r="I74">
        <v>10.119999999999999</v>
      </c>
      <c r="J74">
        <v>86.268333333333359</v>
      </c>
      <c r="K74">
        <f t="shared" si="44"/>
        <v>72.911666666666676</v>
      </c>
      <c r="M74">
        <f t="shared" si="45"/>
        <v>86.268333333333359</v>
      </c>
      <c r="N74">
        <f t="shared" si="61"/>
        <v>72.911666666666676</v>
      </c>
      <c r="Q74" t="s">
        <v>85</v>
      </c>
      <c r="R74" s="25">
        <f t="shared" si="46"/>
        <v>84.722171666666682</v>
      </c>
      <c r="S74" s="25">
        <f t="shared" si="47"/>
        <v>86.268333333333359</v>
      </c>
      <c r="T74" s="25">
        <f t="shared" si="62"/>
        <v>72.911666666666676</v>
      </c>
      <c r="U74">
        <f t="shared" si="48"/>
        <v>84.722171666666682</v>
      </c>
      <c r="V74">
        <f t="shared" si="49"/>
        <v>86.268333333333359</v>
      </c>
      <c r="W74" s="26">
        <f t="shared" si="36"/>
        <v>30.165505000000024</v>
      </c>
      <c r="X74" s="26">
        <f t="shared" si="63"/>
        <v>6.7</v>
      </c>
      <c r="Y74">
        <f t="shared" si="37"/>
        <v>84.722171666666682</v>
      </c>
      <c r="Z74">
        <f t="shared" si="38"/>
        <v>92.471701666666661</v>
      </c>
      <c r="AB74" t="s">
        <v>85</v>
      </c>
      <c r="AC74" s="2">
        <f t="shared" si="39"/>
        <v>1</v>
      </c>
      <c r="AD74" s="2">
        <f t="shared" si="40"/>
        <v>0</v>
      </c>
      <c r="AE74" s="2">
        <f t="shared" si="50"/>
        <v>0</v>
      </c>
      <c r="AF74">
        <f t="shared" si="64"/>
        <v>1</v>
      </c>
      <c r="AG74">
        <f t="shared" si="51"/>
        <v>0</v>
      </c>
      <c r="AH74">
        <f t="shared" si="52"/>
        <v>0</v>
      </c>
      <c r="AJ74">
        <f t="shared" si="53"/>
        <v>84.722171666666682</v>
      </c>
      <c r="AK74">
        <f t="shared" si="54"/>
        <v>86.268333333333359</v>
      </c>
      <c r="AM74">
        <f t="shared" si="55"/>
        <v>1</v>
      </c>
      <c r="AN74" t="s">
        <v>85</v>
      </c>
      <c r="AO74">
        <v>0</v>
      </c>
      <c r="AP74" t="str">
        <v>Color Opaque 670</v>
      </c>
    </row>
    <row r="75" spans="1:42" x14ac:dyDescent="0.2">
      <c r="A75">
        <f t="shared" si="41"/>
        <v>79.603123333333343</v>
      </c>
      <c r="B75">
        <f t="shared" si="42"/>
        <v>84.374573333333331</v>
      </c>
      <c r="C75">
        <f t="shared" si="43"/>
        <v>90.135063333333335</v>
      </c>
      <c r="D75">
        <f t="shared" si="56"/>
        <v>13.528333333333334</v>
      </c>
      <c r="E75">
        <f t="shared" si="57"/>
        <v>67.913333333333341</v>
      </c>
      <c r="F75">
        <f t="shared" si="58"/>
        <v>1.4316666666666666</v>
      </c>
      <c r="G75">
        <f t="shared" si="59"/>
        <v>3.4566666666666666</v>
      </c>
      <c r="H75">
        <f t="shared" si="60"/>
        <v>17.371666666666666</v>
      </c>
      <c r="I75">
        <v>-5.3316666666666661</v>
      </c>
      <c r="J75">
        <v>60.224999999999994</v>
      </c>
      <c r="K75">
        <f t="shared" si="44"/>
        <v>60.224999999999994</v>
      </c>
      <c r="M75">
        <f t="shared" si="45"/>
        <v>72.911666666666676</v>
      </c>
      <c r="N75">
        <f t="shared" si="61"/>
        <v>72.911666666666676</v>
      </c>
      <c r="Q75" t="s">
        <v>86</v>
      </c>
      <c r="R75" s="25">
        <f t="shared" si="46"/>
        <v>60.224999999999994</v>
      </c>
      <c r="S75" s="25">
        <f t="shared" si="47"/>
        <v>60.224999999999994</v>
      </c>
      <c r="T75" s="25">
        <f t="shared" si="62"/>
        <v>72.911666666666676</v>
      </c>
      <c r="U75">
        <f t="shared" si="48"/>
        <v>79.603123333333343</v>
      </c>
      <c r="V75">
        <f t="shared" si="49"/>
        <v>72.911666666666676</v>
      </c>
      <c r="W75" s="26">
        <f t="shared" si="36"/>
        <v>11.689790000000002</v>
      </c>
      <c r="X75" s="26">
        <f t="shared" si="63"/>
        <v>6.7</v>
      </c>
      <c r="Y75">
        <f t="shared" si="37"/>
        <v>79.603123333333343</v>
      </c>
      <c r="Z75">
        <f t="shared" si="38"/>
        <v>90.135063333333335</v>
      </c>
      <c r="AB75" t="s">
        <v>86</v>
      </c>
      <c r="AC75" s="2">
        <f t="shared" si="39"/>
        <v>0</v>
      </c>
      <c r="AD75" s="2">
        <f t="shared" si="40"/>
        <v>0</v>
      </c>
      <c r="AE75" s="2">
        <f t="shared" si="50"/>
        <v>0</v>
      </c>
      <c r="AF75">
        <f t="shared" si="64"/>
        <v>1</v>
      </c>
      <c r="AG75">
        <f t="shared" si="51"/>
        <v>0</v>
      </c>
      <c r="AH75">
        <f t="shared" si="52"/>
        <v>0</v>
      </c>
      <c r="AJ75">
        <f t="shared" si="53"/>
        <v>60.224999999999994</v>
      </c>
      <c r="AK75">
        <f t="shared" si="54"/>
        <v>60.224999999999994</v>
      </c>
      <c r="AM75">
        <f t="shared" si="55"/>
        <v>0</v>
      </c>
      <c r="AN75" t="s">
        <v>86</v>
      </c>
      <c r="AO75">
        <v>0</v>
      </c>
      <c r="AP75" t="str">
        <v>Color Opaque 671</v>
      </c>
    </row>
    <row r="76" spans="1:42" x14ac:dyDescent="0.2">
      <c r="A76">
        <f t="shared" si="41"/>
        <v>74.909915000000012</v>
      </c>
      <c r="B76">
        <f t="shared" si="42"/>
        <v>79.683185000000009</v>
      </c>
      <c r="C76">
        <f t="shared" si="43"/>
        <v>85.455889999999997</v>
      </c>
      <c r="D76">
        <f t="shared" si="56"/>
        <v>13.528333333333334</v>
      </c>
      <c r="E76">
        <f t="shared" si="57"/>
        <v>67.913333333333341</v>
      </c>
      <c r="F76">
        <f t="shared" si="58"/>
        <v>1.4316666666666666</v>
      </c>
      <c r="G76">
        <f t="shared" si="59"/>
        <v>3.4566666666666666</v>
      </c>
      <c r="H76">
        <f t="shared" si="60"/>
        <v>17.371666666666666</v>
      </c>
      <c r="I76">
        <v>1.5549999999999999</v>
      </c>
      <c r="J76">
        <v>49.830000000000005</v>
      </c>
      <c r="K76">
        <f t="shared" si="44"/>
        <v>49.830000000000005</v>
      </c>
      <c r="M76">
        <f t="shared" si="45"/>
        <v>72.911666666666676</v>
      </c>
      <c r="N76">
        <f t="shared" si="61"/>
        <v>72.911666666666676</v>
      </c>
      <c r="Q76" t="s">
        <v>87</v>
      </c>
      <c r="R76" s="25">
        <f t="shared" si="46"/>
        <v>49.830000000000005</v>
      </c>
      <c r="S76" s="25">
        <f t="shared" si="47"/>
        <v>49.830000000000005</v>
      </c>
      <c r="T76" s="25">
        <f t="shared" si="62"/>
        <v>72.911666666666676</v>
      </c>
      <c r="U76">
        <f t="shared" si="48"/>
        <v>74.909915000000012</v>
      </c>
      <c r="V76">
        <f t="shared" si="49"/>
        <v>72.911666666666676</v>
      </c>
      <c r="W76" s="26">
        <f t="shared" si="36"/>
        <v>6.9965816666666711</v>
      </c>
      <c r="X76" s="26">
        <f t="shared" si="63"/>
        <v>6.7</v>
      </c>
      <c r="Y76">
        <f t="shared" si="37"/>
        <v>74.909915000000012</v>
      </c>
      <c r="Z76">
        <f t="shared" si="38"/>
        <v>85.455889999999997</v>
      </c>
      <c r="AB76" t="s">
        <v>87</v>
      </c>
      <c r="AC76" s="2">
        <f t="shared" si="39"/>
        <v>0</v>
      </c>
      <c r="AD76" s="2">
        <f t="shared" si="40"/>
        <v>0</v>
      </c>
      <c r="AE76" s="2">
        <f t="shared" si="50"/>
        <v>0</v>
      </c>
      <c r="AF76">
        <f t="shared" si="64"/>
        <v>1</v>
      </c>
      <c r="AG76">
        <f t="shared" si="51"/>
        <v>0</v>
      </c>
      <c r="AH76">
        <f t="shared" si="52"/>
        <v>0</v>
      </c>
      <c r="AJ76">
        <f t="shared" si="53"/>
        <v>49.830000000000005</v>
      </c>
      <c r="AK76">
        <f t="shared" si="54"/>
        <v>49.830000000000005</v>
      </c>
      <c r="AM76">
        <f t="shared" si="55"/>
        <v>0</v>
      </c>
      <c r="AN76" t="s">
        <v>87</v>
      </c>
      <c r="AO76">
        <v>0</v>
      </c>
      <c r="AP76" t="str">
        <v>Color Opaque 674</v>
      </c>
    </row>
    <row r="77" spans="1:42" x14ac:dyDescent="0.2">
      <c r="A77">
        <f t="shared" si="41"/>
        <v>80.060141666666681</v>
      </c>
      <c r="B77">
        <f t="shared" si="42"/>
        <v>84.194614999999999</v>
      </c>
      <c r="C77">
        <f t="shared" si="43"/>
        <v>89.310311666666664</v>
      </c>
      <c r="D77">
        <f t="shared" si="56"/>
        <v>13.528333333333334</v>
      </c>
      <c r="E77">
        <f t="shared" si="57"/>
        <v>67.913333333333341</v>
      </c>
      <c r="F77">
        <f t="shared" si="58"/>
        <v>1.4316666666666666</v>
      </c>
      <c r="G77">
        <f t="shared" si="59"/>
        <v>3.4566666666666666</v>
      </c>
      <c r="H77">
        <f t="shared" si="60"/>
        <v>17.371666666666666</v>
      </c>
      <c r="I77">
        <v>4.623333333333334</v>
      </c>
      <c r="J77">
        <v>68.041666666666671</v>
      </c>
      <c r="K77">
        <f t="shared" si="44"/>
        <v>68.041666666666671</v>
      </c>
      <c r="M77">
        <f t="shared" si="45"/>
        <v>72.911666666666676</v>
      </c>
      <c r="N77">
        <f t="shared" si="61"/>
        <v>72.911666666666676</v>
      </c>
      <c r="Q77" t="s">
        <v>88</v>
      </c>
      <c r="R77" s="25">
        <f t="shared" si="46"/>
        <v>68.041666666666671</v>
      </c>
      <c r="S77" s="25">
        <f t="shared" si="47"/>
        <v>68.041666666666671</v>
      </c>
      <c r="T77" s="25">
        <f t="shared" si="62"/>
        <v>72.911666666666676</v>
      </c>
      <c r="U77">
        <f t="shared" si="48"/>
        <v>80.060141666666681</v>
      </c>
      <c r="V77">
        <f t="shared" si="49"/>
        <v>72.911666666666676</v>
      </c>
      <c r="W77" s="26">
        <f t="shared" si="36"/>
        <v>12.14680833333334</v>
      </c>
      <c r="X77" s="26">
        <f t="shared" si="63"/>
        <v>6.7</v>
      </c>
      <c r="Y77">
        <f t="shared" si="37"/>
        <v>80.060141666666681</v>
      </c>
      <c r="Z77">
        <f t="shared" si="38"/>
        <v>89.310311666666664</v>
      </c>
      <c r="AB77" t="s">
        <v>88</v>
      </c>
      <c r="AC77" s="2">
        <f t="shared" si="39"/>
        <v>0</v>
      </c>
      <c r="AD77" s="2">
        <f t="shared" si="40"/>
        <v>0</v>
      </c>
      <c r="AE77" s="2">
        <f t="shared" si="50"/>
        <v>0</v>
      </c>
      <c r="AF77">
        <f t="shared" si="64"/>
        <v>1</v>
      </c>
      <c r="AG77">
        <f t="shared" si="51"/>
        <v>0</v>
      </c>
      <c r="AH77">
        <f t="shared" si="52"/>
        <v>0</v>
      </c>
      <c r="AJ77">
        <f t="shared" si="53"/>
        <v>68.041666666666671</v>
      </c>
      <c r="AK77">
        <f t="shared" si="54"/>
        <v>68.041666666666671</v>
      </c>
      <c r="AM77">
        <f t="shared" si="55"/>
        <v>0</v>
      </c>
      <c r="AN77" t="s">
        <v>88</v>
      </c>
      <c r="AO77">
        <v>0</v>
      </c>
      <c r="AP77" t="str">
        <v>Color Opaque 675</v>
      </c>
    </row>
    <row r="78" spans="1:42" x14ac:dyDescent="0.2">
      <c r="A78">
        <f t="shared" si="41"/>
        <v>70.176490000000015</v>
      </c>
      <c r="B78">
        <f t="shared" si="42"/>
        <v>73.762513333333331</v>
      </c>
      <c r="C78">
        <f t="shared" si="43"/>
        <v>78.345749999999995</v>
      </c>
      <c r="D78">
        <f t="shared" si="56"/>
        <v>13.528333333333334</v>
      </c>
      <c r="E78">
        <f t="shared" si="57"/>
        <v>67.913333333333341</v>
      </c>
      <c r="F78">
        <f t="shared" si="58"/>
        <v>1.4316666666666666</v>
      </c>
      <c r="G78">
        <f t="shared" si="59"/>
        <v>3.4566666666666666</v>
      </c>
      <c r="H78">
        <f t="shared" si="60"/>
        <v>17.371666666666666</v>
      </c>
      <c r="I78">
        <v>28.341666666666669</v>
      </c>
      <c r="J78">
        <v>52.051666666666669</v>
      </c>
      <c r="K78">
        <f t="shared" si="44"/>
        <v>52.051666666666669</v>
      </c>
      <c r="M78">
        <f t="shared" si="45"/>
        <v>72.911666666666676</v>
      </c>
      <c r="N78">
        <f t="shared" si="61"/>
        <v>72.911666666666676</v>
      </c>
      <c r="Q78" t="s">
        <v>89</v>
      </c>
      <c r="R78" s="25">
        <f t="shared" si="46"/>
        <v>52.051666666666669</v>
      </c>
      <c r="S78" s="25">
        <f t="shared" si="47"/>
        <v>52.051666666666669</v>
      </c>
      <c r="T78" s="25">
        <f t="shared" si="62"/>
        <v>72.911666666666676</v>
      </c>
      <c r="U78">
        <f t="shared" si="48"/>
        <v>70.176490000000015</v>
      </c>
      <c r="V78">
        <f t="shared" si="49"/>
        <v>72.911666666666676</v>
      </c>
      <c r="W78" s="26">
        <f t="shared" si="36"/>
        <v>2.2631566666666743</v>
      </c>
      <c r="X78" s="26">
        <f t="shared" si="63"/>
        <v>6.7</v>
      </c>
      <c r="Y78">
        <f t="shared" si="37"/>
        <v>70.176490000000015</v>
      </c>
      <c r="Z78">
        <f t="shared" si="38"/>
        <v>78.345749999999995</v>
      </c>
      <c r="AB78" t="s">
        <v>89</v>
      </c>
      <c r="AC78" s="2">
        <f t="shared" si="39"/>
        <v>0</v>
      </c>
      <c r="AD78" s="2">
        <f t="shared" si="40"/>
        <v>1</v>
      </c>
      <c r="AE78" s="2">
        <f t="shared" si="50"/>
        <v>1</v>
      </c>
      <c r="AF78">
        <f t="shared" si="64"/>
        <v>1</v>
      </c>
      <c r="AG78">
        <f t="shared" si="51"/>
        <v>0</v>
      </c>
      <c r="AH78">
        <f t="shared" si="52"/>
        <v>0</v>
      </c>
      <c r="AJ78">
        <f t="shared" si="53"/>
        <v>52.051666666666669</v>
      </c>
      <c r="AK78">
        <f t="shared" si="54"/>
        <v>52.051666666666669</v>
      </c>
      <c r="AM78">
        <f t="shared" si="55"/>
        <v>0</v>
      </c>
      <c r="AN78" t="s">
        <v>89</v>
      </c>
      <c r="AO78">
        <v>0</v>
      </c>
      <c r="AP78" t="str">
        <v>Color Opaque 676</v>
      </c>
    </row>
    <row r="79" spans="1:42" x14ac:dyDescent="0.2">
      <c r="A79">
        <f t="shared" si="41"/>
        <v>68.890908333333343</v>
      </c>
      <c r="B79">
        <f t="shared" si="42"/>
        <v>73.329928333333328</v>
      </c>
      <c r="C79">
        <f t="shared" si="43"/>
        <v>78.778118333333339</v>
      </c>
      <c r="D79">
        <f t="shared" si="56"/>
        <v>13.528333333333334</v>
      </c>
      <c r="E79">
        <f t="shared" si="57"/>
        <v>67.913333333333341</v>
      </c>
      <c r="F79">
        <f t="shared" si="58"/>
        <v>1.4316666666666666</v>
      </c>
      <c r="G79">
        <f t="shared" si="59"/>
        <v>3.4566666666666666</v>
      </c>
      <c r="H79">
        <f t="shared" si="60"/>
        <v>17.371666666666666</v>
      </c>
      <c r="I79">
        <v>16.003333333333334</v>
      </c>
      <c r="J79">
        <v>40.094999999999999</v>
      </c>
      <c r="K79">
        <f t="shared" si="44"/>
        <v>40.094999999999999</v>
      </c>
      <c r="M79">
        <f t="shared" si="45"/>
        <v>72.911666666666676</v>
      </c>
      <c r="N79">
        <f t="shared" si="61"/>
        <v>72.911666666666676</v>
      </c>
      <c r="Q79" t="s">
        <v>90</v>
      </c>
      <c r="R79" s="25">
        <f t="shared" si="46"/>
        <v>40.094999999999999</v>
      </c>
      <c r="S79" s="25">
        <f t="shared" si="47"/>
        <v>40.094999999999999</v>
      </c>
      <c r="T79" s="25">
        <f t="shared" si="62"/>
        <v>72.911666666666676</v>
      </c>
      <c r="U79">
        <f t="shared" si="48"/>
        <v>68.890908333333343</v>
      </c>
      <c r="V79">
        <f t="shared" si="49"/>
        <v>72.911666666666676</v>
      </c>
      <c r="W79" s="26">
        <f t="shared" si="36"/>
        <v>0.97757500000000164</v>
      </c>
      <c r="X79" s="26">
        <f t="shared" si="63"/>
        <v>6.7</v>
      </c>
      <c r="Y79">
        <f t="shared" si="37"/>
        <v>68.890908333333343</v>
      </c>
      <c r="Z79">
        <f t="shared" si="38"/>
        <v>78.778118333333339</v>
      </c>
      <c r="AB79" t="s">
        <v>90</v>
      </c>
      <c r="AC79" s="2">
        <f t="shared" si="39"/>
        <v>0</v>
      </c>
      <c r="AD79" s="2">
        <f t="shared" si="40"/>
        <v>1</v>
      </c>
      <c r="AE79" s="2">
        <f t="shared" si="50"/>
        <v>1</v>
      </c>
      <c r="AF79">
        <f t="shared" si="64"/>
        <v>1</v>
      </c>
      <c r="AG79">
        <f t="shared" si="51"/>
        <v>0</v>
      </c>
      <c r="AH79">
        <f t="shared" si="52"/>
        <v>0</v>
      </c>
      <c r="AJ79">
        <f t="shared" si="53"/>
        <v>40.094999999999999</v>
      </c>
      <c r="AK79">
        <f t="shared" si="54"/>
        <v>40.094999999999999</v>
      </c>
      <c r="AM79">
        <f t="shared" si="55"/>
        <v>0</v>
      </c>
      <c r="AN79" t="s">
        <v>90</v>
      </c>
      <c r="AO79">
        <v>0</v>
      </c>
      <c r="AP79" t="str">
        <v>Color Opaque 677</v>
      </c>
    </row>
    <row r="80" spans="1:42" x14ac:dyDescent="0.2">
      <c r="A80">
        <f t="shared" si="41"/>
        <v>70.313966666666673</v>
      </c>
      <c r="B80">
        <f t="shared" si="42"/>
        <v>74.702703333333332</v>
      </c>
      <c r="C80">
        <f t="shared" si="43"/>
        <v>80.096926666666661</v>
      </c>
      <c r="D80">
        <f t="shared" si="56"/>
        <v>13.528333333333334</v>
      </c>
      <c r="E80">
        <f t="shared" si="57"/>
        <v>67.913333333333341</v>
      </c>
      <c r="F80">
        <f t="shared" si="58"/>
        <v>1.4316666666666666</v>
      </c>
      <c r="G80">
        <f t="shared" si="59"/>
        <v>3.4566666666666666</v>
      </c>
      <c r="H80">
        <f t="shared" si="60"/>
        <v>17.371666666666666</v>
      </c>
      <c r="I80">
        <v>14.744999999999999</v>
      </c>
      <c r="J80">
        <v>43.778333333333329</v>
      </c>
      <c r="K80">
        <f t="shared" si="44"/>
        <v>43.778333333333329</v>
      </c>
      <c r="M80">
        <f t="shared" si="45"/>
        <v>72.911666666666676</v>
      </c>
      <c r="N80">
        <f t="shared" si="61"/>
        <v>72.911666666666676</v>
      </c>
      <c r="Q80" t="s">
        <v>91</v>
      </c>
      <c r="R80" s="25">
        <f t="shared" si="46"/>
        <v>43.778333333333329</v>
      </c>
      <c r="S80" s="25">
        <f t="shared" si="47"/>
        <v>43.778333333333329</v>
      </c>
      <c r="T80" s="25">
        <f t="shared" si="62"/>
        <v>72.911666666666676</v>
      </c>
      <c r="U80">
        <f t="shared" si="48"/>
        <v>70.313966666666673</v>
      </c>
      <c r="V80">
        <f t="shared" si="49"/>
        <v>72.911666666666676</v>
      </c>
      <c r="W80" s="26">
        <f t="shared" si="36"/>
        <v>2.4006333333333316</v>
      </c>
      <c r="X80" s="26">
        <f t="shared" si="63"/>
        <v>6.7</v>
      </c>
      <c r="Y80">
        <f t="shared" si="37"/>
        <v>70.313966666666673</v>
      </c>
      <c r="Z80">
        <f t="shared" si="38"/>
        <v>80.096926666666661</v>
      </c>
      <c r="AB80" t="s">
        <v>91</v>
      </c>
      <c r="AC80" s="2">
        <f t="shared" si="39"/>
        <v>0</v>
      </c>
      <c r="AD80" s="2">
        <f t="shared" si="40"/>
        <v>1</v>
      </c>
      <c r="AE80" s="2">
        <f t="shared" si="50"/>
        <v>1</v>
      </c>
      <c r="AF80">
        <f t="shared" si="64"/>
        <v>1</v>
      </c>
      <c r="AG80">
        <f t="shared" si="51"/>
        <v>0</v>
      </c>
      <c r="AH80">
        <f t="shared" si="52"/>
        <v>0</v>
      </c>
      <c r="AJ80">
        <f t="shared" si="53"/>
        <v>43.778333333333329</v>
      </c>
      <c r="AK80">
        <f t="shared" si="54"/>
        <v>43.778333333333329</v>
      </c>
      <c r="AM80">
        <f t="shared" si="55"/>
        <v>0</v>
      </c>
      <c r="AN80" t="s">
        <v>91</v>
      </c>
      <c r="AO80">
        <v>0</v>
      </c>
      <c r="AP80" t="str">
        <v>Color Opaque 678</v>
      </c>
    </row>
    <row r="81" spans="1:42" x14ac:dyDescent="0.2">
      <c r="A81">
        <f t="shared" si="41"/>
        <v>88.547506666666678</v>
      </c>
      <c r="B81">
        <f t="shared" si="42"/>
        <v>92.030793333333335</v>
      </c>
      <c r="C81">
        <f t="shared" si="43"/>
        <v>96.469581666666656</v>
      </c>
      <c r="D81">
        <f t="shared" si="56"/>
        <v>13.528333333333334</v>
      </c>
      <c r="E81">
        <f t="shared" si="57"/>
        <v>67.913333333333341</v>
      </c>
      <c r="F81">
        <f t="shared" si="58"/>
        <v>1.4316666666666666</v>
      </c>
      <c r="G81">
        <f t="shared" si="59"/>
        <v>3.4566666666666666</v>
      </c>
      <c r="H81">
        <f t="shared" si="60"/>
        <v>17.371666666666666</v>
      </c>
      <c r="I81">
        <v>2.9800000000000004</v>
      </c>
      <c r="J81">
        <v>93.763333333333321</v>
      </c>
      <c r="K81">
        <f t="shared" si="44"/>
        <v>72.911666666666676</v>
      </c>
      <c r="M81">
        <f t="shared" si="45"/>
        <v>93.763333333333321</v>
      </c>
      <c r="N81">
        <f t="shared" si="61"/>
        <v>72.911666666666676</v>
      </c>
      <c r="Q81" t="s">
        <v>92</v>
      </c>
      <c r="R81" s="25">
        <f t="shared" si="46"/>
        <v>88.547506666666678</v>
      </c>
      <c r="S81" s="25">
        <f t="shared" si="47"/>
        <v>93.763333333333321</v>
      </c>
      <c r="T81" s="25">
        <f t="shared" si="62"/>
        <v>72.911666666666676</v>
      </c>
      <c r="U81">
        <f t="shared" si="48"/>
        <v>88.547506666666678</v>
      </c>
      <c r="V81">
        <f t="shared" si="49"/>
        <v>93.763333333333321</v>
      </c>
      <c r="W81" s="26">
        <f t="shared" si="36"/>
        <v>41.485839999999982</v>
      </c>
      <c r="X81" s="26">
        <f t="shared" si="63"/>
        <v>6.7</v>
      </c>
      <c r="Y81">
        <f t="shared" si="37"/>
        <v>88.547506666666678</v>
      </c>
      <c r="Z81">
        <f t="shared" si="38"/>
        <v>96.469581666666656</v>
      </c>
      <c r="AB81" t="s">
        <v>92</v>
      </c>
      <c r="AC81" s="2">
        <f t="shared" si="39"/>
        <v>1</v>
      </c>
      <c r="AD81" s="2">
        <f t="shared" si="40"/>
        <v>0</v>
      </c>
      <c r="AE81" s="2">
        <f t="shared" si="50"/>
        <v>0</v>
      </c>
      <c r="AF81">
        <f t="shared" si="64"/>
        <v>1</v>
      </c>
      <c r="AG81">
        <f t="shared" si="51"/>
        <v>0</v>
      </c>
      <c r="AH81">
        <f t="shared" si="52"/>
        <v>0</v>
      </c>
      <c r="AJ81">
        <f t="shared" si="53"/>
        <v>88.547506666666678</v>
      </c>
      <c r="AK81">
        <f t="shared" si="54"/>
        <v>93.763333333333321</v>
      </c>
      <c r="AM81">
        <f t="shared" si="55"/>
        <v>1</v>
      </c>
      <c r="AN81" t="s">
        <v>92</v>
      </c>
      <c r="AO81">
        <v>0</v>
      </c>
      <c r="AP81" t="str">
        <v>Color 564</v>
      </c>
    </row>
    <row r="82" spans="1:42" x14ac:dyDescent="0.2">
      <c r="A82">
        <f t="shared" si="41"/>
        <v>69.054793333333336</v>
      </c>
      <c r="B82">
        <f t="shared" si="42"/>
        <v>71.989163333333337</v>
      </c>
      <c r="C82">
        <f t="shared" si="43"/>
        <v>75.916263333333333</v>
      </c>
      <c r="D82">
        <f t="shared" si="56"/>
        <v>13.528333333333334</v>
      </c>
      <c r="E82">
        <f t="shared" si="57"/>
        <v>67.913333333333341</v>
      </c>
      <c r="F82">
        <f t="shared" si="58"/>
        <v>1.4316666666666666</v>
      </c>
      <c r="G82">
        <f t="shared" si="59"/>
        <v>3.4566666666666666</v>
      </c>
      <c r="H82">
        <f t="shared" si="60"/>
        <v>17.371666666666666</v>
      </c>
      <c r="I82">
        <v>40.868333333333332</v>
      </c>
      <c r="J82">
        <v>56.535000000000004</v>
      </c>
      <c r="K82">
        <f t="shared" si="44"/>
        <v>56.535000000000004</v>
      </c>
      <c r="M82">
        <f t="shared" si="45"/>
        <v>72.911666666666676</v>
      </c>
      <c r="N82">
        <f t="shared" si="61"/>
        <v>72.911666666666676</v>
      </c>
      <c r="Q82" t="s">
        <v>93</v>
      </c>
      <c r="R82" s="25">
        <f t="shared" si="46"/>
        <v>56.535000000000004</v>
      </c>
      <c r="S82" s="25">
        <f t="shared" si="47"/>
        <v>56.535000000000004</v>
      </c>
      <c r="T82" s="25">
        <f t="shared" si="62"/>
        <v>72.911666666666676</v>
      </c>
      <c r="U82">
        <f t="shared" si="48"/>
        <v>69.054793333333336</v>
      </c>
      <c r="V82">
        <f t="shared" si="49"/>
        <v>72.911666666666676</v>
      </c>
      <c r="W82" s="26">
        <f t="shared" si="36"/>
        <v>1.141459999999995</v>
      </c>
      <c r="X82" s="26">
        <f t="shared" si="63"/>
        <v>6.7</v>
      </c>
      <c r="Y82">
        <f t="shared" si="37"/>
        <v>69.054793333333336</v>
      </c>
      <c r="Z82">
        <f t="shared" si="38"/>
        <v>75.916263333333333</v>
      </c>
      <c r="AB82" t="s">
        <v>93</v>
      </c>
      <c r="AC82" s="2">
        <f t="shared" si="39"/>
        <v>0</v>
      </c>
      <c r="AD82" s="2">
        <f t="shared" si="40"/>
        <v>1</v>
      </c>
      <c r="AE82" s="2">
        <f t="shared" si="50"/>
        <v>1</v>
      </c>
      <c r="AF82">
        <f t="shared" si="64"/>
        <v>1</v>
      </c>
      <c r="AG82">
        <f t="shared" si="51"/>
        <v>0</v>
      </c>
      <c r="AH82">
        <f t="shared" si="52"/>
        <v>0</v>
      </c>
      <c r="AJ82">
        <f t="shared" si="53"/>
        <v>56.535000000000004</v>
      </c>
      <c r="AK82">
        <f t="shared" si="54"/>
        <v>56.535000000000004</v>
      </c>
      <c r="AM82">
        <f t="shared" si="55"/>
        <v>0</v>
      </c>
      <c r="AN82" t="s">
        <v>93</v>
      </c>
      <c r="AO82">
        <v>0</v>
      </c>
      <c r="AP82" t="str">
        <v>Color 566</v>
      </c>
    </row>
    <row r="83" spans="1:42" x14ac:dyDescent="0.2">
      <c r="A83">
        <f t="shared" si="41"/>
        <v>67.262223333333338</v>
      </c>
      <c r="B83">
        <f t="shared" si="42"/>
        <v>71.400616666666664</v>
      </c>
      <c r="C83">
        <f t="shared" si="43"/>
        <v>76.548568333333336</v>
      </c>
      <c r="D83">
        <f t="shared" si="56"/>
        <v>13.528333333333334</v>
      </c>
      <c r="E83">
        <f t="shared" si="57"/>
        <v>67.913333333333341</v>
      </c>
      <c r="F83">
        <f t="shared" si="58"/>
        <v>1.4316666666666666</v>
      </c>
      <c r="G83">
        <f t="shared" si="59"/>
        <v>3.4566666666666666</v>
      </c>
      <c r="H83">
        <f t="shared" si="60"/>
        <v>17.371666666666666</v>
      </c>
      <c r="I83">
        <v>23.419999999999998</v>
      </c>
      <c r="J83">
        <v>39.706666666666663</v>
      </c>
      <c r="K83">
        <f t="shared" si="44"/>
        <v>39.706666666666663</v>
      </c>
      <c r="M83">
        <f t="shared" si="45"/>
        <v>72.911666666666676</v>
      </c>
      <c r="N83">
        <f t="shared" si="61"/>
        <v>72.911666666666676</v>
      </c>
      <c r="Q83" t="s">
        <v>94</v>
      </c>
      <c r="R83" s="25">
        <f t="shared" si="46"/>
        <v>39.706666666666663</v>
      </c>
      <c r="S83" s="25">
        <f t="shared" si="47"/>
        <v>39.706666666666663</v>
      </c>
      <c r="T83" s="25">
        <f t="shared" si="62"/>
        <v>72.911666666666676</v>
      </c>
      <c r="U83">
        <f t="shared" si="48"/>
        <v>67.262223333333338</v>
      </c>
      <c r="V83">
        <f t="shared" si="49"/>
        <v>72.911666666666676</v>
      </c>
      <c r="W83" s="26">
        <f t="shared" si="36"/>
        <v>-0.65111000000000274</v>
      </c>
      <c r="X83" s="26">
        <f t="shared" si="63"/>
        <v>6.7</v>
      </c>
      <c r="Y83">
        <f t="shared" si="37"/>
        <v>67.262223333333338</v>
      </c>
      <c r="Z83">
        <f t="shared" si="38"/>
        <v>76.548568333333336</v>
      </c>
      <c r="AB83" t="s">
        <v>94</v>
      </c>
      <c r="AC83" s="2">
        <f t="shared" si="39"/>
        <v>0</v>
      </c>
      <c r="AD83" s="2">
        <f t="shared" si="40"/>
        <v>1</v>
      </c>
      <c r="AE83" s="2">
        <f t="shared" si="50"/>
        <v>1</v>
      </c>
      <c r="AF83">
        <f t="shared" si="64"/>
        <v>1</v>
      </c>
      <c r="AG83">
        <f t="shared" si="51"/>
        <v>0</v>
      </c>
      <c r="AH83">
        <f t="shared" si="52"/>
        <v>0</v>
      </c>
      <c r="AJ83">
        <f t="shared" si="53"/>
        <v>39.706666666666663</v>
      </c>
      <c r="AK83">
        <f t="shared" si="54"/>
        <v>39.706666666666663</v>
      </c>
      <c r="AM83">
        <f t="shared" si="55"/>
        <v>0</v>
      </c>
      <c r="AN83" t="s">
        <v>94</v>
      </c>
      <c r="AO83">
        <v>0</v>
      </c>
      <c r="AP83" t="str">
        <v>Color 567</v>
      </c>
    </row>
    <row r="84" spans="1:42" x14ac:dyDescent="0.2">
      <c r="A84">
        <f t="shared" si="41"/>
        <v>74.94110666666667</v>
      </c>
      <c r="B84">
        <f t="shared" si="42"/>
        <v>78.930026666666663</v>
      </c>
      <c r="C84">
        <f t="shared" si="43"/>
        <v>83.909931666666665</v>
      </c>
      <c r="D84">
        <f t="shared" si="56"/>
        <v>13.528333333333334</v>
      </c>
      <c r="E84">
        <f t="shared" si="57"/>
        <v>67.913333333333341</v>
      </c>
      <c r="F84">
        <f t="shared" si="58"/>
        <v>1.4316666666666666</v>
      </c>
      <c r="G84">
        <f t="shared" si="59"/>
        <v>3.4566666666666666</v>
      </c>
      <c r="H84">
        <f t="shared" si="60"/>
        <v>17.371666666666666</v>
      </c>
      <c r="I84">
        <v>14.596666666666666</v>
      </c>
      <c r="J84">
        <v>58.28</v>
      </c>
      <c r="K84">
        <f t="shared" si="44"/>
        <v>58.28</v>
      </c>
      <c r="M84">
        <f t="shared" si="45"/>
        <v>72.911666666666676</v>
      </c>
      <c r="N84">
        <f t="shared" si="61"/>
        <v>72.911666666666676</v>
      </c>
      <c r="Q84" t="s">
        <v>95</v>
      </c>
      <c r="R84" s="25">
        <f t="shared" si="46"/>
        <v>58.28</v>
      </c>
      <c r="S84" s="25">
        <f t="shared" si="47"/>
        <v>58.28</v>
      </c>
      <c r="T84" s="25">
        <f t="shared" si="62"/>
        <v>72.911666666666676</v>
      </c>
      <c r="U84">
        <f t="shared" si="48"/>
        <v>74.94110666666667</v>
      </c>
      <c r="V84">
        <f t="shared" si="49"/>
        <v>72.911666666666676</v>
      </c>
      <c r="W84" s="26">
        <f t="shared" si="36"/>
        <v>7.0277733333333288</v>
      </c>
      <c r="X84" s="26">
        <f t="shared" si="63"/>
        <v>6.7</v>
      </c>
      <c r="Y84">
        <f t="shared" si="37"/>
        <v>74.94110666666667</v>
      </c>
      <c r="Z84">
        <f t="shared" si="38"/>
        <v>83.909931666666665</v>
      </c>
      <c r="AB84" t="s">
        <v>95</v>
      </c>
      <c r="AC84" s="2">
        <f t="shared" si="39"/>
        <v>0</v>
      </c>
      <c r="AD84" s="2">
        <f t="shared" si="40"/>
        <v>0</v>
      </c>
      <c r="AE84" s="2">
        <f t="shared" si="50"/>
        <v>0</v>
      </c>
      <c r="AF84">
        <f t="shared" si="64"/>
        <v>1</v>
      </c>
      <c r="AG84">
        <f t="shared" si="51"/>
        <v>0</v>
      </c>
      <c r="AH84">
        <f t="shared" si="52"/>
        <v>0</v>
      </c>
      <c r="AJ84">
        <f t="shared" si="53"/>
        <v>58.28</v>
      </c>
      <c r="AK84">
        <f t="shared" si="54"/>
        <v>58.28</v>
      </c>
      <c r="AM84">
        <f t="shared" si="55"/>
        <v>0</v>
      </c>
      <c r="AN84" t="s">
        <v>95</v>
      </c>
      <c r="AO84">
        <v>0</v>
      </c>
      <c r="AP84" t="str">
        <v>Color 568</v>
      </c>
    </row>
    <row r="85" spans="1:42" x14ac:dyDescent="0.2">
      <c r="A85">
        <f t="shared" si="41"/>
        <v>75.225723333333349</v>
      </c>
      <c r="B85">
        <f t="shared" si="42"/>
        <v>80.600270000000009</v>
      </c>
      <c r="C85">
        <f t="shared" si="43"/>
        <v>86.979978333333321</v>
      </c>
      <c r="D85">
        <f t="shared" si="56"/>
        <v>13.528333333333334</v>
      </c>
      <c r="E85">
        <f t="shared" si="57"/>
        <v>67.913333333333341</v>
      </c>
      <c r="F85">
        <f t="shared" si="58"/>
        <v>1.4316666666666666</v>
      </c>
      <c r="G85">
        <f t="shared" si="59"/>
        <v>3.4566666666666666</v>
      </c>
      <c r="H85">
        <f t="shared" si="60"/>
        <v>17.371666666666666</v>
      </c>
      <c r="I85">
        <v>-8.9433333333333334</v>
      </c>
      <c r="J85">
        <v>44.103333333333332</v>
      </c>
      <c r="K85">
        <f t="shared" si="44"/>
        <v>44.103333333333332</v>
      </c>
      <c r="M85">
        <f t="shared" si="45"/>
        <v>72.911666666666676</v>
      </c>
      <c r="N85">
        <f t="shared" si="61"/>
        <v>72.911666666666676</v>
      </c>
      <c r="Q85" t="s">
        <v>96</v>
      </c>
      <c r="R85" s="25">
        <f t="shared" si="46"/>
        <v>44.103333333333332</v>
      </c>
      <c r="S85" s="25">
        <f t="shared" si="47"/>
        <v>44.103333333333332</v>
      </c>
      <c r="T85" s="25">
        <f t="shared" si="62"/>
        <v>72.911666666666676</v>
      </c>
      <c r="U85">
        <f t="shared" si="48"/>
        <v>75.225723333333349</v>
      </c>
      <c r="V85">
        <f t="shared" si="49"/>
        <v>72.911666666666676</v>
      </c>
      <c r="W85" s="26">
        <f t="shared" si="36"/>
        <v>7.3123900000000077</v>
      </c>
      <c r="X85" s="26">
        <f t="shared" si="63"/>
        <v>6.7</v>
      </c>
      <c r="Y85">
        <f t="shared" si="37"/>
        <v>75.225723333333349</v>
      </c>
      <c r="Z85">
        <f t="shared" si="38"/>
        <v>86.979978333333321</v>
      </c>
      <c r="AB85" t="s">
        <v>96</v>
      </c>
      <c r="AC85" s="2">
        <f t="shared" si="39"/>
        <v>0</v>
      </c>
      <c r="AD85" s="2">
        <f t="shared" si="40"/>
        <v>0</v>
      </c>
      <c r="AE85" s="2">
        <f t="shared" si="50"/>
        <v>0</v>
      </c>
      <c r="AF85">
        <f t="shared" si="64"/>
        <v>1</v>
      </c>
      <c r="AG85">
        <f t="shared" si="51"/>
        <v>0</v>
      </c>
      <c r="AH85">
        <f t="shared" si="52"/>
        <v>0</v>
      </c>
      <c r="AJ85">
        <f t="shared" si="53"/>
        <v>44.103333333333332</v>
      </c>
      <c r="AK85">
        <f t="shared" si="54"/>
        <v>44.103333333333332</v>
      </c>
      <c r="AM85">
        <f t="shared" si="55"/>
        <v>0</v>
      </c>
      <c r="AN85" t="s">
        <v>96</v>
      </c>
      <c r="AO85">
        <v>0</v>
      </c>
      <c r="AP85" t="str">
        <v>Color 569</v>
      </c>
    </row>
    <row r="86" spans="1:42" x14ac:dyDescent="0.2">
      <c r="A86">
        <f t="shared" si="41"/>
        <v>70.134356666666676</v>
      </c>
      <c r="B86">
        <f t="shared" si="42"/>
        <v>75.10999666666666</v>
      </c>
      <c r="C86">
        <f t="shared" si="43"/>
        <v>81.097791666666666</v>
      </c>
      <c r="D86">
        <f t="shared" si="56"/>
        <v>13.528333333333334</v>
      </c>
      <c r="E86">
        <f t="shared" si="57"/>
        <v>67.913333333333341</v>
      </c>
      <c r="F86">
        <f t="shared" si="58"/>
        <v>1.4316666666666666</v>
      </c>
      <c r="G86">
        <f t="shared" si="59"/>
        <v>3.4566666666666666</v>
      </c>
      <c r="H86">
        <f t="shared" si="60"/>
        <v>17.371666666666666</v>
      </c>
      <c r="I86">
        <v>5.2166666666666659</v>
      </c>
      <c r="J86">
        <v>37.109999999999992</v>
      </c>
      <c r="K86">
        <f t="shared" si="44"/>
        <v>37.109999999999992</v>
      </c>
      <c r="M86">
        <f t="shared" si="45"/>
        <v>72.911666666666676</v>
      </c>
      <c r="N86">
        <f t="shared" si="61"/>
        <v>72.911666666666676</v>
      </c>
      <c r="Q86" t="s">
        <v>97</v>
      </c>
      <c r="R86" s="25">
        <f t="shared" si="46"/>
        <v>37.109999999999992</v>
      </c>
      <c r="S86" s="25">
        <f t="shared" si="47"/>
        <v>37.109999999999992</v>
      </c>
      <c r="T86" s="25">
        <f t="shared" si="62"/>
        <v>72.911666666666676</v>
      </c>
      <c r="U86">
        <f t="shared" si="48"/>
        <v>70.134356666666676</v>
      </c>
      <c r="V86">
        <f t="shared" si="49"/>
        <v>72.911666666666676</v>
      </c>
      <c r="W86" s="26">
        <f t="shared" si="36"/>
        <v>2.2210233333333349</v>
      </c>
      <c r="X86" s="26">
        <f t="shared" si="63"/>
        <v>6.7</v>
      </c>
      <c r="Y86">
        <f t="shared" si="37"/>
        <v>70.134356666666676</v>
      </c>
      <c r="Z86">
        <f t="shared" si="38"/>
        <v>81.097791666666666</v>
      </c>
      <c r="AB86" t="s">
        <v>97</v>
      </c>
      <c r="AC86" s="2">
        <f t="shared" si="39"/>
        <v>0</v>
      </c>
      <c r="AD86" s="2">
        <f t="shared" si="40"/>
        <v>1</v>
      </c>
      <c r="AE86" s="2">
        <f t="shared" si="50"/>
        <v>1</v>
      </c>
      <c r="AF86">
        <f t="shared" si="64"/>
        <v>1</v>
      </c>
      <c r="AG86">
        <f t="shared" si="51"/>
        <v>0</v>
      </c>
      <c r="AH86">
        <f t="shared" si="52"/>
        <v>0</v>
      </c>
      <c r="AJ86">
        <f t="shared" si="53"/>
        <v>37.109999999999992</v>
      </c>
      <c r="AK86">
        <f t="shared" si="54"/>
        <v>37.109999999999992</v>
      </c>
      <c r="AM86">
        <f t="shared" si="55"/>
        <v>0</v>
      </c>
      <c r="AN86" t="s">
        <v>97</v>
      </c>
      <c r="AO86">
        <v>0</v>
      </c>
      <c r="AP86" t="str">
        <v>Color 570</v>
      </c>
    </row>
    <row r="87" spans="1:42" x14ac:dyDescent="0.2">
      <c r="A87">
        <f t="shared" si="41"/>
        <v>79.821980000000025</v>
      </c>
      <c r="B87">
        <f t="shared" si="42"/>
        <v>83.60302333333334</v>
      </c>
      <c r="C87">
        <f t="shared" si="43"/>
        <v>88.362040000000007</v>
      </c>
      <c r="D87">
        <f t="shared" si="56"/>
        <v>13.528333333333334</v>
      </c>
      <c r="E87">
        <f t="shared" si="57"/>
        <v>67.913333333333341</v>
      </c>
      <c r="F87">
        <f t="shared" si="58"/>
        <v>1.4316666666666666</v>
      </c>
      <c r="G87">
        <f t="shared" si="59"/>
        <v>3.4566666666666666</v>
      </c>
      <c r="H87">
        <f t="shared" si="60"/>
        <v>17.371666666666666</v>
      </c>
      <c r="I87">
        <v>10.871666666666664</v>
      </c>
      <c r="J87">
        <v>71.291666666666686</v>
      </c>
      <c r="K87">
        <f t="shared" si="44"/>
        <v>71.291666666666686</v>
      </c>
      <c r="M87">
        <f t="shared" si="45"/>
        <v>72.911666666666676</v>
      </c>
      <c r="N87">
        <f t="shared" si="61"/>
        <v>72.911666666666676</v>
      </c>
      <c r="Q87" t="s">
        <v>98</v>
      </c>
      <c r="R87" s="25">
        <f t="shared" si="46"/>
        <v>71.291666666666686</v>
      </c>
      <c r="S87" s="25">
        <f t="shared" si="47"/>
        <v>71.291666666666686</v>
      </c>
      <c r="T87" s="25">
        <f t="shared" si="62"/>
        <v>72.911666666666676</v>
      </c>
      <c r="U87">
        <f t="shared" si="48"/>
        <v>79.821980000000025</v>
      </c>
      <c r="V87">
        <f t="shared" si="49"/>
        <v>72.911666666666676</v>
      </c>
      <c r="W87" s="26">
        <f t="shared" si="36"/>
        <v>11.908646666666684</v>
      </c>
      <c r="X87" s="26">
        <f t="shared" si="63"/>
        <v>6.7</v>
      </c>
      <c r="Y87">
        <f t="shared" si="37"/>
        <v>79.821980000000025</v>
      </c>
      <c r="Z87">
        <f t="shared" si="38"/>
        <v>88.362040000000007</v>
      </c>
      <c r="AB87" t="s">
        <v>98</v>
      </c>
      <c r="AC87" s="2">
        <f t="shared" si="39"/>
        <v>0</v>
      </c>
      <c r="AD87" s="2">
        <f t="shared" si="40"/>
        <v>0</v>
      </c>
      <c r="AE87" s="2">
        <f t="shared" si="50"/>
        <v>0</v>
      </c>
      <c r="AF87">
        <f t="shared" si="64"/>
        <v>1</v>
      </c>
      <c r="AG87">
        <f t="shared" si="51"/>
        <v>0</v>
      </c>
      <c r="AH87">
        <f t="shared" si="52"/>
        <v>0</v>
      </c>
      <c r="AJ87">
        <f t="shared" si="53"/>
        <v>71.291666666666686</v>
      </c>
      <c r="AK87">
        <f t="shared" si="54"/>
        <v>71.291666666666686</v>
      </c>
      <c r="AM87">
        <f t="shared" si="55"/>
        <v>0</v>
      </c>
      <c r="AN87" t="s">
        <v>98</v>
      </c>
      <c r="AO87">
        <v>0</v>
      </c>
      <c r="AP87" t="str">
        <v>Empress LTA1</v>
      </c>
    </row>
    <row r="88" spans="1:42" x14ac:dyDescent="0.2">
      <c r="A88">
        <f t="shared" si="41"/>
        <v>76.805695000000014</v>
      </c>
      <c r="B88">
        <f t="shared" si="42"/>
        <v>80.616534999999999</v>
      </c>
      <c r="C88">
        <f t="shared" si="43"/>
        <v>85.412334999999985</v>
      </c>
      <c r="D88">
        <f t="shared" si="56"/>
        <v>13.528333333333334</v>
      </c>
      <c r="E88">
        <f t="shared" si="57"/>
        <v>67.913333333333341</v>
      </c>
      <c r="F88">
        <f t="shared" si="58"/>
        <v>1.4316666666666666</v>
      </c>
      <c r="G88">
        <f t="shared" si="59"/>
        <v>3.4566666666666666</v>
      </c>
      <c r="H88">
        <f t="shared" si="60"/>
        <v>17.371666666666666</v>
      </c>
      <c r="I88">
        <v>14.819999999999999</v>
      </c>
      <c r="J88">
        <v>64.304999999999993</v>
      </c>
      <c r="K88">
        <f t="shared" si="44"/>
        <v>64.304999999999993</v>
      </c>
      <c r="M88">
        <f t="shared" si="45"/>
        <v>72.911666666666676</v>
      </c>
      <c r="N88">
        <f t="shared" si="61"/>
        <v>72.911666666666676</v>
      </c>
      <c r="Q88" t="s">
        <v>99</v>
      </c>
      <c r="R88" s="25">
        <f t="shared" si="46"/>
        <v>64.304999999999993</v>
      </c>
      <c r="S88" s="25">
        <f t="shared" si="47"/>
        <v>64.304999999999993</v>
      </c>
      <c r="T88" s="25">
        <f t="shared" si="62"/>
        <v>72.911666666666676</v>
      </c>
      <c r="U88">
        <f t="shared" si="48"/>
        <v>76.805695000000014</v>
      </c>
      <c r="V88">
        <f t="shared" si="49"/>
        <v>72.911666666666676</v>
      </c>
      <c r="W88" s="26">
        <f t="shared" si="36"/>
        <v>8.8923616666666732</v>
      </c>
      <c r="X88" s="26">
        <f t="shared" si="63"/>
        <v>6.7</v>
      </c>
      <c r="Y88">
        <f t="shared" si="37"/>
        <v>76.805695000000014</v>
      </c>
      <c r="Z88">
        <f t="shared" si="38"/>
        <v>85.412334999999985</v>
      </c>
      <c r="AB88" t="s">
        <v>99</v>
      </c>
      <c r="AC88" s="2">
        <f t="shared" si="39"/>
        <v>0</v>
      </c>
      <c r="AD88" s="2">
        <f t="shared" si="40"/>
        <v>0</v>
      </c>
      <c r="AE88" s="2">
        <f t="shared" si="50"/>
        <v>0</v>
      </c>
      <c r="AF88">
        <f t="shared" si="64"/>
        <v>1</v>
      </c>
      <c r="AG88">
        <f t="shared" si="51"/>
        <v>0</v>
      </c>
      <c r="AH88">
        <f t="shared" si="52"/>
        <v>0</v>
      </c>
      <c r="AJ88">
        <f t="shared" si="53"/>
        <v>64.304999999999993</v>
      </c>
      <c r="AK88">
        <f t="shared" si="54"/>
        <v>64.304999999999993</v>
      </c>
      <c r="AM88">
        <f t="shared" si="55"/>
        <v>0</v>
      </c>
      <c r="AN88" t="s">
        <v>99</v>
      </c>
      <c r="AO88">
        <v>0</v>
      </c>
      <c r="AP88" t="str">
        <v>Empress LTA3</v>
      </c>
    </row>
    <row r="89" spans="1:42" x14ac:dyDescent="0.2">
      <c r="A89">
        <f t="shared" si="41"/>
        <v>78.457715000000007</v>
      </c>
      <c r="B89">
        <f t="shared" si="42"/>
        <v>82.600681666666659</v>
      </c>
      <c r="C89">
        <f t="shared" si="43"/>
        <v>87.728504999999998</v>
      </c>
      <c r="D89">
        <f t="shared" si="56"/>
        <v>13.528333333333334</v>
      </c>
      <c r="E89">
        <f t="shared" si="57"/>
        <v>67.913333333333341</v>
      </c>
      <c r="F89">
        <f t="shared" si="58"/>
        <v>1.4316666666666666</v>
      </c>
      <c r="G89">
        <f t="shared" si="59"/>
        <v>3.4566666666666666</v>
      </c>
      <c r="H89">
        <f t="shared" si="60"/>
        <v>17.371666666666666</v>
      </c>
      <c r="I89">
        <v>6.8433333333333337</v>
      </c>
      <c r="J89">
        <v>64.408333333333331</v>
      </c>
      <c r="K89">
        <f t="shared" si="44"/>
        <v>64.408333333333331</v>
      </c>
      <c r="M89">
        <f t="shared" si="45"/>
        <v>72.911666666666676</v>
      </c>
      <c r="N89">
        <f t="shared" si="61"/>
        <v>72.911666666666676</v>
      </c>
      <c r="Q89" t="s">
        <v>100</v>
      </c>
      <c r="R89" s="25">
        <f t="shared" si="46"/>
        <v>64.408333333333331</v>
      </c>
      <c r="S89" s="25">
        <f t="shared" si="47"/>
        <v>64.408333333333331</v>
      </c>
      <c r="T89" s="25">
        <f t="shared" si="62"/>
        <v>72.911666666666676</v>
      </c>
      <c r="U89">
        <f t="shared" si="48"/>
        <v>78.457715000000007</v>
      </c>
      <c r="V89">
        <f t="shared" si="49"/>
        <v>72.911666666666676</v>
      </c>
      <c r="W89" s="26">
        <f t="shared" si="36"/>
        <v>10.544381666666666</v>
      </c>
      <c r="X89" s="26">
        <f t="shared" si="63"/>
        <v>6.7</v>
      </c>
      <c r="Y89">
        <f t="shared" si="37"/>
        <v>78.457715000000007</v>
      </c>
      <c r="Z89">
        <f t="shared" si="38"/>
        <v>87.728504999999998</v>
      </c>
      <c r="AB89" t="s">
        <v>100</v>
      </c>
      <c r="AC89" s="2">
        <f t="shared" si="39"/>
        <v>0</v>
      </c>
      <c r="AD89" s="2">
        <f t="shared" si="40"/>
        <v>0</v>
      </c>
      <c r="AE89" s="2">
        <f t="shared" si="50"/>
        <v>0</v>
      </c>
      <c r="AF89">
        <f t="shared" si="64"/>
        <v>1</v>
      </c>
      <c r="AG89">
        <f t="shared" si="51"/>
        <v>0</v>
      </c>
      <c r="AH89">
        <f t="shared" si="52"/>
        <v>0</v>
      </c>
      <c r="AJ89">
        <f t="shared" si="53"/>
        <v>64.408333333333331</v>
      </c>
      <c r="AK89">
        <f t="shared" si="54"/>
        <v>64.408333333333331</v>
      </c>
      <c r="AM89">
        <f t="shared" si="55"/>
        <v>0</v>
      </c>
      <c r="AN89" t="s">
        <v>100</v>
      </c>
      <c r="AO89">
        <v>0</v>
      </c>
      <c r="AP89" t="str">
        <v>Empress HTA1</v>
      </c>
    </row>
    <row r="90" spans="1:42" x14ac:dyDescent="0.2">
      <c r="A90">
        <f t="shared" si="41"/>
        <v>76.267618333333346</v>
      </c>
      <c r="B90">
        <f t="shared" si="42"/>
        <v>80.209988333333328</v>
      </c>
      <c r="C90">
        <f t="shared" si="43"/>
        <v>85.139913333333325</v>
      </c>
      <c r="D90">
        <f t="shared" si="56"/>
        <v>13.528333333333334</v>
      </c>
      <c r="E90">
        <f t="shared" si="57"/>
        <v>67.913333333333341</v>
      </c>
      <c r="F90">
        <f t="shared" si="58"/>
        <v>1.4316666666666666</v>
      </c>
      <c r="G90">
        <f t="shared" si="59"/>
        <v>3.4566666666666666</v>
      </c>
      <c r="H90">
        <f t="shared" si="60"/>
        <v>17.371666666666666</v>
      </c>
      <c r="I90">
        <v>13.418333333333331</v>
      </c>
      <c r="J90">
        <v>61.71</v>
      </c>
      <c r="K90">
        <f t="shared" si="44"/>
        <v>61.71</v>
      </c>
      <c r="M90">
        <f t="shared" si="45"/>
        <v>72.911666666666676</v>
      </c>
      <c r="N90">
        <f t="shared" si="61"/>
        <v>72.911666666666676</v>
      </c>
      <c r="Q90" t="s">
        <v>101</v>
      </c>
      <c r="R90" s="25">
        <f t="shared" si="46"/>
        <v>61.71</v>
      </c>
      <c r="S90" s="25">
        <f t="shared" si="47"/>
        <v>61.71</v>
      </c>
      <c r="T90" s="25">
        <f t="shared" si="62"/>
        <v>72.911666666666676</v>
      </c>
      <c r="U90">
        <f t="shared" si="48"/>
        <v>76.267618333333346</v>
      </c>
      <c r="V90">
        <f t="shared" si="49"/>
        <v>72.911666666666676</v>
      </c>
      <c r="W90" s="26">
        <f t="shared" si="36"/>
        <v>8.3542850000000044</v>
      </c>
      <c r="X90" s="26">
        <f t="shared" si="63"/>
        <v>6.7</v>
      </c>
      <c r="Y90">
        <f t="shared" si="37"/>
        <v>76.267618333333346</v>
      </c>
      <c r="Z90">
        <f t="shared" si="38"/>
        <v>85.139913333333325</v>
      </c>
      <c r="AB90" t="s">
        <v>101</v>
      </c>
      <c r="AC90" s="2">
        <f t="shared" si="39"/>
        <v>0</v>
      </c>
      <c r="AD90" s="2">
        <f t="shared" si="40"/>
        <v>0</v>
      </c>
      <c r="AE90" s="2">
        <f t="shared" si="50"/>
        <v>0</v>
      </c>
      <c r="AF90">
        <f t="shared" si="64"/>
        <v>1</v>
      </c>
      <c r="AG90">
        <f t="shared" si="51"/>
        <v>0</v>
      </c>
      <c r="AH90">
        <f t="shared" si="52"/>
        <v>0</v>
      </c>
      <c r="AJ90">
        <f t="shared" si="53"/>
        <v>61.71</v>
      </c>
      <c r="AK90">
        <f t="shared" si="54"/>
        <v>61.71</v>
      </c>
      <c r="AM90">
        <f t="shared" si="55"/>
        <v>0</v>
      </c>
      <c r="AN90" t="s">
        <v>101</v>
      </c>
      <c r="AO90">
        <v>0</v>
      </c>
      <c r="AP90" t="str">
        <v>Empress HTA3</v>
      </c>
    </row>
  </sheetData>
  <sheetProtection algorithmName="SHA-512" hashValue="YHFsjIRpQKXvsjQ9fodEpJ4BD7QwFuDaGL/fzj9O7pdBHujT0T4Lb862NvMJS5ZnnzLYCQ1PWKcG2Mja+33sjg==" saltValue="ujDCSd7o8uw9cLqjtpf4GQ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B5BA73AD-A489-48CE-AD6F-C7E4856B97D4}">
            <x14:iconSet iconSet="3Symbols" showValue="0" custom="1">
              <x14:cfvo type="percent">
                <xm:f>0</xm:f>
              </x14:cfvo>
              <x14:cfvo type="num">
                <xm:f>$V$2*-1</xm:f>
              </x14:cfvo>
              <x14:cfvo type="num">
                <xm:f>$V$2</xm:f>
              </x14:cfvo>
              <x14:cfIcon iconSet="3Symbols" iconId="0"/>
              <x14:cfIcon iconSet="3Symbols" iconId="2"/>
              <x14:cfIcon iconSet="3Symbols" iconId="0"/>
            </x14:iconSet>
          </x14:cfRule>
          <xm:sqref>W5:W90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3F9C3-8165-1A47-93FB-835103F0A8C6}">
  <dimension ref="A1:W90"/>
  <sheetViews>
    <sheetView workbookViewId="0">
      <selection activeCell="F47" sqref="F47"/>
    </sheetView>
  </sheetViews>
  <sheetFormatPr baseColWidth="10" defaultColWidth="11.5" defaultRowHeight="15" x14ac:dyDescent="0.2"/>
  <cols>
    <col min="14" max="15" width="19.83203125" customWidth="1"/>
  </cols>
  <sheetData>
    <row r="1" spans="1:23" x14ac:dyDescent="0.2">
      <c r="P1" t="s">
        <v>119</v>
      </c>
      <c r="S1" t="s">
        <v>103</v>
      </c>
      <c r="V1" t="s">
        <v>120</v>
      </c>
    </row>
    <row r="2" spans="1:23" x14ac:dyDescent="0.2">
      <c r="P2" t="s">
        <v>107</v>
      </c>
      <c r="S2" t="s">
        <v>121</v>
      </c>
      <c r="V2" t="s">
        <v>122</v>
      </c>
    </row>
    <row r="3" spans="1:23" x14ac:dyDescent="0.2">
      <c r="L3" t="s">
        <v>8</v>
      </c>
      <c r="M3" t="s">
        <v>5</v>
      </c>
      <c r="P3">
        <f>L4-M4</f>
        <v>-2.0249999999999999</v>
      </c>
      <c r="S3">
        <f>P3-Q3</f>
        <v>-2.0249999999999999</v>
      </c>
      <c r="V3">
        <f>S3-T3</f>
        <v>-2.0249999999999999</v>
      </c>
    </row>
    <row r="4" spans="1:23" x14ac:dyDescent="0.2">
      <c r="A4" t="s">
        <v>123</v>
      </c>
      <c r="B4" t="s">
        <v>8</v>
      </c>
      <c r="C4" t="s">
        <v>124</v>
      </c>
      <c r="D4" t="s">
        <v>9</v>
      </c>
      <c r="E4" t="s">
        <v>106</v>
      </c>
      <c r="F4" t="s">
        <v>105</v>
      </c>
      <c r="G4" t="s">
        <v>113</v>
      </c>
      <c r="H4" t="s">
        <v>114</v>
      </c>
      <c r="I4" t="s">
        <v>125</v>
      </c>
      <c r="L4">
        <f>'INPUT DATA'!H4</f>
        <v>1.4316666666666666</v>
      </c>
      <c r="M4">
        <f>'INPUT DATA'!D4</f>
        <v>3.4566666666666666</v>
      </c>
      <c r="P4" t="s">
        <v>111</v>
      </c>
      <c r="Q4" t="s">
        <v>112</v>
      </c>
      <c r="S4" t="s">
        <v>111</v>
      </c>
      <c r="T4" t="s">
        <v>112</v>
      </c>
      <c r="V4" t="s">
        <v>111</v>
      </c>
      <c r="W4" t="s">
        <v>112</v>
      </c>
    </row>
    <row r="5" spans="1:23" x14ac:dyDescent="0.2">
      <c r="A5">
        <f>(0.163*D5)+(0.024*E5)-(0.08*F5)-(0.032*G5)+(0.024*H5)+1.6</f>
        <v>0.92683833333333365</v>
      </c>
      <c r="B5">
        <f>(0.173*D5)+(0.027*E5)-(0.077*F5)-(0.037*G5)+(0.021*H5)+1.83</f>
        <v>1.4192399999999994</v>
      </c>
      <c r="C5">
        <f>(0.182*D5)+(0.033*E5)-(0.075*F5)-(0.042*G5)+(0.017*H5)+2.05</f>
        <v>1.9445199999999991</v>
      </c>
      <c r="D5">
        <f>'INPUT DATA'!I4</f>
        <v>13.528333333333334</v>
      </c>
      <c r="E5">
        <f>'INPUT DATA'!C4</f>
        <v>67.913333333333341</v>
      </c>
      <c r="F5">
        <f>'INPUT DATA'!G4</f>
        <v>72.911666666666676</v>
      </c>
      <c r="G5">
        <f>'NODE 1'!I5</f>
        <v>14.418333333333331</v>
      </c>
      <c r="H5">
        <f>'NODE 1'!J5</f>
        <v>74.421666666666667</v>
      </c>
      <c r="I5" s="27">
        <v>1.4666669999999999</v>
      </c>
      <c r="J5" t="s">
        <v>16</v>
      </c>
      <c r="L5">
        <f>L4</f>
        <v>1.4316666666666666</v>
      </c>
      <c r="M5">
        <f>M4</f>
        <v>3.4566666666666666</v>
      </c>
      <c r="N5" t="s">
        <v>16</v>
      </c>
      <c r="P5" s="25">
        <f>IF(A5&lt;I5, A5, I5)</f>
        <v>0.92683833333333365</v>
      </c>
      <c r="Q5" s="25">
        <f>IF(C5&gt;I5, I5,C5)</f>
        <v>1.4666669999999999</v>
      </c>
      <c r="S5" s="25">
        <f>IF(I5 &lt;M5, I5, M5)</f>
        <v>1.4666669999999999</v>
      </c>
      <c r="T5" s="25">
        <f>IF(I5&gt; M5, I5, M5)</f>
        <v>3.4566666666666666</v>
      </c>
      <c r="V5">
        <f>(IF(A5&lt;I5,A5,I5))</f>
        <v>0.92683833333333365</v>
      </c>
    </row>
    <row r="6" spans="1:23" x14ac:dyDescent="0.2">
      <c r="A6">
        <f t="shared" ref="A6:A69" si="0">(0.163*D6)+(0.024*E6)-(0.08*F6)-(0.032*G6)+(0.024*H6)+1.6</f>
        <v>0.94187833333333337</v>
      </c>
      <c r="B6">
        <f t="shared" ref="B6:B69" si="1">(0.173*D6)+(0.027*E6)-(0.077*F6)-(0.037*G6)+(0.021*H6)+1.83</f>
        <v>1.4166499999999993</v>
      </c>
      <c r="C6">
        <f t="shared" ref="C6:C69" si="2">(0.182*D6)+(0.033*E6)-(0.075*F6)-(0.042*G6)+(0.017*H6)+2.05</f>
        <v>1.9213399999999989</v>
      </c>
      <c r="D6">
        <f>D5</f>
        <v>13.528333333333334</v>
      </c>
      <c r="E6">
        <f>'NODE 1'!E6</f>
        <v>67.913333333333341</v>
      </c>
      <c r="F6">
        <f>F5</f>
        <v>72.911666666666676</v>
      </c>
      <c r="G6">
        <f>'NODE 1'!I6</f>
        <v>16.168333333333333</v>
      </c>
      <c r="H6">
        <f>'NODE 1'!J6</f>
        <v>77.381666666666661</v>
      </c>
      <c r="I6" s="27">
        <v>2.97</v>
      </c>
      <c r="J6" t="s">
        <v>17</v>
      </c>
      <c r="L6">
        <f t="shared" ref="L6:L69" si="3">L5</f>
        <v>1.4316666666666666</v>
      </c>
      <c r="M6">
        <f t="shared" ref="M6:M69" si="4">M5</f>
        <v>3.4566666666666666</v>
      </c>
      <c r="N6" t="s">
        <v>17</v>
      </c>
      <c r="P6" s="25">
        <f t="shared" ref="P6:P69" si="5">IF(A6&lt;I6, A6, I6)</f>
        <v>0.94187833333333337</v>
      </c>
      <c r="Q6" s="25">
        <f t="shared" ref="Q6:Q69" si="6">IF(C6&gt;I6, I6,C6)</f>
        <v>1.9213399999999989</v>
      </c>
      <c r="S6" s="25">
        <f t="shared" ref="S6:S69" si="7">IF(I6 &lt;M6, I6, M6)</f>
        <v>2.97</v>
      </c>
      <c r="T6" s="25">
        <f t="shared" ref="T6:T69" si="8">IF(I6&gt; M6, I6, M6)</f>
        <v>3.4566666666666666</v>
      </c>
      <c r="V6">
        <f t="shared" ref="V6:V69" si="9">(IF(A6&lt;I6,A6,I6))</f>
        <v>0.94187833333333337</v>
      </c>
    </row>
    <row r="7" spans="1:23" x14ac:dyDescent="0.2">
      <c r="A7">
        <f t="shared" si="0"/>
        <v>0.89357166666666665</v>
      </c>
      <c r="B7">
        <f t="shared" si="1"/>
        <v>1.3649466666666661</v>
      </c>
      <c r="C7">
        <f t="shared" si="2"/>
        <v>1.8668549999999993</v>
      </c>
      <c r="D7">
        <f t="shared" ref="D7:D70" si="10">D6</f>
        <v>13.528333333333334</v>
      </c>
      <c r="E7">
        <f>'NODE 1'!E7</f>
        <v>67.913333333333341</v>
      </c>
      <c r="F7">
        <f t="shared" ref="F7:F70" si="11">F6</f>
        <v>72.911666666666676</v>
      </c>
      <c r="G7">
        <f>'NODE 1'!I7</f>
        <v>17.216666666666665</v>
      </c>
      <c r="H7">
        <f>'NODE 1'!J7</f>
        <v>76.76666666666668</v>
      </c>
      <c r="I7" s="27">
        <v>3.31</v>
      </c>
      <c r="J7" t="s">
        <v>18</v>
      </c>
      <c r="L7">
        <f t="shared" si="3"/>
        <v>1.4316666666666666</v>
      </c>
      <c r="M7">
        <f t="shared" si="4"/>
        <v>3.4566666666666666</v>
      </c>
      <c r="N7" t="s">
        <v>18</v>
      </c>
      <c r="P7" s="25">
        <f t="shared" si="5"/>
        <v>0.89357166666666665</v>
      </c>
      <c r="Q7" s="25">
        <f t="shared" si="6"/>
        <v>1.8668549999999993</v>
      </c>
      <c r="S7" s="25">
        <f t="shared" si="7"/>
        <v>3.31</v>
      </c>
      <c r="T7" s="25">
        <f t="shared" si="8"/>
        <v>3.4566666666666666</v>
      </c>
      <c r="V7">
        <f t="shared" si="9"/>
        <v>0.89357166666666665</v>
      </c>
    </row>
    <row r="8" spans="1:23" x14ac:dyDescent="0.2">
      <c r="A8">
        <f t="shared" si="0"/>
        <v>0.83721166666666624</v>
      </c>
      <c r="B8">
        <f t="shared" si="1"/>
        <v>1.3248566666666661</v>
      </c>
      <c r="C8">
        <f t="shared" si="2"/>
        <v>1.846749999999999</v>
      </c>
      <c r="D8">
        <f t="shared" si="10"/>
        <v>13.528333333333334</v>
      </c>
      <c r="E8">
        <f>'NODE 1'!E8</f>
        <v>67.913333333333341</v>
      </c>
      <c r="F8">
        <f t="shared" si="11"/>
        <v>72.911666666666676</v>
      </c>
      <c r="G8">
        <f>'NODE 1'!I8</f>
        <v>16.191666666666666</v>
      </c>
      <c r="H8">
        <f>'NODE 1'!J8</f>
        <v>73.051666666666662</v>
      </c>
      <c r="I8" s="27">
        <v>2.798333</v>
      </c>
      <c r="J8" t="s">
        <v>19</v>
      </c>
      <c r="L8">
        <f t="shared" si="3"/>
        <v>1.4316666666666666</v>
      </c>
      <c r="M8">
        <f t="shared" si="4"/>
        <v>3.4566666666666666</v>
      </c>
      <c r="N8" t="s">
        <v>19</v>
      </c>
      <c r="P8" s="25">
        <f t="shared" si="5"/>
        <v>0.83721166666666624</v>
      </c>
      <c r="Q8" s="25">
        <f t="shared" si="6"/>
        <v>1.846749999999999</v>
      </c>
      <c r="S8" s="25">
        <f t="shared" si="7"/>
        <v>2.798333</v>
      </c>
      <c r="T8" s="25">
        <f t="shared" si="8"/>
        <v>3.4566666666666666</v>
      </c>
      <c r="V8">
        <f t="shared" si="9"/>
        <v>0.83721166666666624</v>
      </c>
    </row>
    <row r="9" spans="1:23" x14ac:dyDescent="0.2">
      <c r="A9">
        <f t="shared" si="0"/>
        <v>0.70511833333333329</v>
      </c>
      <c r="B9">
        <f t="shared" si="1"/>
        <v>1.1628649999999994</v>
      </c>
      <c r="C9">
        <f t="shared" si="2"/>
        <v>1.6534883333333323</v>
      </c>
      <c r="D9">
        <f t="shared" si="10"/>
        <v>13.528333333333334</v>
      </c>
      <c r="E9">
        <f>'NODE 1'!E9</f>
        <v>67.913333333333341</v>
      </c>
      <c r="F9">
        <f t="shared" si="11"/>
        <v>72.911666666666676</v>
      </c>
      <c r="G9">
        <f>'NODE 1'!I9</f>
        <v>21.348333333333329</v>
      </c>
      <c r="H9">
        <f>'NODE 1'!J9</f>
        <v>74.423333333333332</v>
      </c>
      <c r="I9" s="27">
        <v>5.4450000000000003</v>
      </c>
      <c r="J9" t="s">
        <v>20</v>
      </c>
      <c r="L9">
        <f t="shared" si="3"/>
        <v>1.4316666666666666</v>
      </c>
      <c r="M9">
        <f t="shared" si="4"/>
        <v>3.4566666666666666</v>
      </c>
      <c r="N9" t="s">
        <v>20</v>
      </c>
      <c r="P9" s="25">
        <f t="shared" si="5"/>
        <v>0.70511833333333329</v>
      </c>
      <c r="Q9" s="25">
        <f t="shared" si="6"/>
        <v>1.6534883333333323</v>
      </c>
      <c r="S9" s="25">
        <f t="shared" si="7"/>
        <v>3.4566666666666666</v>
      </c>
      <c r="T9" s="25">
        <f t="shared" si="8"/>
        <v>5.4450000000000003</v>
      </c>
      <c r="V9">
        <f t="shared" si="9"/>
        <v>0.70511833333333329</v>
      </c>
    </row>
    <row r="10" spans="1:23" x14ac:dyDescent="0.2">
      <c r="A10">
        <f t="shared" si="0"/>
        <v>0.96445166666666604</v>
      </c>
      <c r="B10">
        <f t="shared" si="1"/>
        <v>1.4563066666666658</v>
      </c>
      <c r="C10">
        <f t="shared" si="2"/>
        <v>1.9800883333333321</v>
      </c>
      <c r="D10">
        <f t="shared" si="10"/>
        <v>13.528333333333334</v>
      </c>
      <c r="E10">
        <f>'NODE 1'!E10</f>
        <v>67.913333333333341</v>
      </c>
      <c r="F10">
        <f t="shared" si="11"/>
        <v>72.911666666666676</v>
      </c>
      <c r="G10">
        <f>'NODE 1'!I10</f>
        <v>13.956666666666669</v>
      </c>
      <c r="H10">
        <f>'NODE 1'!J10</f>
        <v>75.373333333333321</v>
      </c>
      <c r="I10" s="27">
        <v>1.493333</v>
      </c>
      <c r="J10" t="s">
        <v>21</v>
      </c>
      <c r="L10">
        <f t="shared" si="3"/>
        <v>1.4316666666666666</v>
      </c>
      <c r="M10">
        <f t="shared" si="4"/>
        <v>3.4566666666666666</v>
      </c>
      <c r="N10" t="s">
        <v>21</v>
      </c>
      <c r="P10" s="25">
        <f t="shared" si="5"/>
        <v>0.96445166666666604</v>
      </c>
      <c r="Q10" s="25">
        <f t="shared" si="6"/>
        <v>1.493333</v>
      </c>
      <c r="S10" s="25">
        <f t="shared" si="7"/>
        <v>1.493333</v>
      </c>
      <c r="T10" s="25">
        <f t="shared" si="8"/>
        <v>3.4566666666666666</v>
      </c>
      <c r="V10">
        <f t="shared" si="9"/>
        <v>0.96445166666666604</v>
      </c>
    </row>
    <row r="11" spans="1:23" x14ac:dyDescent="0.2">
      <c r="A11">
        <f t="shared" si="0"/>
        <v>0.75166499999999958</v>
      </c>
      <c r="B11">
        <f t="shared" si="1"/>
        <v>1.2274283333333327</v>
      </c>
      <c r="C11">
        <f t="shared" si="2"/>
        <v>1.7376599999999989</v>
      </c>
      <c r="D11">
        <f t="shared" si="10"/>
        <v>13.528333333333334</v>
      </c>
      <c r="E11">
        <f>'NODE 1'!E11</f>
        <v>67.913333333333341</v>
      </c>
      <c r="F11">
        <f t="shared" si="11"/>
        <v>72.911666666666676</v>
      </c>
      <c r="G11">
        <f>'NODE 1'!I11</f>
        <v>18.7</v>
      </c>
      <c r="H11">
        <f>'NODE 1'!J11</f>
        <v>72.831666666666663</v>
      </c>
      <c r="I11" s="27">
        <v>3.79</v>
      </c>
      <c r="J11" t="s">
        <v>22</v>
      </c>
      <c r="L11">
        <f t="shared" si="3"/>
        <v>1.4316666666666666</v>
      </c>
      <c r="M11">
        <f t="shared" si="4"/>
        <v>3.4566666666666666</v>
      </c>
      <c r="N11" t="s">
        <v>22</v>
      </c>
      <c r="P11" s="25">
        <f t="shared" si="5"/>
        <v>0.75166499999999958</v>
      </c>
      <c r="Q11" s="25">
        <f t="shared" si="6"/>
        <v>1.7376599999999989</v>
      </c>
      <c r="S11" s="25">
        <f t="shared" si="7"/>
        <v>3.4566666666666666</v>
      </c>
      <c r="T11" s="25">
        <f t="shared" si="8"/>
        <v>3.79</v>
      </c>
      <c r="V11">
        <f t="shared" si="9"/>
        <v>0.75166499999999958</v>
      </c>
    </row>
    <row r="12" spans="1:23" x14ac:dyDescent="0.2">
      <c r="A12">
        <f t="shared" si="0"/>
        <v>0.70909166666666668</v>
      </c>
      <c r="B12">
        <f t="shared" si="1"/>
        <v>1.1678866666666661</v>
      </c>
      <c r="C12">
        <f t="shared" si="2"/>
        <v>1.6596216666666659</v>
      </c>
      <c r="D12">
        <f t="shared" si="10"/>
        <v>13.528333333333334</v>
      </c>
      <c r="E12">
        <f>'NODE 1'!E12</f>
        <v>67.913333333333341</v>
      </c>
      <c r="F12">
        <f t="shared" si="11"/>
        <v>72.911666666666676</v>
      </c>
      <c r="G12">
        <f>'NODE 1'!I12</f>
        <v>21.176666666666666</v>
      </c>
      <c r="H12">
        <f>'NODE 1'!J12</f>
        <v>74.36</v>
      </c>
      <c r="I12" s="27">
        <v>5.3316670000000004</v>
      </c>
      <c r="J12" t="s">
        <v>23</v>
      </c>
      <c r="L12">
        <f t="shared" si="3"/>
        <v>1.4316666666666666</v>
      </c>
      <c r="M12">
        <f t="shared" si="4"/>
        <v>3.4566666666666666</v>
      </c>
      <c r="N12" t="s">
        <v>23</v>
      </c>
      <c r="P12" s="25">
        <f t="shared" si="5"/>
        <v>0.70909166666666668</v>
      </c>
      <c r="Q12" s="25">
        <f t="shared" si="6"/>
        <v>1.6596216666666659</v>
      </c>
      <c r="S12" s="25">
        <f t="shared" si="7"/>
        <v>3.4566666666666666</v>
      </c>
      <c r="T12" s="25">
        <f t="shared" si="8"/>
        <v>5.3316670000000004</v>
      </c>
      <c r="V12">
        <f t="shared" si="9"/>
        <v>0.70909166666666668</v>
      </c>
    </row>
    <row r="13" spans="1:23" x14ac:dyDescent="0.2">
      <c r="A13">
        <f t="shared" si="0"/>
        <v>0.71493166666666674</v>
      </c>
      <c r="B13">
        <f t="shared" si="1"/>
        <v>1.1734916666666659</v>
      </c>
      <c r="C13">
        <f t="shared" si="2"/>
        <v>1.6648216666666658</v>
      </c>
      <c r="D13">
        <f t="shared" si="10"/>
        <v>13.528333333333334</v>
      </c>
      <c r="E13">
        <f>'NODE 1'!E13</f>
        <v>67.913333333333341</v>
      </c>
      <c r="F13">
        <f t="shared" si="11"/>
        <v>72.911666666666676</v>
      </c>
      <c r="G13">
        <f>'NODE 1'!I13</f>
        <v>21.121666666666666</v>
      </c>
      <c r="H13">
        <f>'NODE 1'!J13</f>
        <v>74.53</v>
      </c>
      <c r="I13" s="27">
        <v>5.3316670000000004</v>
      </c>
      <c r="J13" t="s">
        <v>24</v>
      </c>
      <c r="L13">
        <f t="shared" si="3"/>
        <v>1.4316666666666666</v>
      </c>
      <c r="M13">
        <f t="shared" si="4"/>
        <v>3.4566666666666666</v>
      </c>
      <c r="N13" t="s">
        <v>24</v>
      </c>
      <c r="P13" s="25">
        <f t="shared" si="5"/>
        <v>0.71493166666666674</v>
      </c>
      <c r="Q13" s="25">
        <f t="shared" si="6"/>
        <v>1.6648216666666658</v>
      </c>
      <c r="S13" s="25">
        <f t="shared" si="7"/>
        <v>3.4566666666666666</v>
      </c>
      <c r="T13" s="25">
        <f t="shared" si="8"/>
        <v>5.3316670000000004</v>
      </c>
      <c r="V13">
        <f t="shared" si="9"/>
        <v>0.71493166666666674</v>
      </c>
    </row>
    <row r="14" spans="1:23" x14ac:dyDescent="0.2">
      <c r="A14">
        <f t="shared" si="0"/>
        <v>0.94539833333333334</v>
      </c>
      <c r="B14">
        <f t="shared" si="1"/>
        <v>1.4331399999999994</v>
      </c>
      <c r="C14">
        <f t="shared" si="2"/>
        <v>1.952639999999999</v>
      </c>
      <c r="D14">
        <f t="shared" si="10"/>
        <v>13.528333333333334</v>
      </c>
      <c r="E14">
        <f>'NODE 1'!E14</f>
        <v>67.913333333333341</v>
      </c>
      <c r="F14">
        <f t="shared" si="11"/>
        <v>72.911666666666676</v>
      </c>
      <c r="G14">
        <f>'NODE 1'!I14</f>
        <v>14.678333333333333</v>
      </c>
      <c r="H14">
        <f>'NODE 1'!J14</f>
        <v>75.541666666666671</v>
      </c>
      <c r="I14" s="27">
        <v>1.236667</v>
      </c>
      <c r="J14" t="s">
        <v>25</v>
      </c>
      <c r="L14">
        <f t="shared" si="3"/>
        <v>1.4316666666666666</v>
      </c>
      <c r="M14">
        <f t="shared" si="4"/>
        <v>3.4566666666666666</v>
      </c>
      <c r="N14" t="s">
        <v>25</v>
      </c>
      <c r="P14" s="25">
        <f t="shared" si="5"/>
        <v>0.94539833333333334</v>
      </c>
      <c r="Q14" s="25">
        <f t="shared" si="6"/>
        <v>1.236667</v>
      </c>
      <c r="S14" s="25">
        <f t="shared" si="7"/>
        <v>1.236667</v>
      </c>
      <c r="T14" s="25">
        <f t="shared" si="8"/>
        <v>3.4566666666666666</v>
      </c>
      <c r="V14">
        <f t="shared" si="9"/>
        <v>0.94539833333333334</v>
      </c>
    </row>
    <row r="15" spans="1:23" x14ac:dyDescent="0.2">
      <c r="A15">
        <f t="shared" si="0"/>
        <v>0.82923833333333352</v>
      </c>
      <c r="B15">
        <f t="shared" si="1"/>
        <v>1.3159299999999996</v>
      </c>
      <c r="C15">
        <f t="shared" si="2"/>
        <v>1.8369133333333325</v>
      </c>
      <c r="D15">
        <f t="shared" si="10"/>
        <v>13.528333333333334</v>
      </c>
      <c r="E15">
        <f>'NODE 1'!E15</f>
        <v>67.913333333333341</v>
      </c>
      <c r="F15">
        <f t="shared" si="11"/>
        <v>72.911666666666676</v>
      </c>
      <c r="G15">
        <f>'NODE 1'!I15</f>
        <v>16.408333333333331</v>
      </c>
      <c r="H15">
        <f>'NODE 1'!J15</f>
        <v>73.00833333333334</v>
      </c>
      <c r="I15" s="27">
        <v>2.2483330000000001</v>
      </c>
      <c r="J15" t="s">
        <v>26</v>
      </c>
      <c r="L15">
        <f t="shared" si="3"/>
        <v>1.4316666666666666</v>
      </c>
      <c r="M15">
        <f t="shared" si="4"/>
        <v>3.4566666666666666</v>
      </c>
      <c r="N15" t="s">
        <v>26</v>
      </c>
      <c r="P15" s="25">
        <f t="shared" si="5"/>
        <v>0.82923833333333352</v>
      </c>
      <c r="Q15" s="25">
        <f t="shared" si="6"/>
        <v>1.8369133333333325</v>
      </c>
      <c r="S15" s="25">
        <f t="shared" si="7"/>
        <v>2.2483330000000001</v>
      </c>
      <c r="T15" s="25">
        <f t="shared" si="8"/>
        <v>3.4566666666666666</v>
      </c>
      <c r="V15">
        <f t="shared" si="9"/>
        <v>0.82923833333333352</v>
      </c>
    </row>
    <row r="16" spans="1:23" x14ac:dyDescent="0.2">
      <c r="A16">
        <f t="shared" si="0"/>
        <v>0.82753166666666633</v>
      </c>
      <c r="B16">
        <f t="shared" si="1"/>
        <v>1.312561666666666</v>
      </c>
      <c r="C16">
        <f t="shared" si="2"/>
        <v>1.8316766666666653</v>
      </c>
      <c r="D16">
        <f t="shared" si="10"/>
        <v>13.528333333333334</v>
      </c>
      <c r="E16">
        <f>'NODE 1'!E16</f>
        <v>67.913333333333341</v>
      </c>
      <c r="F16">
        <f t="shared" si="11"/>
        <v>72.911666666666676</v>
      </c>
      <c r="G16">
        <f>'NODE 1'!I16</f>
        <v>16.616666666666667</v>
      </c>
      <c r="H16">
        <f>'NODE 1'!J16</f>
        <v>73.214999999999989</v>
      </c>
      <c r="I16" s="27">
        <v>2.2233329999999998</v>
      </c>
      <c r="J16" t="s">
        <v>27</v>
      </c>
      <c r="L16">
        <f t="shared" si="3"/>
        <v>1.4316666666666666</v>
      </c>
      <c r="M16">
        <f t="shared" si="4"/>
        <v>3.4566666666666666</v>
      </c>
      <c r="N16" t="s">
        <v>27</v>
      </c>
      <c r="P16" s="25">
        <f t="shared" si="5"/>
        <v>0.82753166666666633</v>
      </c>
      <c r="Q16" s="25">
        <f t="shared" si="6"/>
        <v>1.8316766666666653</v>
      </c>
      <c r="S16" s="25">
        <f t="shared" si="7"/>
        <v>2.2233329999999998</v>
      </c>
      <c r="T16" s="25">
        <f t="shared" si="8"/>
        <v>3.4566666666666666</v>
      </c>
      <c r="V16">
        <f t="shared" si="9"/>
        <v>0.82753166666666633</v>
      </c>
    </row>
    <row r="17" spans="1:22" x14ac:dyDescent="0.2">
      <c r="A17">
        <f t="shared" si="0"/>
        <v>0.79579833333333339</v>
      </c>
      <c r="B17">
        <f t="shared" si="1"/>
        <v>1.2971999999999992</v>
      </c>
      <c r="C17">
        <f t="shared" si="2"/>
        <v>1.8358466666666655</v>
      </c>
      <c r="D17">
        <f t="shared" si="10"/>
        <v>13.528333333333334</v>
      </c>
      <c r="E17">
        <f>'NODE 1'!E17</f>
        <v>67.913333333333341</v>
      </c>
      <c r="F17">
        <f t="shared" si="11"/>
        <v>72.911666666666676</v>
      </c>
      <c r="G17">
        <f>'NODE 1'!I17</f>
        <v>15.238333333333332</v>
      </c>
      <c r="H17">
        <f>'NODE 1'!J17</f>
        <v>70.054999999999993</v>
      </c>
      <c r="I17" s="27">
        <v>3.3433329999999999</v>
      </c>
      <c r="J17" t="s">
        <v>28</v>
      </c>
      <c r="L17">
        <f t="shared" si="3"/>
        <v>1.4316666666666666</v>
      </c>
      <c r="M17">
        <f t="shared" si="4"/>
        <v>3.4566666666666666</v>
      </c>
      <c r="N17" t="s">
        <v>28</v>
      </c>
      <c r="P17" s="25">
        <f t="shared" si="5"/>
        <v>0.79579833333333339</v>
      </c>
      <c r="Q17" s="25">
        <f t="shared" si="6"/>
        <v>1.8358466666666655</v>
      </c>
      <c r="S17" s="25">
        <f t="shared" si="7"/>
        <v>3.3433329999999999</v>
      </c>
      <c r="T17" s="25">
        <f t="shared" si="8"/>
        <v>3.4566666666666666</v>
      </c>
      <c r="V17">
        <f t="shared" si="9"/>
        <v>0.79579833333333339</v>
      </c>
    </row>
    <row r="18" spans="1:22" x14ac:dyDescent="0.2">
      <c r="A18">
        <f t="shared" si="0"/>
        <v>0.82751833333333313</v>
      </c>
      <c r="B18">
        <f t="shared" si="1"/>
        <v>1.3147399999999994</v>
      </c>
      <c r="C18">
        <f t="shared" si="2"/>
        <v>1.8363716666666658</v>
      </c>
      <c r="D18">
        <f t="shared" si="10"/>
        <v>13.528333333333334</v>
      </c>
      <c r="E18">
        <f>'NODE 1'!E18</f>
        <v>67.913333333333341</v>
      </c>
      <c r="F18">
        <f t="shared" si="11"/>
        <v>72.911666666666676</v>
      </c>
      <c r="G18">
        <f>'NODE 1'!I18</f>
        <v>16.373333333333331</v>
      </c>
      <c r="H18">
        <f>'NODE 1'!J18</f>
        <v>72.89</v>
      </c>
      <c r="I18" s="27">
        <v>2.94</v>
      </c>
      <c r="J18" t="s">
        <v>29</v>
      </c>
      <c r="L18">
        <f t="shared" si="3"/>
        <v>1.4316666666666666</v>
      </c>
      <c r="M18">
        <f t="shared" si="4"/>
        <v>3.4566666666666666</v>
      </c>
      <c r="N18" t="s">
        <v>29</v>
      </c>
      <c r="P18" s="25">
        <f t="shared" si="5"/>
        <v>0.82751833333333313</v>
      </c>
      <c r="Q18" s="25">
        <f t="shared" si="6"/>
        <v>1.8363716666666658</v>
      </c>
      <c r="S18" s="25">
        <f t="shared" si="7"/>
        <v>2.94</v>
      </c>
      <c r="T18" s="25">
        <f t="shared" si="8"/>
        <v>3.4566666666666666</v>
      </c>
      <c r="V18">
        <f t="shared" si="9"/>
        <v>0.82751833333333313</v>
      </c>
    </row>
    <row r="19" spans="1:22" x14ac:dyDescent="0.2">
      <c r="A19">
        <f t="shared" si="0"/>
        <v>0.92069166666666691</v>
      </c>
      <c r="B19">
        <f t="shared" si="1"/>
        <v>1.4136966666666664</v>
      </c>
      <c r="C19">
        <f t="shared" si="2"/>
        <v>1.9398116666666658</v>
      </c>
      <c r="D19">
        <f t="shared" si="10"/>
        <v>13.528333333333334</v>
      </c>
      <c r="E19">
        <f>'NODE 1'!E19</f>
        <v>67.913333333333341</v>
      </c>
      <c r="F19">
        <f t="shared" si="11"/>
        <v>72.911666666666676</v>
      </c>
      <c r="G19">
        <f>'NODE 1'!I19</f>
        <v>14.436666666666667</v>
      </c>
      <c r="H19">
        <f>'NODE 1'!J19</f>
        <v>74.190000000000012</v>
      </c>
      <c r="I19" s="27">
        <v>1.5716669999999999</v>
      </c>
      <c r="J19" t="s">
        <v>30</v>
      </c>
      <c r="L19">
        <f t="shared" si="3"/>
        <v>1.4316666666666666</v>
      </c>
      <c r="M19">
        <f t="shared" si="4"/>
        <v>3.4566666666666666</v>
      </c>
      <c r="N19" t="s">
        <v>30</v>
      </c>
      <c r="P19" s="25">
        <f t="shared" si="5"/>
        <v>0.92069166666666691</v>
      </c>
      <c r="Q19" s="25">
        <f t="shared" si="6"/>
        <v>1.5716669999999999</v>
      </c>
      <c r="S19" s="25">
        <f t="shared" si="7"/>
        <v>1.5716669999999999</v>
      </c>
      <c r="T19" s="25">
        <f t="shared" si="8"/>
        <v>3.4566666666666666</v>
      </c>
      <c r="V19">
        <f t="shared" si="9"/>
        <v>0.92069166666666691</v>
      </c>
    </row>
    <row r="20" spans="1:22" x14ac:dyDescent="0.2">
      <c r="A20">
        <f t="shared" si="0"/>
        <v>0.79599833333333336</v>
      </c>
      <c r="B20">
        <f t="shared" si="1"/>
        <v>1.2859899999999993</v>
      </c>
      <c r="C20">
        <f t="shared" si="2"/>
        <v>1.8115316666666657</v>
      </c>
      <c r="D20">
        <f t="shared" si="10"/>
        <v>13.528333333333334</v>
      </c>
      <c r="E20">
        <f>'NODE 1'!E20</f>
        <v>67.913333333333341</v>
      </c>
      <c r="F20">
        <f t="shared" si="11"/>
        <v>72.911666666666676</v>
      </c>
      <c r="G20">
        <f>'NODE 1'!I20</f>
        <v>16.503333333333334</v>
      </c>
      <c r="H20">
        <f>'NODE 1'!J20</f>
        <v>71.75</v>
      </c>
      <c r="I20" s="27">
        <v>3.4816669999999998</v>
      </c>
      <c r="J20" t="s">
        <v>31</v>
      </c>
      <c r="L20">
        <f t="shared" si="3"/>
        <v>1.4316666666666666</v>
      </c>
      <c r="M20">
        <f t="shared" si="4"/>
        <v>3.4566666666666666</v>
      </c>
      <c r="N20" t="s">
        <v>31</v>
      </c>
      <c r="P20" s="25">
        <f t="shared" si="5"/>
        <v>0.79599833333333336</v>
      </c>
      <c r="Q20" s="25">
        <f t="shared" si="6"/>
        <v>1.8115316666666657</v>
      </c>
      <c r="S20" s="25">
        <f t="shared" si="7"/>
        <v>3.4566666666666666</v>
      </c>
      <c r="T20" s="25">
        <f t="shared" si="8"/>
        <v>3.4816669999999998</v>
      </c>
      <c r="V20">
        <f t="shared" si="9"/>
        <v>0.79599833333333336</v>
      </c>
    </row>
    <row r="21" spans="1:22" x14ac:dyDescent="0.2">
      <c r="A21">
        <f t="shared" si="0"/>
        <v>0.91907833333333344</v>
      </c>
      <c r="B21">
        <f t="shared" si="1"/>
        <v>1.4204599999999994</v>
      </c>
      <c r="C21">
        <f t="shared" si="2"/>
        <v>1.9562299999999992</v>
      </c>
      <c r="D21">
        <f t="shared" si="10"/>
        <v>13.528333333333334</v>
      </c>
      <c r="E21">
        <f>'NODE 1'!E21</f>
        <v>67.913333333333341</v>
      </c>
      <c r="F21">
        <f t="shared" si="11"/>
        <v>72.911666666666676</v>
      </c>
      <c r="G21">
        <f>'NODE 1'!I21</f>
        <v>13.528333333333334</v>
      </c>
      <c r="H21">
        <f>'NODE 1'!J21</f>
        <v>72.911666666666676</v>
      </c>
      <c r="I21" s="27">
        <v>1.431667</v>
      </c>
      <c r="J21" t="s">
        <v>32</v>
      </c>
      <c r="L21">
        <f t="shared" si="3"/>
        <v>1.4316666666666666</v>
      </c>
      <c r="M21">
        <f t="shared" si="4"/>
        <v>3.4566666666666666</v>
      </c>
      <c r="N21" t="s">
        <v>32</v>
      </c>
      <c r="P21" s="25">
        <f t="shared" si="5"/>
        <v>0.91907833333333344</v>
      </c>
      <c r="Q21" s="25">
        <f t="shared" si="6"/>
        <v>1.431667</v>
      </c>
      <c r="S21" s="25">
        <f t="shared" si="7"/>
        <v>1.431667</v>
      </c>
      <c r="T21" s="25">
        <f t="shared" si="8"/>
        <v>3.4566666666666666</v>
      </c>
      <c r="V21">
        <f t="shared" si="9"/>
        <v>0.91907833333333344</v>
      </c>
    </row>
    <row r="22" spans="1:22" x14ac:dyDescent="0.2">
      <c r="A22">
        <f t="shared" si="0"/>
        <v>0.73769166666666641</v>
      </c>
      <c r="B22">
        <f t="shared" si="1"/>
        <v>1.233186666666666</v>
      </c>
      <c r="C22">
        <f t="shared" si="2"/>
        <v>1.7663966666666655</v>
      </c>
      <c r="D22">
        <f t="shared" si="10"/>
        <v>13.528333333333334</v>
      </c>
      <c r="E22">
        <f>'NODE 1'!E22</f>
        <v>67.913333333333341</v>
      </c>
      <c r="F22">
        <f t="shared" si="11"/>
        <v>72.911666666666676</v>
      </c>
      <c r="G22">
        <f>'NODE 1'!I22</f>
        <v>16.701666666666668</v>
      </c>
      <c r="H22">
        <f>'NODE 1'!J22</f>
        <v>69.584999999999994</v>
      </c>
      <c r="I22" s="27">
        <v>3.6466669999999999</v>
      </c>
      <c r="J22" t="s">
        <v>33</v>
      </c>
      <c r="L22">
        <f t="shared" si="3"/>
        <v>1.4316666666666666</v>
      </c>
      <c r="M22">
        <f t="shared" si="4"/>
        <v>3.4566666666666666</v>
      </c>
      <c r="N22" t="s">
        <v>33</v>
      </c>
      <c r="P22" s="25">
        <f t="shared" si="5"/>
        <v>0.73769166666666641</v>
      </c>
      <c r="Q22" s="25">
        <f t="shared" si="6"/>
        <v>1.7663966666666655</v>
      </c>
      <c r="S22" s="25">
        <f t="shared" si="7"/>
        <v>3.4566666666666666</v>
      </c>
      <c r="T22" s="25">
        <f t="shared" si="8"/>
        <v>3.6466669999999999</v>
      </c>
      <c r="V22">
        <f t="shared" si="9"/>
        <v>0.73769166666666641</v>
      </c>
    </row>
    <row r="23" spans="1:22" x14ac:dyDescent="0.2">
      <c r="A23">
        <f t="shared" si="0"/>
        <v>0.67613166666666702</v>
      </c>
      <c r="B23">
        <f t="shared" si="1"/>
        <v>1.1732916666666664</v>
      </c>
      <c r="C23">
        <f t="shared" si="2"/>
        <v>1.7098383333333325</v>
      </c>
      <c r="D23">
        <f t="shared" si="10"/>
        <v>13.528333333333334</v>
      </c>
      <c r="E23">
        <f>'NODE 1'!E23</f>
        <v>67.913333333333341</v>
      </c>
      <c r="F23">
        <f t="shared" si="11"/>
        <v>72.911666666666676</v>
      </c>
      <c r="G23">
        <f>'NODE 1'!I23</f>
        <v>17.371666666666666</v>
      </c>
      <c r="H23">
        <f>'NODE 1'!J23</f>
        <v>67.913333333333341</v>
      </c>
      <c r="I23" s="27">
        <v>3.4566669999999999</v>
      </c>
      <c r="J23" t="s">
        <v>34</v>
      </c>
      <c r="L23">
        <f t="shared" si="3"/>
        <v>1.4316666666666666</v>
      </c>
      <c r="M23">
        <f t="shared" si="4"/>
        <v>3.4566666666666666</v>
      </c>
      <c r="N23" t="s">
        <v>34</v>
      </c>
      <c r="P23" s="25">
        <f t="shared" si="5"/>
        <v>0.67613166666666702</v>
      </c>
      <c r="Q23" s="25">
        <f t="shared" si="6"/>
        <v>1.7098383333333325</v>
      </c>
      <c r="S23" s="25">
        <f t="shared" si="7"/>
        <v>3.4566666666666666</v>
      </c>
      <c r="T23" s="25">
        <f t="shared" si="8"/>
        <v>3.4566669999999999</v>
      </c>
      <c r="V23">
        <f t="shared" si="9"/>
        <v>0.67613166666666702</v>
      </c>
    </row>
    <row r="24" spans="1:22" x14ac:dyDescent="0.2">
      <c r="A24">
        <f t="shared" si="0"/>
        <v>0.45173166666666664</v>
      </c>
      <c r="B24">
        <f t="shared" si="1"/>
        <v>0.94103166666666582</v>
      </c>
      <c r="C24">
        <f t="shared" si="2"/>
        <v>1.4737483333333321</v>
      </c>
      <c r="D24">
        <f t="shared" si="10"/>
        <v>13.528333333333334</v>
      </c>
      <c r="E24">
        <f>'NODE 1'!E24</f>
        <v>67.913333333333341</v>
      </c>
      <c r="F24">
        <f t="shared" si="11"/>
        <v>72.911666666666676</v>
      </c>
      <c r="G24">
        <f>'NODE 1'!I24</f>
        <v>21.361666666666668</v>
      </c>
      <c r="H24">
        <f>'NODE 1'!J24</f>
        <v>63.883333333333333</v>
      </c>
      <c r="I24" s="27">
        <v>5.2466670000000004</v>
      </c>
      <c r="J24" t="s">
        <v>118</v>
      </c>
      <c r="L24">
        <f t="shared" si="3"/>
        <v>1.4316666666666666</v>
      </c>
      <c r="M24">
        <f t="shared" si="4"/>
        <v>3.4566666666666666</v>
      </c>
      <c r="N24" t="s">
        <v>118</v>
      </c>
      <c r="P24" s="25">
        <f t="shared" si="5"/>
        <v>0.45173166666666664</v>
      </c>
      <c r="Q24" s="25">
        <f t="shared" si="6"/>
        <v>1.4737483333333321</v>
      </c>
      <c r="S24" s="25">
        <f t="shared" si="7"/>
        <v>3.4566666666666666</v>
      </c>
      <c r="T24" s="25">
        <f t="shared" si="8"/>
        <v>5.2466670000000004</v>
      </c>
      <c r="V24">
        <f t="shared" si="9"/>
        <v>0.45173166666666664</v>
      </c>
    </row>
    <row r="25" spans="1:22" x14ac:dyDescent="0.2">
      <c r="A25">
        <f t="shared" si="0"/>
        <v>0.39599833333333323</v>
      </c>
      <c r="B25">
        <f t="shared" si="1"/>
        <v>0.90295999999999932</v>
      </c>
      <c r="C25">
        <f t="shared" si="2"/>
        <v>1.457244999999999</v>
      </c>
      <c r="D25">
        <f t="shared" si="10"/>
        <v>13.528333333333334</v>
      </c>
      <c r="E25">
        <f>'NODE 1'!E25</f>
        <v>67.913333333333341</v>
      </c>
      <c r="F25">
        <f t="shared" si="11"/>
        <v>72.911666666666676</v>
      </c>
      <c r="G25">
        <f>'NODE 1'!I25</f>
        <v>20.173333333333332</v>
      </c>
      <c r="H25">
        <f>'NODE 1'!J25</f>
        <v>59.976666666666667</v>
      </c>
      <c r="I25" s="27">
        <v>4.7983330000000004</v>
      </c>
      <c r="J25" t="s">
        <v>36</v>
      </c>
      <c r="L25">
        <f t="shared" si="3"/>
        <v>1.4316666666666666</v>
      </c>
      <c r="M25">
        <f t="shared" si="4"/>
        <v>3.4566666666666666</v>
      </c>
      <c r="N25" t="s">
        <v>36</v>
      </c>
      <c r="P25" s="25">
        <f t="shared" si="5"/>
        <v>0.39599833333333323</v>
      </c>
      <c r="Q25" s="25">
        <f t="shared" si="6"/>
        <v>1.457244999999999</v>
      </c>
      <c r="S25" s="25">
        <f t="shared" si="7"/>
        <v>3.4566666666666666</v>
      </c>
      <c r="T25" s="25">
        <f t="shared" si="8"/>
        <v>4.7983330000000004</v>
      </c>
      <c r="V25">
        <f t="shared" si="9"/>
        <v>0.39599833333333323</v>
      </c>
    </row>
    <row r="26" spans="1:22" x14ac:dyDescent="0.2">
      <c r="A26">
        <f t="shared" si="0"/>
        <v>0.95443833333333372</v>
      </c>
      <c r="B26">
        <f t="shared" si="1"/>
        <v>1.4621999999999995</v>
      </c>
      <c r="C26">
        <f t="shared" si="2"/>
        <v>2.0044766666666662</v>
      </c>
      <c r="D26">
        <f t="shared" si="10"/>
        <v>13.528333333333334</v>
      </c>
      <c r="E26">
        <f>'NODE 1'!E26</f>
        <v>67.913333333333341</v>
      </c>
      <c r="F26">
        <f t="shared" si="11"/>
        <v>72.911666666666676</v>
      </c>
      <c r="G26">
        <f>'NODE 1'!I26</f>
        <v>12.328333333333333</v>
      </c>
      <c r="H26">
        <f>'NODE 1'!J26</f>
        <v>72.785000000000011</v>
      </c>
      <c r="I26" s="27">
        <v>0.18</v>
      </c>
      <c r="J26" t="s">
        <v>37</v>
      </c>
      <c r="L26">
        <f t="shared" si="3"/>
        <v>1.4316666666666666</v>
      </c>
      <c r="M26">
        <f t="shared" si="4"/>
        <v>3.4566666666666666</v>
      </c>
      <c r="N26" t="s">
        <v>37</v>
      </c>
      <c r="P26" s="25">
        <f t="shared" si="5"/>
        <v>0.18</v>
      </c>
      <c r="Q26" s="25">
        <f t="shared" si="6"/>
        <v>0.18</v>
      </c>
      <c r="S26" s="25">
        <f t="shared" si="7"/>
        <v>0.18</v>
      </c>
      <c r="T26" s="25">
        <f t="shared" si="8"/>
        <v>3.4566666666666666</v>
      </c>
      <c r="V26">
        <f t="shared" si="9"/>
        <v>0.18</v>
      </c>
    </row>
    <row r="27" spans="1:22" x14ac:dyDescent="0.2">
      <c r="A27">
        <f t="shared" si="0"/>
        <v>0.78137166666666635</v>
      </c>
      <c r="B27">
        <f t="shared" si="1"/>
        <v>1.2697416666666661</v>
      </c>
      <c r="C27">
        <f t="shared" si="2"/>
        <v>1.7937599999999991</v>
      </c>
      <c r="D27">
        <f t="shared" si="10"/>
        <v>13.528333333333334</v>
      </c>
      <c r="E27">
        <f>'NODE 1'!E27</f>
        <v>67.913333333333341</v>
      </c>
      <c r="F27">
        <f t="shared" si="11"/>
        <v>72.911666666666676</v>
      </c>
      <c r="G27">
        <f>'NODE 1'!I27</f>
        <v>16.886666666666667</v>
      </c>
      <c r="H27">
        <f>'NODE 1'!J27</f>
        <v>71.651666666666671</v>
      </c>
      <c r="I27" s="27">
        <v>0.68166700000000002</v>
      </c>
      <c r="J27" t="s">
        <v>38</v>
      </c>
      <c r="L27">
        <f t="shared" si="3"/>
        <v>1.4316666666666666</v>
      </c>
      <c r="M27">
        <f t="shared" si="4"/>
        <v>3.4566666666666666</v>
      </c>
      <c r="N27" t="s">
        <v>38</v>
      </c>
      <c r="P27" s="25">
        <f t="shared" si="5"/>
        <v>0.68166700000000002</v>
      </c>
      <c r="Q27" s="25">
        <f t="shared" si="6"/>
        <v>0.68166700000000002</v>
      </c>
      <c r="S27" s="25">
        <f t="shared" si="7"/>
        <v>0.68166700000000002</v>
      </c>
      <c r="T27" s="25">
        <f t="shared" si="8"/>
        <v>3.4566666666666666</v>
      </c>
      <c r="V27">
        <f t="shared" si="9"/>
        <v>0.68166700000000002</v>
      </c>
    </row>
    <row r="28" spans="1:22" x14ac:dyDescent="0.2">
      <c r="A28">
        <f t="shared" si="0"/>
        <v>0.55695833333333322</v>
      </c>
      <c r="B28">
        <f t="shared" si="1"/>
        <v>1.0523499999999992</v>
      </c>
      <c r="C28">
        <f t="shared" si="2"/>
        <v>1.589624999999999</v>
      </c>
      <c r="D28">
        <f t="shared" si="10"/>
        <v>13.528333333333334</v>
      </c>
      <c r="E28">
        <f>'NODE 1'!E28</f>
        <v>67.913333333333341</v>
      </c>
      <c r="F28">
        <f t="shared" si="11"/>
        <v>72.911666666666676</v>
      </c>
      <c r="G28">
        <f>'NODE 1'!I28</f>
        <v>19.223333333333333</v>
      </c>
      <c r="H28">
        <f>'NODE 1'!J28</f>
        <v>65.416666666666657</v>
      </c>
      <c r="I28" s="27">
        <v>2.8483329999999998</v>
      </c>
      <c r="J28" t="s">
        <v>39</v>
      </c>
      <c r="L28">
        <f t="shared" si="3"/>
        <v>1.4316666666666666</v>
      </c>
      <c r="M28">
        <f t="shared" si="4"/>
        <v>3.4566666666666666</v>
      </c>
      <c r="N28" t="s">
        <v>39</v>
      </c>
      <c r="P28" s="25">
        <f t="shared" si="5"/>
        <v>0.55695833333333322</v>
      </c>
      <c r="Q28" s="25">
        <f t="shared" si="6"/>
        <v>1.589624999999999</v>
      </c>
      <c r="S28" s="25">
        <f t="shared" si="7"/>
        <v>2.8483329999999998</v>
      </c>
      <c r="T28" s="25">
        <f t="shared" si="8"/>
        <v>3.4566666666666666</v>
      </c>
      <c r="V28">
        <f t="shared" si="9"/>
        <v>0.55695833333333322</v>
      </c>
    </row>
    <row r="29" spans="1:22" x14ac:dyDescent="0.2">
      <c r="A29">
        <f t="shared" si="0"/>
        <v>0.44590500000000022</v>
      </c>
      <c r="B29">
        <f t="shared" si="1"/>
        <v>0.91956833333333243</v>
      </c>
      <c r="C29">
        <f t="shared" si="2"/>
        <v>1.4344666666666657</v>
      </c>
      <c r="D29">
        <f t="shared" si="10"/>
        <v>13.528333333333334</v>
      </c>
      <c r="E29">
        <f>'NODE 1'!E29</f>
        <v>67.913333333333341</v>
      </c>
      <c r="F29">
        <f t="shared" si="11"/>
        <v>72.911666666666676</v>
      </c>
      <c r="G29">
        <f>'NODE 1'!I29</f>
        <v>23.179999999999996</v>
      </c>
      <c r="H29">
        <f>'NODE 1'!J29</f>
        <v>66.064999999999998</v>
      </c>
      <c r="I29" s="27">
        <v>4.1749999999999998</v>
      </c>
      <c r="J29" t="s">
        <v>40</v>
      </c>
      <c r="L29">
        <f t="shared" si="3"/>
        <v>1.4316666666666666</v>
      </c>
      <c r="M29">
        <f t="shared" si="4"/>
        <v>3.4566666666666666</v>
      </c>
      <c r="N29" t="s">
        <v>40</v>
      </c>
      <c r="P29" s="25">
        <f t="shared" si="5"/>
        <v>0.44590500000000022</v>
      </c>
      <c r="Q29" s="25">
        <f t="shared" si="6"/>
        <v>1.4344666666666657</v>
      </c>
      <c r="S29" s="25">
        <f t="shared" si="7"/>
        <v>3.4566666666666666</v>
      </c>
      <c r="T29" s="25">
        <f t="shared" si="8"/>
        <v>4.1749999999999998</v>
      </c>
      <c r="V29">
        <f t="shared" si="9"/>
        <v>0.44590500000000022</v>
      </c>
    </row>
    <row r="30" spans="1:22" x14ac:dyDescent="0.2">
      <c r="A30">
        <f t="shared" si="0"/>
        <v>0.82590499999999967</v>
      </c>
      <c r="B30">
        <f t="shared" si="1"/>
        <v>1.3362633333333327</v>
      </c>
      <c r="C30">
        <f t="shared" si="2"/>
        <v>1.8844966666666656</v>
      </c>
      <c r="D30">
        <f t="shared" si="10"/>
        <v>13.528333333333334</v>
      </c>
      <c r="E30">
        <f>'NODE 1'!E30</f>
        <v>67.913333333333341</v>
      </c>
      <c r="F30">
        <f t="shared" si="11"/>
        <v>72.911666666666676</v>
      </c>
      <c r="G30">
        <f>'NODE 1'!I30</f>
        <v>13.825000000000001</v>
      </c>
      <c r="H30">
        <f>'NODE 1'!J30</f>
        <v>69.424999999999997</v>
      </c>
      <c r="I30" s="27">
        <v>1.226667</v>
      </c>
      <c r="J30" t="s">
        <v>41</v>
      </c>
      <c r="L30">
        <f t="shared" si="3"/>
        <v>1.4316666666666666</v>
      </c>
      <c r="M30">
        <f t="shared" si="4"/>
        <v>3.4566666666666666</v>
      </c>
      <c r="N30" t="s">
        <v>41</v>
      </c>
      <c r="P30" s="25">
        <f t="shared" si="5"/>
        <v>0.82590499999999967</v>
      </c>
      <c r="Q30" s="25">
        <f t="shared" si="6"/>
        <v>1.226667</v>
      </c>
      <c r="S30" s="25">
        <f t="shared" si="7"/>
        <v>1.226667</v>
      </c>
      <c r="T30" s="25">
        <f t="shared" si="8"/>
        <v>3.4566666666666666</v>
      </c>
      <c r="V30">
        <f t="shared" si="9"/>
        <v>0.82590499999999967</v>
      </c>
    </row>
    <row r="31" spans="1:22" x14ac:dyDescent="0.2">
      <c r="A31">
        <f t="shared" si="0"/>
        <v>0.59458500000000014</v>
      </c>
      <c r="B31">
        <f t="shared" si="1"/>
        <v>1.1014133333333331</v>
      </c>
      <c r="C31">
        <f t="shared" si="2"/>
        <v>1.6509483333333326</v>
      </c>
      <c r="D31">
        <f t="shared" si="10"/>
        <v>13.528333333333334</v>
      </c>
      <c r="E31">
        <f>'NODE 1'!E31</f>
        <v>67.913333333333341</v>
      </c>
      <c r="F31">
        <f t="shared" si="11"/>
        <v>72.911666666666676</v>
      </c>
      <c r="G31">
        <f>'NODE 1'!I31</f>
        <v>17.43</v>
      </c>
      <c r="H31">
        <f>'NODE 1'!J31</f>
        <v>64.593333333333348</v>
      </c>
      <c r="I31" s="27">
        <v>2.9950000000000001</v>
      </c>
      <c r="J31" t="s">
        <v>42</v>
      </c>
      <c r="L31">
        <f t="shared" si="3"/>
        <v>1.4316666666666666</v>
      </c>
      <c r="M31">
        <f t="shared" si="4"/>
        <v>3.4566666666666666</v>
      </c>
      <c r="N31" t="s">
        <v>42</v>
      </c>
      <c r="P31" s="25">
        <f t="shared" si="5"/>
        <v>0.59458500000000014</v>
      </c>
      <c r="Q31" s="25">
        <f t="shared" si="6"/>
        <v>1.6509483333333326</v>
      </c>
      <c r="S31" s="25">
        <f t="shared" si="7"/>
        <v>2.9950000000000001</v>
      </c>
      <c r="T31" s="25">
        <f t="shared" si="8"/>
        <v>3.4566666666666666</v>
      </c>
      <c r="V31">
        <f t="shared" si="9"/>
        <v>0.59458500000000014</v>
      </c>
    </row>
    <row r="32" spans="1:22" x14ac:dyDescent="0.2">
      <c r="A32">
        <f t="shared" si="0"/>
        <v>0.56059833333333353</v>
      </c>
      <c r="B32">
        <f t="shared" si="1"/>
        <v>1.0777649999999992</v>
      </c>
      <c r="C32">
        <f t="shared" si="2"/>
        <v>1.6399566666666658</v>
      </c>
      <c r="D32">
        <f t="shared" si="10"/>
        <v>13.528333333333334</v>
      </c>
      <c r="E32">
        <f>'NODE 1'!E32</f>
        <v>67.913333333333341</v>
      </c>
      <c r="F32">
        <f t="shared" si="11"/>
        <v>72.911666666666676</v>
      </c>
      <c r="G32">
        <f>'NODE 1'!I32</f>
        <v>16.753333333333334</v>
      </c>
      <c r="H32">
        <f>'NODE 1'!J32</f>
        <v>62.275000000000006</v>
      </c>
      <c r="I32" s="27">
        <v>3.0466669999999998</v>
      </c>
      <c r="J32" t="s">
        <v>43</v>
      </c>
      <c r="L32">
        <f t="shared" si="3"/>
        <v>1.4316666666666666</v>
      </c>
      <c r="M32">
        <f t="shared" si="4"/>
        <v>3.4566666666666666</v>
      </c>
      <c r="N32" t="s">
        <v>43</v>
      </c>
      <c r="P32" s="25">
        <f t="shared" si="5"/>
        <v>0.56059833333333353</v>
      </c>
      <c r="Q32" s="25">
        <f t="shared" si="6"/>
        <v>1.6399566666666658</v>
      </c>
      <c r="S32" s="25">
        <f t="shared" si="7"/>
        <v>3.0466669999999998</v>
      </c>
      <c r="T32" s="25">
        <f t="shared" si="8"/>
        <v>3.4566666666666666</v>
      </c>
      <c r="V32">
        <f t="shared" si="9"/>
        <v>0.56059833333333353</v>
      </c>
    </row>
    <row r="33" spans="1:22" x14ac:dyDescent="0.2">
      <c r="A33">
        <f t="shared" si="0"/>
        <v>0.41437166666666658</v>
      </c>
      <c r="B33">
        <f t="shared" si="1"/>
        <v>0.94438666666666626</v>
      </c>
      <c r="C33">
        <f t="shared" si="2"/>
        <v>1.5247149999999992</v>
      </c>
      <c r="D33">
        <f t="shared" si="10"/>
        <v>13.528333333333334</v>
      </c>
      <c r="E33">
        <f>'NODE 1'!E33</f>
        <v>67.913333333333341</v>
      </c>
      <c r="F33">
        <f t="shared" si="11"/>
        <v>72.911666666666676</v>
      </c>
      <c r="G33">
        <f>'NODE 1'!I33</f>
        <v>17.356666666666666</v>
      </c>
      <c r="H33">
        <f>'NODE 1'!J33</f>
        <v>56.986666666666672</v>
      </c>
      <c r="I33" s="27">
        <v>4.0533330000000003</v>
      </c>
      <c r="J33" t="s">
        <v>44</v>
      </c>
      <c r="L33">
        <f t="shared" si="3"/>
        <v>1.4316666666666666</v>
      </c>
      <c r="M33">
        <f t="shared" si="4"/>
        <v>3.4566666666666666</v>
      </c>
      <c r="N33" t="s">
        <v>44</v>
      </c>
      <c r="P33" s="25">
        <f t="shared" si="5"/>
        <v>0.41437166666666658</v>
      </c>
      <c r="Q33" s="25">
        <f t="shared" si="6"/>
        <v>1.5247149999999992</v>
      </c>
      <c r="S33" s="25">
        <f t="shared" si="7"/>
        <v>3.4566666666666666</v>
      </c>
      <c r="T33" s="25">
        <f t="shared" si="8"/>
        <v>4.0533330000000003</v>
      </c>
      <c r="V33">
        <f t="shared" si="9"/>
        <v>0.41437166666666658</v>
      </c>
    </row>
    <row r="34" spans="1:22" x14ac:dyDescent="0.2">
      <c r="A34">
        <f t="shared" si="0"/>
        <v>0.87127833333333338</v>
      </c>
      <c r="B34">
        <f t="shared" si="1"/>
        <v>1.3882649999999994</v>
      </c>
      <c r="C34">
        <f t="shared" si="2"/>
        <v>1.9430583333333324</v>
      </c>
      <c r="D34">
        <f t="shared" si="10"/>
        <v>13.528333333333334</v>
      </c>
      <c r="E34">
        <f>'NODE 1'!E34</f>
        <v>67.913333333333341</v>
      </c>
      <c r="F34">
        <f t="shared" si="11"/>
        <v>72.911666666666676</v>
      </c>
      <c r="G34">
        <f>'NODE 1'!I34</f>
        <v>12.458333333333334</v>
      </c>
      <c r="H34">
        <f>'NODE 1'!J34</f>
        <v>69.493333333333339</v>
      </c>
      <c r="I34" s="27">
        <v>1.86</v>
      </c>
      <c r="J34" t="s">
        <v>45</v>
      </c>
      <c r="L34">
        <f t="shared" si="3"/>
        <v>1.4316666666666666</v>
      </c>
      <c r="M34">
        <f t="shared" si="4"/>
        <v>3.4566666666666666</v>
      </c>
      <c r="N34" t="s">
        <v>45</v>
      </c>
      <c r="P34" s="25">
        <f t="shared" si="5"/>
        <v>0.87127833333333338</v>
      </c>
      <c r="Q34" s="25">
        <f t="shared" si="6"/>
        <v>1.86</v>
      </c>
      <c r="S34" s="25">
        <f t="shared" si="7"/>
        <v>1.86</v>
      </c>
      <c r="T34" s="25">
        <f t="shared" si="8"/>
        <v>3.4566666666666666</v>
      </c>
      <c r="V34">
        <f t="shared" si="9"/>
        <v>0.87127833333333338</v>
      </c>
    </row>
    <row r="35" spans="1:22" x14ac:dyDescent="0.2">
      <c r="A35">
        <f t="shared" si="0"/>
        <v>0.66698500000000016</v>
      </c>
      <c r="B35">
        <f t="shared" si="1"/>
        <v>1.1842483333333331</v>
      </c>
      <c r="C35">
        <f t="shared" si="2"/>
        <v>1.7440883333333326</v>
      </c>
      <c r="D35">
        <f t="shared" si="10"/>
        <v>13.528333333333334</v>
      </c>
      <c r="E35">
        <f>'NODE 1'!E35</f>
        <v>67.913333333333341</v>
      </c>
      <c r="F35">
        <f t="shared" si="11"/>
        <v>72.911666666666676</v>
      </c>
      <c r="G35">
        <f>'NODE 1'!I35</f>
        <v>15.265000000000001</v>
      </c>
      <c r="H35">
        <f>'NODE 1'!J35</f>
        <v>64.723333333333343</v>
      </c>
      <c r="I35" s="27">
        <v>3.0466669999999998</v>
      </c>
      <c r="J35" t="s">
        <v>46</v>
      </c>
      <c r="L35">
        <f t="shared" si="3"/>
        <v>1.4316666666666666</v>
      </c>
      <c r="M35">
        <f t="shared" si="4"/>
        <v>3.4566666666666666</v>
      </c>
      <c r="N35" t="s">
        <v>46</v>
      </c>
      <c r="P35" s="25">
        <f t="shared" si="5"/>
        <v>0.66698500000000016</v>
      </c>
      <c r="Q35" s="25">
        <f t="shared" si="6"/>
        <v>1.7440883333333326</v>
      </c>
      <c r="S35" s="25">
        <f t="shared" si="7"/>
        <v>3.0466669999999998</v>
      </c>
      <c r="T35" s="25">
        <f t="shared" si="8"/>
        <v>3.4566666666666666</v>
      </c>
      <c r="V35">
        <f t="shared" si="9"/>
        <v>0.66698500000000016</v>
      </c>
    </row>
    <row r="36" spans="1:22" x14ac:dyDescent="0.2">
      <c r="A36">
        <f t="shared" si="0"/>
        <v>0.55994499999999992</v>
      </c>
      <c r="B36">
        <f t="shared" si="1"/>
        <v>1.0528333333333328</v>
      </c>
      <c r="C36">
        <f t="shared" si="2"/>
        <v>1.587164999999999</v>
      </c>
      <c r="D36">
        <f t="shared" si="10"/>
        <v>13.528333333333334</v>
      </c>
      <c r="E36">
        <f>'NODE 1'!E36</f>
        <v>67.913333333333341</v>
      </c>
      <c r="F36">
        <f t="shared" si="11"/>
        <v>72.911666666666676</v>
      </c>
      <c r="G36">
        <f>'NODE 1'!I36</f>
        <v>19.46</v>
      </c>
      <c r="H36">
        <f>'NODE 1'!J36</f>
        <v>65.856666666666669</v>
      </c>
      <c r="I36" s="27">
        <v>2.9666670000000002</v>
      </c>
      <c r="J36" t="s">
        <v>47</v>
      </c>
      <c r="L36">
        <f t="shared" si="3"/>
        <v>1.4316666666666666</v>
      </c>
      <c r="M36">
        <f t="shared" si="4"/>
        <v>3.4566666666666666</v>
      </c>
      <c r="N36" t="s">
        <v>47</v>
      </c>
      <c r="P36" s="25">
        <f t="shared" si="5"/>
        <v>0.55994499999999992</v>
      </c>
      <c r="Q36" s="25">
        <f t="shared" si="6"/>
        <v>1.587164999999999</v>
      </c>
      <c r="S36" s="25">
        <f t="shared" si="7"/>
        <v>2.9666670000000002</v>
      </c>
      <c r="T36" s="25">
        <f t="shared" si="8"/>
        <v>3.4566666666666666</v>
      </c>
      <c r="V36">
        <f t="shared" si="9"/>
        <v>0.55994499999999992</v>
      </c>
    </row>
    <row r="37" spans="1:22" x14ac:dyDescent="0.2">
      <c r="A37">
        <f t="shared" si="0"/>
        <v>0.90030499999999991</v>
      </c>
      <c r="B37">
        <f t="shared" si="1"/>
        <v>1.4743533333333327</v>
      </c>
      <c r="C37">
        <f t="shared" si="2"/>
        <v>2.0939899999999989</v>
      </c>
      <c r="D37">
        <f t="shared" si="10"/>
        <v>13.528333333333334</v>
      </c>
      <c r="E37">
        <f>'NODE 1'!E37</f>
        <v>67.913333333333341</v>
      </c>
      <c r="F37">
        <f t="shared" si="11"/>
        <v>72.911666666666676</v>
      </c>
      <c r="G37">
        <f>'NODE 1'!I37</f>
        <v>5.7149999999999999</v>
      </c>
      <c r="H37">
        <f>'NODE 1'!J37</f>
        <v>61.711666666666666</v>
      </c>
      <c r="I37" s="27">
        <v>0.29333300000000001</v>
      </c>
      <c r="J37" t="s">
        <v>48</v>
      </c>
      <c r="L37">
        <f t="shared" si="3"/>
        <v>1.4316666666666666</v>
      </c>
      <c r="M37">
        <f t="shared" si="4"/>
        <v>3.4566666666666666</v>
      </c>
      <c r="N37" t="s">
        <v>48</v>
      </c>
      <c r="P37" s="25">
        <f t="shared" si="5"/>
        <v>0.29333300000000001</v>
      </c>
      <c r="Q37" s="25">
        <f t="shared" si="6"/>
        <v>0.29333300000000001</v>
      </c>
      <c r="S37" s="25">
        <f t="shared" si="7"/>
        <v>0.29333300000000001</v>
      </c>
      <c r="T37" s="25">
        <f t="shared" si="8"/>
        <v>3.4566666666666666</v>
      </c>
      <c r="V37">
        <f t="shared" si="9"/>
        <v>0.29333300000000001</v>
      </c>
    </row>
    <row r="38" spans="1:22" x14ac:dyDescent="0.2">
      <c r="A38">
        <f t="shared" si="0"/>
        <v>0.90474499999999991</v>
      </c>
      <c r="B38">
        <f t="shared" si="1"/>
        <v>1.4773383333333328</v>
      </c>
      <c r="C38">
        <f t="shared" si="2"/>
        <v>2.0952016666666657</v>
      </c>
      <c r="D38">
        <f t="shared" si="10"/>
        <v>13.528333333333334</v>
      </c>
      <c r="E38">
        <f>'NODE 1'!E38</f>
        <v>67.913333333333341</v>
      </c>
      <c r="F38">
        <f t="shared" si="11"/>
        <v>72.911666666666676</v>
      </c>
      <c r="G38">
        <f>'NODE 1'!I38</f>
        <v>5.8150000000000004</v>
      </c>
      <c r="H38">
        <f>'NODE 1'!J38</f>
        <v>62.03</v>
      </c>
      <c r="I38" s="27">
        <v>0.32333299999999998</v>
      </c>
      <c r="J38" t="s">
        <v>49</v>
      </c>
      <c r="L38">
        <f t="shared" si="3"/>
        <v>1.4316666666666666</v>
      </c>
      <c r="M38">
        <f t="shared" si="4"/>
        <v>3.4566666666666666</v>
      </c>
      <c r="N38" t="s">
        <v>49</v>
      </c>
      <c r="P38" s="25">
        <f t="shared" si="5"/>
        <v>0.32333299999999998</v>
      </c>
      <c r="Q38" s="25">
        <f t="shared" si="6"/>
        <v>0.32333299999999998</v>
      </c>
      <c r="S38" s="25">
        <f t="shared" si="7"/>
        <v>0.32333299999999998</v>
      </c>
      <c r="T38" s="25">
        <f t="shared" si="8"/>
        <v>3.4566666666666666</v>
      </c>
      <c r="V38">
        <f t="shared" si="9"/>
        <v>0.32333299999999998</v>
      </c>
    </row>
    <row r="39" spans="1:22" x14ac:dyDescent="0.2">
      <c r="A39">
        <f t="shared" si="0"/>
        <v>0.9174783333333334</v>
      </c>
      <c r="B39">
        <f t="shared" si="1"/>
        <v>1.5010049999999995</v>
      </c>
      <c r="C39">
        <f t="shared" si="2"/>
        <v>2.1311266666666659</v>
      </c>
      <c r="D39">
        <f t="shared" si="10"/>
        <v>13.528333333333334</v>
      </c>
      <c r="E39">
        <f>'NODE 1'!E39</f>
        <v>67.913333333333341</v>
      </c>
      <c r="F39">
        <f t="shared" si="11"/>
        <v>72.911666666666676</v>
      </c>
      <c r="G39">
        <f>'NODE 1'!I39</f>
        <v>4.4233333333333329</v>
      </c>
      <c r="H39">
        <f>'NODE 1'!J39</f>
        <v>60.705000000000005</v>
      </c>
      <c r="I39" s="27">
        <v>0.593333</v>
      </c>
      <c r="J39" t="s">
        <v>50</v>
      </c>
      <c r="L39">
        <f t="shared" si="3"/>
        <v>1.4316666666666666</v>
      </c>
      <c r="M39">
        <f t="shared" si="4"/>
        <v>3.4566666666666666</v>
      </c>
      <c r="N39" t="s">
        <v>50</v>
      </c>
      <c r="P39" s="25">
        <f t="shared" si="5"/>
        <v>0.593333</v>
      </c>
      <c r="Q39" s="25">
        <f t="shared" si="6"/>
        <v>0.593333</v>
      </c>
      <c r="S39" s="25">
        <f t="shared" si="7"/>
        <v>0.593333</v>
      </c>
      <c r="T39" s="25">
        <f t="shared" si="8"/>
        <v>3.4566666666666666</v>
      </c>
      <c r="V39">
        <f t="shared" si="9"/>
        <v>0.593333</v>
      </c>
    </row>
    <row r="40" spans="1:22" x14ac:dyDescent="0.2">
      <c r="A40">
        <f t="shared" si="0"/>
        <v>0.92681166666666659</v>
      </c>
      <c r="B40">
        <f t="shared" si="1"/>
        <v>1.507656666666666</v>
      </c>
      <c r="C40">
        <f t="shared" si="2"/>
        <v>2.1344833333333324</v>
      </c>
      <c r="D40">
        <f t="shared" si="10"/>
        <v>13.528333333333334</v>
      </c>
      <c r="E40">
        <f>'NODE 1'!E40</f>
        <v>67.913333333333341</v>
      </c>
      <c r="F40">
        <f t="shared" si="11"/>
        <v>72.911666666666676</v>
      </c>
      <c r="G40">
        <f>'NODE 1'!I40</f>
        <v>4.5916666666666659</v>
      </c>
      <c r="H40">
        <f>'NODE 1'!J40</f>
        <v>61.318333333333328</v>
      </c>
      <c r="I40" s="27">
        <v>0.64166699999999999</v>
      </c>
      <c r="J40" t="s">
        <v>51</v>
      </c>
      <c r="L40">
        <f t="shared" si="3"/>
        <v>1.4316666666666666</v>
      </c>
      <c r="M40">
        <f t="shared" si="4"/>
        <v>3.4566666666666666</v>
      </c>
      <c r="N40" t="s">
        <v>51</v>
      </c>
      <c r="P40" s="25">
        <f t="shared" si="5"/>
        <v>0.64166699999999999</v>
      </c>
      <c r="Q40" s="25">
        <f t="shared" si="6"/>
        <v>0.64166699999999999</v>
      </c>
      <c r="S40" s="25">
        <f t="shared" si="7"/>
        <v>0.64166699999999999</v>
      </c>
      <c r="T40" s="25">
        <f t="shared" si="8"/>
        <v>3.4566666666666666</v>
      </c>
      <c r="V40">
        <f t="shared" si="9"/>
        <v>0.64166699999999999</v>
      </c>
    </row>
    <row r="41" spans="1:22" x14ac:dyDescent="0.2">
      <c r="A41">
        <f t="shared" si="0"/>
        <v>0.83985166666666689</v>
      </c>
      <c r="B41">
        <f t="shared" si="1"/>
        <v>1.4196866666666661</v>
      </c>
      <c r="C41">
        <f t="shared" si="2"/>
        <v>2.0473666666666661</v>
      </c>
      <c r="D41">
        <f t="shared" si="10"/>
        <v>13.528333333333334</v>
      </c>
      <c r="E41">
        <f>'NODE 1'!E41</f>
        <v>67.913333333333341</v>
      </c>
      <c r="F41">
        <f t="shared" si="11"/>
        <v>72.911666666666676</v>
      </c>
      <c r="G41">
        <f>'NODE 1'!I41</f>
        <v>5.9116666666666662</v>
      </c>
      <c r="H41">
        <f>'NODE 1'!J41</f>
        <v>59.455000000000005</v>
      </c>
      <c r="I41" s="27">
        <v>1.1566669999999999</v>
      </c>
      <c r="J41" t="s">
        <v>52</v>
      </c>
      <c r="L41">
        <f t="shared" si="3"/>
        <v>1.4316666666666666</v>
      </c>
      <c r="M41">
        <f t="shared" si="4"/>
        <v>3.4566666666666666</v>
      </c>
      <c r="N41" t="s">
        <v>52</v>
      </c>
      <c r="P41" s="25">
        <f t="shared" si="5"/>
        <v>0.83985166666666689</v>
      </c>
      <c r="Q41" s="25">
        <f t="shared" si="6"/>
        <v>1.1566669999999999</v>
      </c>
      <c r="S41" s="25">
        <f t="shared" si="7"/>
        <v>1.1566669999999999</v>
      </c>
      <c r="T41" s="25">
        <f t="shared" si="8"/>
        <v>3.4566666666666666</v>
      </c>
      <c r="V41">
        <f t="shared" si="9"/>
        <v>0.83985166666666689</v>
      </c>
    </row>
    <row r="42" spans="1:22" x14ac:dyDescent="0.2">
      <c r="A42">
        <f t="shared" si="0"/>
        <v>0.96049166666666652</v>
      </c>
      <c r="B42">
        <f t="shared" si="1"/>
        <v>1.5146266666666657</v>
      </c>
      <c r="C42">
        <f t="shared" si="2"/>
        <v>2.1100066666666657</v>
      </c>
      <c r="D42">
        <f t="shared" si="10"/>
        <v>13.528333333333334</v>
      </c>
      <c r="E42">
        <f>'NODE 1'!E42</f>
        <v>67.913333333333341</v>
      </c>
      <c r="F42">
        <f t="shared" si="11"/>
        <v>72.911666666666676</v>
      </c>
      <c r="G42">
        <f>'NODE 1'!I42</f>
        <v>7.0916666666666677</v>
      </c>
      <c r="H42">
        <f>'NODE 1'!J42</f>
        <v>66.054999999999993</v>
      </c>
      <c r="I42" s="27">
        <v>-1.2366699999999999</v>
      </c>
      <c r="J42" t="s">
        <v>53</v>
      </c>
      <c r="L42">
        <f t="shared" si="3"/>
        <v>1.4316666666666666</v>
      </c>
      <c r="M42">
        <f t="shared" si="4"/>
        <v>3.4566666666666666</v>
      </c>
      <c r="N42" t="s">
        <v>53</v>
      </c>
      <c r="P42" s="25">
        <f t="shared" si="5"/>
        <v>-1.2366699999999999</v>
      </c>
      <c r="Q42" s="25">
        <f t="shared" si="6"/>
        <v>-1.2366699999999999</v>
      </c>
      <c r="S42" s="25">
        <f t="shared" si="7"/>
        <v>-1.2366699999999999</v>
      </c>
      <c r="T42" s="25">
        <f t="shared" si="8"/>
        <v>3.4566666666666666</v>
      </c>
      <c r="V42">
        <f t="shared" si="9"/>
        <v>-1.2366699999999999</v>
      </c>
    </row>
    <row r="43" spans="1:22" x14ac:dyDescent="0.2">
      <c r="A43">
        <f t="shared" si="0"/>
        <v>0.90814499999999976</v>
      </c>
      <c r="B43">
        <f t="shared" si="1"/>
        <v>1.4911583333333325</v>
      </c>
      <c r="C43">
        <f t="shared" si="2"/>
        <v>2.1209066666666656</v>
      </c>
      <c r="D43">
        <f t="shared" si="10"/>
        <v>13.528333333333334</v>
      </c>
      <c r="E43">
        <f>'NODE 1'!E43</f>
        <v>67.913333333333341</v>
      </c>
      <c r="F43">
        <f t="shared" si="11"/>
        <v>72.911666666666676</v>
      </c>
      <c r="G43">
        <f>'NODE 1'!I43</f>
        <v>4.6100000000000003</v>
      </c>
      <c r="H43">
        <f>'NODE 1'!J43</f>
        <v>60.564999999999998</v>
      </c>
      <c r="I43" s="27">
        <v>0.56833299999999998</v>
      </c>
      <c r="J43" t="s">
        <v>54</v>
      </c>
      <c r="L43">
        <f t="shared" si="3"/>
        <v>1.4316666666666666</v>
      </c>
      <c r="M43">
        <f t="shared" si="4"/>
        <v>3.4566666666666666</v>
      </c>
      <c r="N43" t="s">
        <v>54</v>
      </c>
      <c r="P43" s="25">
        <f t="shared" si="5"/>
        <v>0.56833299999999998</v>
      </c>
      <c r="Q43" s="25">
        <f t="shared" si="6"/>
        <v>0.56833299999999998</v>
      </c>
      <c r="S43" s="25">
        <f t="shared" si="7"/>
        <v>0.56833299999999998</v>
      </c>
      <c r="T43" s="25">
        <f t="shared" si="8"/>
        <v>3.4566666666666666</v>
      </c>
      <c r="V43">
        <f t="shared" si="9"/>
        <v>0.56833299999999998</v>
      </c>
    </row>
    <row r="44" spans="1:22" x14ac:dyDescent="0.2">
      <c r="A44">
        <f t="shared" si="0"/>
        <v>0.91687833333333346</v>
      </c>
      <c r="B44">
        <f t="shared" si="1"/>
        <v>1.4998499999999995</v>
      </c>
      <c r="C44">
        <f t="shared" si="2"/>
        <v>2.1293483333333327</v>
      </c>
      <c r="D44">
        <f t="shared" si="10"/>
        <v>13.528333333333334</v>
      </c>
      <c r="E44">
        <f>'NODE 1'!E44</f>
        <v>67.913333333333341</v>
      </c>
      <c r="F44">
        <f t="shared" si="11"/>
        <v>72.911666666666676</v>
      </c>
      <c r="G44">
        <f>'NODE 1'!I44</f>
        <v>4.4933333333333332</v>
      </c>
      <c r="H44">
        <f>'NODE 1'!J44</f>
        <v>60.773333333333341</v>
      </c>
      <c r="I44" s="27">
        <v>0.60166699999999995</v>
      </c>
      <c r="J44" t="s">
        <v>55</v>
      </c>
      <c r="L44">
        <f t="shared" si="3"/>
        <v>1.4316666666666666</v>
      </c>
      <c r="M44">
        <f t="shared" si="4"/>
        <v>3.4566666666666666</v>
      </c>
      <c r="N44" t="s">
        <v>55</v>
      </c>
      <c r="P44" s="25">
        <f t="shared" si="5"/>
        <v>0.60166699999999995</v>
      </c>
      <c r="Q44" s="25">
        <f t="shared" si="6"/>
        <v>0.60166699999999995</v>
      </c>
      <c r="S44" s="25">
        <f t="shared" si="7"/>
        <v>0.60166699999999995</v>
      </c>
      <c r="T44" s="25">
        <f t="shared" si="8"/>
        <v>3.4566666666666666</v>
      </c>
      <c r="V44">
        <f t="shared" si="9"/>
        <v>0.60166699999999995</v>
      </c>
    </row>
    <row r="45" spans="1:22" x14ac:dyDescent="0.2">
      <c r="A45">
        <f t="shared" si="0"/>
        <v>0.90174500000000024</v>
      </c>
      <c r="B45">
        <f t="shared" si="1"/>
        <v>1.4871333333333325</v>
      </c>
      <c r="C45">
        <f t="shared" si="2"/>
        <v>2.1197566666666656</v>
      </c>
      <c r="D45">
        <f t="shared" si="10"/>
        <v>13.528333333333334</v>
      </c>
      <c r="E45">
        <f>'NODE 1'!E45</f>
        <v>67.913333333333341</v>
      </c>
      <c r="F45">
        <f t="shared" si="11"/>
        <v>72.911666666666676</v>
      </c>
      <c r="G45">
        <f>'NODE 1'!I45</f>
        <v>4.4349999999999996</v>
      </c>
      <c r="H45">
        <f>'NODE 1'!J45</f>
        <v>60.065000000000005</v>
      </c>
      <c r="I45" s="27">
        <v>0.62</v>
      </c>
      <c r="J45" t="s">
        <v>56</v>
      </c>
      <c r="L45">
        <f t="shared" si="3"/>
        <v>1.4316666666666666</v>
      </c>
      <c r="M45">
        <f t="shared" si="4"/>
        <v>3.4566666666666666</v>
      </c>
      <c r="N45" t="s">
        <v>56</v>
      </c>
      <c r="P45" s="25">
        <f t="shared" si="5"/>
        <v>0.62</v>
      </c>
      <c r="Q45" s="25">
        <f t="shared" si="6"/>
        <v>0.62</v>
      </c>
      <c r="S45" s="25">
        <f t="shared" si="7"/>
        <v>0.62</v>
      </c>
      <c r="T45" s="25">
        <f t="shared" si="8"/>
        <v>3.4566666666666666</v>
      </c>
      <c r="V45">
        <f t="shared" si="9"/>
        <v>0.62</v>
      </c>
    </row>
    <row r="46" spans="1:22" x14ac:dyDescent="0.2">
      <c r="A46">
        <f t="shared" si="0"/>
        <v>0.84129166666666655</v>
      </c>
      <c r="B46">
        <f t="shared" si="1"/>
        <v>1.421441666666666</v>
      </c>
      <c r="C46">
        <f t="shared" si="2"/>
        <v>2.0494499999999989</v>
      </c>
      <c r="D46">
        <f t="shared" si="10"/>
        <v>13.528333333333334</v>
      </c>
      <c r="E46">
        <f>'NODE 1'!E46</f>
        <v>67.913333333333341</v>
      </c>
      <c r="F46">
        <f t="shared" si="11"/>
        <v>72.911666666666676</v>
      </c>
      <c r="G46">
        <f>'NODE 1'!I46</f>
        <v>5.8566666666666665</v>
      </c>
      <c r="H46">
        <f>'NODE 1'!J46</f>
        <v>59.441666666666663</v>
      </c>
      <c r="I46" s="27">
        <v>1.183333</v>
      </c>
      <c r="J46" t="s">
        <v>57</v>
      </c>
      <c r="L46">
        <f t="shared" si="3"/>
        <v>1.4316666666666666</v>
      </c>
      <c r="M46">
        <f t="shared" si="4"/>
        <v>3.4566666666666666</v>
      </c>
      <c r="N46" t="s">
        <v>57</v>
      </c>
      <c r="P46" s="25">
        <f t="shared" si="5"/>
        <v>0.84129166666666655</v>
      </c>
      <c r="Q46" s="25">
        <f t="shared" si="6"/>
        <v>1.183333</v>
      </c>
      <c r="S46" s="25">
        <f t="shared" si="7"/>
        <v>1.183333</v>
      </c>
      <c r="T46" s="25">
        <f t="shared" si="8"/>
        <v>3.4566666666666666</v>
      </c>
      <c r="V46">
        <f t="shared" si="9"/>
        <v>0.84129166666666655</v>
      </c>
    </row>
    <row r="47" spans="1:22" x14ac:dyDescent="0.2">
      <c r="A47">
        <f t="shared" si="0"/>
        <v>0.92046499999999987</v>
      </c>
      <c r="B47">
        <f t="shared" si="1"/>
        <v>1.5027933333333328</v>
      </c>
      <c r="C47">
        <f t="shared" si="2"/>
        <v>2.1314699999999993</v>
      </c>
      <c r="D47">
        <f t="shared" si="10"/>
        <v>13.528333333333334</v>
      </c>
      <c r="E47">
        <f>'NODE 1'!E47</f>
        <v>67.913333333333341</v>
      </c>
      <c r="F47">
        <f t="shared" si="11"/>
        <v>72.911666666666676</v>
      </c>
      <c r="G47">
        <f>'NODE 1'!I47</f>
        <v>4.5150000000000006</v>
      </c>
      <c r="H47">
        <f>'NODE 1'!J47</f>
        <v>60.951666666666675</v>
      </c>
      <c r="I47" s="27">
        <v>0.59666699999999995</v>
      </c>
      <c r="J47" t="s">
        <v>58</v>
      </c>
      <c r="L47">
        <f t="shared" si="3"/>
        <v>1.4316666666666666</v>
      </c>
      <c r="M47">
        <f t="shared" si="4"/>
        <v>3.4566666666666666</v>
      </c>
      <c r="N47" t="s">
        <v>58</v>
      </c>
      <c r="P47" s="25">
        <f t="shared" si="5"/>
        <v>0.59666699999999995</v>
      </c>
      <c r="Q47" s="25">
        <f t="shared" si="6"/>
        <v>0.59666699999999995</v>
      </c>
      <c r="S47" s="25">
        <f t="shared" si="7"/>
        <v>0.59666699999999995</v>
      </c>
      <c r="T47" s="25">
        <f t="shared" si="8"/>
        <v>3.4566666666666666</v>
      </c>
      <c r="V47">
        <f t="shared" si="9"/>
        <v>0.59666699999999995</v>
      </c>
    </row>
    <row r="48" spans="1:22" x14ac:dyDescent="0.2">
      <c r="A48">
        <f t="shared" si="0"/>
        <v>0.91470499999999988</v>
      </c>
      <c r="B48">
        <f t="shared" si="1"/>
        <v>1.4930283333333327</v>
      </c>
      <c r="C48">
        <f t="shared" si="2"/>
        <v>2.1172399999999989</v>
      </c>
      <c r="D48">
        <f t="shared" si="10"/>
        <v>13.528333333333334</v>
      </c>
      <c r="E48">
        <f>'NODE 1'!E48</f>
        <v>67.913333333333341</v>
      </c>
      <c r="F48">
        <f t="shared" si="11"/>
        <v>72.911666666666676</v>
      </c>
      <c r="G48">
        <f>'NODE 1'!I48</f>
        <v>5.04</v>
      </c>
      <c r="H48">
        <f>'NODE 1'!J48</f>
        <v>61.411666666666669</v>
      </c>
      <c r="I48" s="27">
        <v>0.88500000000000001</v>
      </c>
      <c r="J48" t="s">
        <v>59</v>
      </c>
      <c r="L48">
        <f t="shared" si="3"/>
        <v>1.4316666666666666</v>
      </c>
      <c r="M48">
        <f t="shared" si="4"/>
        <v>3.4566666666666666</v>
      </c>
      <c r="N48" t="s">
        <v>59</v>
      </c>
      <c r="P48" s="25">
        <f t="shared" si="5"/>
        <v>0.88500000000000001</v>
      </c>
      <c r="Q48" s="25">
        <f t="shared" si="6"/>
        <v>0.88500000000000001</v>
      </c>
      <c r="S48" s="25">
        <f t="shared" si="7"/>
        <v>0.88500000000000001</v>
      </c>
      <c r="T48" s="25">
        <f t="shared" si="8"/>
        <v>3.4566666666666666</v>
      </c>
      <c r="V48">
        <f t="shared" si="9"/>
        <v>0.88500000000000001</v>
      </c>
    </row>
    <row r="49" spans="1:22" x14ac:dyDescent="0.2">
      <c r="A49">
        <f t="shared" si="0"/>
        <v>0.86929166666666657</v>
      </c>
      <c r="B49">
        <f t="shared" si="1"/>
        <v>1.4441866666666658</v>
      </c>
      <c r="C49">
        <f t="shared" si="2"/>
        <v>2.0655133333333326</v>
      </c>
      <c r="D49">
        <f t="shared" si="10"/>
        <v>13.528333333333334</v>
      </c>
      <c r="E49">
        <f>'NODE 1'!E49</f>
        <v>67.913333333333341</v>
      </c>
      <c r="F49">
        <f t="shared" si="11"/>
        <v>72.911666666666676</v>
      </c>
      <c r="G49">
        <f>'NODE 1'!I49</f>
        <v>6.0516666666666667</v>
      </c>
      <c r="H49">
        <f>'NODE 1'!J49</f>
        <v>60.868333333333332</v>
      </c>
      <c r="I49" s="27">
        <v>1.1983330000000001</v>
      </c>
      <c r="J49" t="s">
        <v>60</v>
      </c>
      <c r="L49">
        <f t="shared" si="3"/>
        <v>1.4316666666666666</v>
      </c>
      <c r="M49">
        <f t="shared" si="4"/>
        <v>3.4566666666666666</v>
      </c>
      <c r="N49" t="s">
        <v>60</v>
      </c>
      <c r="P49" s="25">
        <f t="shared" si="5"/>
        <v>0.86929166666666657</v>
      </c>
      <c r="Q49" s="25">
        <f t="shared" si="6"/>
        <v>1.1983330000000001</v>
      </c>
      <c r="S49" s="25">
        <f t="shared" si="7"/>
        <v>1.1983330000000001</v>
      </c>
      <c r="T49" s="25">
        <f t="shared" si="8"/>
        <v>3.4566666666666666</v>
      </c>
      <c r="V49">
        <f t="shared" si="9"/>
        <v>0.86929166666666657</v>
      </c>
    </row>
    <row r="50" spans="1:22" x14ac:dyDescent="0.2">
      <c r="A50">
        <f t="shared" si="0"/>
        <v>0.82254499999999986</v>
      </c>
      <c r="B50">
        <f t="shared" si="1"/>
        <v>1.4038833333333329</v>
      </c>
      <c r="C50">
        <f t="shared" si="2"/>
        <v>2.0336899999999991</v>
      </c>
      <c r="D50">
        <f t="shared" si="10"/>
        <v>13.528333333333334</v>
      </c>
      <c r="E50">
        <f>'NODE 1'!E50</f>
        <v>67.913333333333341</v>
      </c>
      <c r="F50">
        <f t="shared" si="11"/>
        <v>72.911666666666676</v>
      </c>
      <c r="G50">
        <f>'NODE 1'!I50</f>
        <v>5.9849999999999994</v>
      </c>
      <c r="H50">
        <f>'NODE 1'!J50</f>
        <v>58.831666666666671</v>
      </c>
      <c r="I50" s="27">
        <v>1.253333</v>
      </c>
      <c r="J50" t="s">
        <v>61</v>
      </c>
      <c r="L50">
        <f t="shared" si="3"/>
        <v>1.4316666666666666</v>
      </c>
      <c r="M50">
        <f t="shared" si="4"/>
        <v>3.4566666666666666</v>
      </c>
      <c r="N50" t="s">
        <v>61</v>
      </c>
      <c r="P50" s="25">
        <f t="shared" si="5"/>
        <v>0.82254499999999986</v>
      </c>
      <c r="Q50" s="25">
        <f t="shared" si="6"/>
        <v>1.253333</v>
      </c>
      <c r="S50" s="25">
        <f t="shared" si="7"/>
        <v>1.253333</v>
      </c>
      <c r="T50" s="25">
        <f t="shared" si="8"/>
        <v>3.4566666666666666</v>
      </c>
      <c r="V50">
        <f t="shared" si="9"/>
        <v>0.82254499999999986</v>
      </c>
    </row>
    <row r="51" spans="1:22" x14ac:dyDescent="0.2">
      <c r="A51">
        <f t="shared" si="0"/>
        <v>0.91909166666666686</v>
      </c>
      <c r="B51">
        <f t="shared" si="1"/>
        <v>1.5020266666666662</v>
      </c>
      <c r="C51">
        <f t="shared" si="2"/>
        <v>2.1314316666666659</v>
      </c>
      <c r="D51">
        <f t="shared" si="10"/>
        <v>13.528333333333334</v>
      </c>
      <c r="E51">
        <f>'NODE 1'!E51</f>
        <v>67.913333333333341</v>
      </c>
      <c r="F51">
        <f t="shared" si="11"/>
        <v>72.911666666666676</v>
      </c>
      <c r="G51">
        <f>'NODE 1'!I51</f>
        <v>4.4666666666666677</v>
      </c>
      <c r="H51">
        <f>'NODE 1'!J51</f>
        <v>60.830000000000005</v>
      </c>
      <c r="I51" s="27">
        <v>0.62666699999999997</v>
      </c>
      <c r="J51" t="s">
        <v>62</v>
      </c>
      <c r="L51">
        <f t="shared" si="3"/>
        <v>1.4316666666666666</v>
      </c>
      <c r="M51">
        <f t="shared" si="4"/>
        <v>3.4566666666666666</v>
      </c>
      <c r="N51" t="s">
        <v>62</v>
      </c>
      <c r="P51" s="25">
        <f t="shared" si="5"/>
        <v>0.62666699999999997</v>
      </c>
      <c r="Q51" s="25">
        <f t="shared" si="6"/>
        <v>0.62666699999999997</v>
      </c>
      <c r="S51" s="25">
        <f t="shared" si="7"/>
        <v>0.62666699999999997</v>
      </c>
      <c r="T51" s="25">
        <f t="shared" si="8"/>
        <v>3.4566666666666666</v>
      </c>
      <c r="V51">
        <f t="shared" si="9"/>
        <v>0.62666699999999997</v>
      </c>
    </row>
    <row r="52" spans="1:22" x14ac:dyDescent="0.2">
      <c r="A52">
        <f t="shared" si="0"/>
        <v>0.92851833333333311</v>
      </c>
      <c r="B52">
        <f t="shared" si="1"/>
        <v>1.5119249999999993</v>
      </c>
      <c r="C52">
        <f t="shared" si="2"/>
        <v>2.1416533333333323</v>
      </c>
      <c r="D52">
        <f t="shared" si="10"/>
        <v>13.528333333333334</v>
      </c>
      <c r="E52">
        <f>'NODE 1'!E52</f>
        <v>67.913333333333341</v>
      </c>
      <c r="F52">
        <f t="shared" si="11"/>
        <v>72.911666666666676</v>
      </c>
      <c r="G52">
        <f>'NODE 1'!I52</f>
        <v>4.2833333333333341</v>
      </c>
      <c r="H52">
        <f>'NODE 1'!J52</f>
        <v>60.978333333333332</v>
      </c>
      <c r="I52" s="27">
        <v>0.66833299999999995</v>
      </c>
      <c r="J52" t="s">
        <v>63</v>
      </c>
      <c r="L52">
        <f t="shared" si="3"/>
        <v>1.4316666666666666</v>
      </c>
      <c r="M52">
        <f t="shared" si="4"/>
        <v>3.4566666666666666</v>
      </c>
      <c r="N52" t="s">
        <v>63</v>
      </c>
      <c r="P52" s="25">
        <f t="shared" si="5"/>
        <v>0.66833299999999995</v>
      </c>
      <c r="Q52" s="25">
        <f t="shared" si="6"/>
        <v>0.66833299999999995</v>
      </c>
      <c r="S52" s="25">
        <f t="shared" si="7"/>
        <v>0.66833299999999995</v>
      </c>
      <c r="T52" s="25">
        <f t="shared" si="8"/>
        <v>3.4566666666666666</v>
      </c>
      <c r="V52">
        <f t="shared" si="9"/>
        <v>0.66833299999999995</v>
      </c>
    </row>
    <row r="53" spans="1:22" x14ac:dyDescent="0.2">
      <c r="A53">
        <f t="shared" si="0"/>
        <v>0.39934499999999984</v>
      </c>
      <c r="B53">
        <f t="shared" si="1"/>
        <v>0.89601833333333269</v>
      </c>
      <c r="C53">
        <f t="shared" si="2"/>
        <v>1.4384133333333322</v>
      </c>
      <c r="D53">
        <f t="shared" si="10"/>
        <v>13.528333333333334</v>
      </c>
      <c r="E53">
        <f>'NODE 1'!E53</f>
        <v>67.913333333333341</v>
      </c>
      <c r="F53">
        <f t="shared" si="11"/>
        <v>72.911666666666676</v>
      </c>
      <c r="G53">
        <f>'NODE 1'!I53</f>
        <v>21.27</v>
      </c>
      <c r="H53">
        <f>'NODE 1'!J53</f>
        <v>61.578333333333326</v>
      </c>
      <c r="I53" s="27">
        <v>12.435</v>
      </c>
      <c r="J53" t="s">
        <v>64</v>
      </c>
      <c r="L53">
        <f t="shared" si="3"/>
        <v>1.4316666666666666</v>
      </c>
      <c r="M53">
        <f t="shared" si="4"/>
        <v>3.4566666666666666</v>
      </c>
      <c r="N53" t="s">
        <v>64</v>
      </c>
      <c r="P53" s="25">
        <f t="shared" si="5"/>
        <v>0.39934499999999984</v>
      </c>
      <c r="Q53" s="25">
        <f t="shared" si="6"/>
        <v>1.4384133333333322</v>
      </c>
      <c r="S53" s="25">
        <f t="shared" si="7"/>
        <v>3.4566666666666666</v>
      </c>
      <c r="T53" s="25">
        <f t="shared" si="8"/>
        <v>12.435</v>
      </c>
      <c r="V53">
        <f t="shared" si="9"/>
        <v>0.39934499999999984</v>
      </c>
    </row>
    <row r="54" spans="1:22" x14ac:dyDescent="0.2">
      <c r="A54">
        <f t="shared" si="0"/>
        <v>0.31817166666666674</v>
      </c>
      <c r="B54">
        <f t="shared" si="1"/>
        <v>0.8241216666666662</v>
      </c>
      <c r="C54">
        <f t="shared" si="2"/>
        <v>1.3790466666666656</v>
      </c>
      <c r="D54">
        <f t="shared" si="10"/>
        <v>13.528333333333334</v>
      </c>
      <c r="E54">
        <f>'NODE 1'!E54</f>
        <v>67.913333333333341</v>
      </c>
      <c r="F54">
        <f t="shared" si="11"/>
        <v>72.911666666666676</v>
      </c>
      <c r="G54">
        <f>'NODE 1'!I54</f>
        <v>21.366666666666664</v>
      </c>
      <c r="H54">
        <f>'NODE 1'!J54</f>
        <v>58.324999999999996</v>
      </c>
      <c r="I54" s="27">
        <v>11.685</v>
      </c>
      <c r="J54" t="s">
        <v>65</v>
      </c>
      <c r="L54">
        <f t="shared" si="3"/>
        <v>1.4316666666666666</v>
      </c>
      <c r="M54">
        <f t="shared" si="4"/>
        <v>3.4566666666666666</v>
      </c>
      <c r="N54" t="s">
        <v>65</v>
      </c>
      <c r="P54" s="25">
        <f t="shared" si="5"/>
        <v>0.31817166666666674</v>
      </c>
      <c r="Q54" s="25">
        <f t="shared" si="6"/>
        <v>1.3790466666666656</v>
      </c>
      <c r="S54" s="25">
        <f t="shared" si="7"/>
        <v>3.4566666666666666</v>
      </c>
      <c r="T54" s="25">
        <f t="shared" si="8"/>
        <v>11.685</v>
      </c>
      <c r="V54">
        <f t="shared" si="9"/>
        <v>0.31817166666666674</v>
      </c>
    </row>
    <row r="55" spans="1:22" x14ac:dyDescent="0.2">
      <c r="A55">
        <f t="shared" si="0"/>
        <v>0.32427833333333322</v>
      </c>
      <c r="B55">
        <f t="shared" si="1"/>
        <v>0.82944999999999935</v>
      </c>
      <c r="C55">
        <f t="shared" si="2"/>
        <v>1.3833399999999993</v>
      </c>
      <c r="D55">
        <f t="shared" si="10"/>
        <v>13.528333333333334</v>
      </c>
      <c r="E55">
        <f>'NODE 1'!E55</f>
        <v>67.913333333333341</v>
      </c>
      <c r="F55">
        <f t="shared" si="11"/>
        <v>72.911666666666676</v>
      </c>
      <c r="G55">
        <f>'NODE 1'!I55</f>
        <v>21.368333333333329</v>
      </c>
      <c r="H55">
        <f>'NODE 1'!J55</f>
        <v>58.581666666666671</v>
      </c>
      <c r="I55" s="27">
        <v>11.741669999999999</v>
      </c>
      <c r="J55" t="s">
        <v>66</v>
      </c>
      <c r="L55">
        <f t="shared" si="3"/>
        <v>1.4316666666666666</v>
      </c>
      <c r="M55">
        <f t="shared" si="4"/>
        <v>3.4566666666666666</v>
      </c>
      <c r="N55" t="s">
        <v>66</v>
      </c>
      <c r="P55" s="25">
        <f t="shared" si="5"/>
        <v>0.32427833333333322</v>
      </c>
      <c r="Q55" s="25">
        <f t="shared" si="6"/>
        <v>1.3833399999999993</v>
      </c>
      <c r="S55" s="25">
        <f t="shared" si="7"/>
        <v>3.4566666666666666</v>
      </c>
      <c r="T55" s="25">
        <f t="shared" si="8"/>
        <v>11.741669999999999</v>
      </c>
      <c r="V55">
        <f t="shared" si="9"/>
        <v>0.32427833333333322</v>
      </c>
    </row>
    <row r="56" spans="1:22" x14ac:dyDescent="0.2">
      <c r="A56">
        <f t="shared" si="0"/>
        <v>0.33806499999999984</v>
      </c>
      <c r="B56">
        <f t="shared" si="1"/>
        <v>0.84212833333333248</v>
      </c>
      <c r="C56">
        <f t="shared" si="2"/>
        <v>1.3944266666666656</v>
      </c>
      <c r="D56">
        <f t="shared" si="10"/>
        <v>13.528333333333334</v>
      </c>
      <c r="E56">
        <f>'NODE 1'!E56</f>
        <v>67.913333333333341</v>
      </c>
      <c r="F56">
        <f t="shared" si="11"/>
        <v>72.911666666666676</v>
      </c>
      <c r="G56">
        <f>'NODE 1'!I56</f>
        <v>21.3</v>
      </c>
      <c r="H56">
        <f>'NODE 1'!J56</f>
        <v>59.064999999999998</v>
      </c>
      <c r="I56" s="27">
        <v>11.671670000000001</v>
      </c>
      <c r="J56" t="s">
        <v>67</v>
      </c>
      <c r="L56">
        <f t="shared" si="3"/>
        <v>1.4316666666666666</v>
      </c>
      <c r="M56">
        <f t="shared" si="4"/>
        <v>3.4566666666666666</v>
      </c>
      <c r="N56" t="s">
        <v>67</v>
      </c>
      <c r="P56" s="25">
        <f t="shared" si="5"/>
        <v>0.33806499999999984</v>
      </c>
      <c r="Q56" s="25">
        <f t="shared" si="6"/>
        <v>1.3944266666666656</v>
      </c>
      <c r="S56" s="25">
        <f t="shared" si="7"/>
        <v>3.4566666666666666</v>
      </c>
      <c r="T56" s="25">
        <f t="shared" si="8"/>
        <v>11.671670000000001</v>
      </c>
      <c r="V56">
        <f t="shared" si="9"/>
        <v>0.33806499999999984</v>
      </c>
    </row>
    <row r="57" spans="1:22" x14ac:dyDescent="0.2">
      <c r="A57">
        <f t="shared" si="0"/>
        <v>0.40286499999999981</v>
      </c>
      <c r="B57">
        <f t="shared" si="1"/>
        <v>0.89914333333333252</v>
      </c>
      <c r="C57">
        <f t="shared" si="2"/>
        <v>1.4410033333333323</v>
      </c>
      <c r="D57">
        <f t="shared" si="10"/>
        <v>13.528333333333334</v>
      </c>
      <c r="E57">
        <f>'NODE 1'!E57</f>
        <v>67.913333333333341</v>
      </c>
      <c r="F57">
        <f t="shared" si="11"/>
        <v>72.911666666666676</v>
      </c>
      <c r="G57">
        <f>'NODE 1'!I57</f>
        <v>21.265000000000001</v>
      </c>
      <c r="H57">
        <f>'NODE 1'!J57</f>
        <v>61.718333333333341</v>
      </c>
      <c r="I57" s="27">
        <v>12.251670000000001</v>
      </c>
      <c r="J57" t="s">
        <v>68</v>
      </c>
      <c r="L57">
        <f t="shared" si="3"/>
        <v>1.4316666666666666</v>
      </c>
      <c r="M57">
        <f t="shared" si="4"/>
        <v>3.4566666666666666</v>
      </c>
      <c r="N57" t="s">
        <v>68</v>
      </c>
      <c r="P57" s="25">
        <f t="shared" si="5"/>
        <v>0.40286499999999981</v>
      </c>
      <c r="Q57" s="25">
        <f t="shared" si="6"/>
        <v>1.4410033333333323</v>
      </c>
      <c r="S57" s="25">
        <f t="shared" si="7"/>
        <v>3.4566666666666666</v>
      </c>
      <c r="T57" s="25">
        <f t="shared" si="8"/>
        <v>12.251670000000001</v>
      </c>
      <c r="V57">
        <f t="shared" si="9"/>
        <v>0.40286499999999981</v>
      </c>
    </row>
    <row r="58" spans="1:22" x14ac:dyDescent="0.2">
      <c r="A58">
        <f t="shared" si="0"/>
        <v>0.41734499999999985</v>
      </c>
      <c r="B58">
        <f t="shared" si="1"/>
        <v>0.91284833333333237</v>
      </c>
      <c r="C58">
        <f t="shared" si="2"/>
        <v>1.4534833333333321</v>
      </c>
      <c r="D58">
        <f t="shared" si="10"/>
        <v>13.528333333333334</v>
      </c>
      <c r="E58">
        <f>'NODE 1'!E58</f>
        <v>67.913333333333341</v>
      </c>
      <c r="F58">
        <f t="shared" si="11"/>
        <v>72.911666666666676</v>
      </c>
      <c r="G58">
        <f>'NODE 1'!I58</f>
        <v>21.150000000000002</v>
      </c>
      <c r="H58">
        <f>'NODE 1'!J58</f>
        <v>62.168333333333329</v>
      </c>
      <c r="I58" s="27">
        <v>12.164999999999999</v>
      </c>
      <c r="J58" t="s">
        <v>69</v>
      </c>
      <c r="L58">
        <f t="shared" si="3"/>
        <v>1.4316666666666666</v>
      </c>
      <c r="M58">
        <f t="shared" si="4"/>
        <v>3.4566666666666666</v>
      </c>
      <c r="N58" t="s">
        <v>69</v>
      </c>
      <c r="P58" s="25">
        <f t="shared" si="5"/>
        <v>0.41734499999999985</v>
      </c>
      <c r="Q58" s="25">
        <f t="shared" si="6"/>
        <v>1.4534833333333321</v>
      </c>
      <c r="S58" s="25">
        <f t="shared" si="7"/>
        <v>3.4566666666666666</v>
      </c>
      <c r="T58" s="25">
        <f t="shared" si="8"/>
        <v>12.164999999999999</v>
      </c>
      <c r="V58">
        <f t="shared" si="9"/>
        <v>0.41734499999999985</v>
      </c>
    </row>
    <row r="59" spans="1:22" x14ac:dyDescent="0.2">
      <c r="A59">
        <f t="shared" si="0"/>
        <v>0.33265166666666679</v>
      </c>
      <c r="B59">
        <f t="shared" si="1"/>
        <v>0.83809666666666627</v>
      </c>
      <c r="C59">
        <f t="shared" si="2"/>
        <v>1.3921066666666659</v>
      </c>
      <c r="D59">
        <f t="shared" si="10"/>
        <v>13.528333333333334</v>
      </c>
      <c r="E59">
        <f>'NODE 1'!E59</f>
        <v>67.913333333333341</v>
      </c>
      <c r="F59">
        <f t="shared" si="11"/>
        <v>72.911666666666676</v>
      </c>
      <c r="G59">
        <f>'NODE 1'!I59</f>
        <v>21.221666666666664</v>
      </c>
      <c r="H59">
        <f>'NODE 1'!J59</f>
        <v>58.735000000000007</v>
      </c>
      <c r="I59" s="27">
        <v>11.616669999999999</v>
      </c>
      <c r="J59" t="s">
        <v>70</v>
      </c>
      <c r="L59">
        <f t="shared" si="3"/>
        <v>1.4316666666666666</v>
      </c>
      <c r="M59">
        <f t="shared" si="4"/>
        <v>3.4566666666666666</v>
      </c>
      <c r="N59" t="s">
        <v>70</v>
      </c>
      <c r="P59" s="25">
        <f t="shared" si="5"/>
        <v>0.33265166666666679</v>
      </c>
      <c r="Q59" s="25">
        <f t="shared" si="6"/>
        <v>1.3921066666666659</v>
      </c>
      <c r="S59" s="25">
        <f t="shared" si="7"/>
        <v>3.4566666666666666</v>
      </c>
      <c r="T59" s="25">
        <f t="shared" si="8"/>
        <v>11.616669999999999</v>
      </c>
      <c r="V59">
        <f t="shared" si="9"/>
        <v>0.33265166666666679</v>
      </c>
    </row>
    <row r="60" spans="1:22" x14ac:dyDescent="0.2">
      <c r="A60">
        <f t="shared" si="0"/>
        <v>0.40997166666666662</v>
      </c>
      <c r="B60">
        <f t="shared" si="1"/>
        <v>0.90750666666666602</v>
      </c>
      <c r="C60">
        <f t="shared" si="2"/>
        <v>1.4506449999999989</v>
      </c>
      <c r="D60">
        <f t="shared" si="10"/>
        <v>13.528333333333334</v>
      </c>
      <c r="E60">
        <f>'NODE 1'!E60</f>
        <v>67.913333333333341</v>
      </c>
      <c r="F60">
        <f t="shared" si="11"/>
        <v>72.911666666666676</v>
      </c>
      <c r="G60">
        <f>'NODE 1'!I60</f>
        <v>21.026666666666667</v>
      </c>
      <c r="H60">
        <f>'NODE 1'!J60</f>
        <v>61.696666666666665</v>
      </c>
      <c r="I60" s="27">
        <v>12.11167</v>
      </c>
      <c r="J60" t="s">
        <v>71</v>
      </c>
      <c r="L60">
        <f t="shared" si="3"/>
        <v>1.4316666666666666</v>
      </c>
      <c r="M60">
        <f t="shared" si="4"/>
        <v>3.4566666666666666</v>
      </c>
      <c r="N60" t="s">
        <v>71</v>
      </c>
      <c r="P60" s="25">
        <f t="shared" si="5"/>
        <v>0.40997166666666662</v>
      </c>
      <c r="Q60" s="25">
        <f t="shared" si="6"/>
        <v>1.4506449999999989</v>
      </c>
      <c r="S60" s="25">
        <f t="shared" si="7"/>
        <v>3.4566666666666666</v>
      </c>
      <c r="T60" s="25">
        <f t="shared" si="8"/>
        <v>12.11167</v>
      </c>
      <c r="V60">
        <f t="shared" si="9"/>
        <v>0.40997166666666662</v>
      </c>
    </row>
    <row r="61" spans="1:22" x14ac:dyDescent="0.2">
      <c r="A61">
        <f t="shared" si="0"/>
        <v>0.34523833333333331</v>
      </c>
      <c r="B61">
        <f t="shared" si="1"/>
        <v>0.85084999999999922</v>
      </c>
      <c r="C61">
        <f t="shared" si="2"/>
        <v>1.4047599999999989</v>
      </c>
      <c r="D61">
        <f t="shared" si="10"/>
        <v>13.528333333333334</v>
      </c>
      <c r="E61">
        <f>'NODE 1'!E61</f>
        <v>67.913333333333341</v>
      </c>
      <c r="F61">
        <f t="shared" si="11"/>
        <v>72.911666666666676</v>
      </c>
      <c r="G61">
        <f>'NODE 1'!I61</f>
        <v>21.028333333333336</v>
      </c>
      <c r="H61">
        <f>'NODE 1'!J61</f>
        <v>59.001666666666665</v>
      </c>
      <c r="I61" s="27">
        <v>11.65333</v>
      </c>
      <c r="J61" t="s">
        <v>72</v>
      </c>
      <c r="L61">
        <f t="shared" si="3"/>
        <v>1.4316666666666666</v>
      </c>
      <c r="M61">
        <f t="shared" si="4"/>
        <v>3.4566666666666666</v>
      </c>
      <c r="N61" t="s">
        <v>72</v>
      </c>
      <c r="P61" s="25">
        <f t="shared" si="5"/>
        <v>0.34523833333333331</v>
      </c>
      <c r="Q61" s="25">
        <f t="shared" si="6"/>
        <v>1.4047599999999989</v>
      </c>
      <c r="S61" s="25">
        <f t="shared" si="7"/>
        <v>3.4566666666666666</v>
      </c>
      <c r="T61" s="25">
        <f t="shared" si="8"/>
        <v>11.65333</v>
      </c>
      <c r="V61">
        <f t="shared" si="9"/>
        <v>0.34523833333333331</v>
      </c>
    </row>
    <row r="62" spans="1:22" x14ac:dyDescent="0.2">
      <c r="A62">
        <f t="shared" si="0"/>
        <v>0.32065166666666634</v>
      </c>
      <c r="B62">
        <f t="shared" si="1"/>
        <v>0.82692166666666589</v>
      </c>
      <c r="C62">
        <f t="shared" si="2"/>
        <v>1.3821566666666656</v>
      </c>
      <c r="D62">
        <f t="shared" si="10"/>
        <v>13.528333333333334</v>
      </c>
      <c r="E62">
        <f>'NODE 1'!E62</f>
        <v>67.913333333333341</v>
      </c>
      <c r="F62">
        <f t="shared" si="11"/>
        <v>72.911666666666676</v>
      </c>
      <c r="G62">
        <f>'NODE 1'!I62</f>
        <v>21.296666666666667</v>
      </c>
      <c r="H62">
        <f>'NODE 1'!J62</f>
        <v>58.335000000000001</v>
      </c>
      <c r="I62" s="27">
        <v>11.845000000000001</v>
      </c>
      <c r="J62" t="s">
        <v>73</v>
      </c>
      <c r="L62">
        <f t="shared" si="3"/>
        <v>1.4316666666666666</v>
      </c>
      <c r="M62">
        <f t="shared" si="4"/>
        <v>3.4566666666666666</v>
      </c>
      <c r="N62" t="s">
        <v>73</v>
      </c>
      <c r="P62" s="25">
        <f t="shared" si="5"/>
        <v>0.32065166666666634</v>
      </c>
      <c r="Q62" s="25">
        <f t="shared" si="6"/>
        <v>1.3821566666666656</v>
      </c>
      <c r="S62" s="25">
        <f t="shared" si="7"/>
        <v>3.4566666666666666</v>
      </c>
      <c r="T62" s="25">
        <f t="shared" si="8"/>
        <v>11.845000000000001</v>
      </c>
      <c r="V62">
        <f t="shared" si="9"/>
        <v>0.32065166666666634</v>
      </c>
    </row>
    <row r="63" spans="1:22" x14ac:dyDescent="0.2">
      <c r="A63">
        <f t="shared" si="0"/>
        <v>0.41198500000000005</v>
      </c>
      <c r="B63">
        <f t="shared" si="1"/>
        <v>0.90883333333333272</v>
      </c>
      <c r="C63">
        <f t="shared" si="2"/>
        <v>1.4511366666666659</v>
      </c>
      <c r="D63">
        <f t="shared" si="10"/>
        <v>13.528333333333334</v>
      </c>
      <c r="E63">
        <f>'NODE 1'!E63</f>
        <v>67.913333333333341</v>
      </c>
      <c r="F63">
        <f t="shared" si="11"/>
        <v>72.911666666666676</v>
      </c>
      <c r="G63">
        <f>'NODE 1'!I63</f>
        <v>21.074999999999999</v>
      </c>
      <c r="H63">
        <f>'NODE 1'!J63</f>
        <v>61.844999999999999</v>
      </c>
      <c r="I63" s="27">
        <v>12.244999999999999</v>
      </c>
      <c r="J63" t="s">
        <v>74</v>
      </c>
      <c r="L63">
        <f t="shared" si="3"/>
        <v>1.4316666666666666</v>
      </c>
      <c r="M63">
        <f t="shared" si="4"/>
        <v>3.4566666666666666</v>
      </c>
      <c r="N63" t="s">
        <v>74</v>
      </c>
      <c r="P63" s="25">
        <f t="shared" si="5"/>
        <v>0.41198500000000005</v>
      </c>
      <c r="Q63" s="25">
        <f t="shared" si="6"/>
        <v>1.4511366666666659</v>
      </c>
      <c r="S63" s="25">
        <f t="shared" si="7"/>
        <v>3.4566666666666666</v>
      </c>
      <c r="T63" s="25">
        <f t="shared" si="8"/>
        <v>12.244999999999999</v>
      </c>
      <c r="V63">
        <f t="shared" si="9"/>
        <v>0.41198500000000005</v>
      </c>
    </row>
    <row r="64" spans="1:22" x14ac:dyDescent="0.2">
      <c r="A64">
        <f t="shared" si="0"/>
        <v>0.32374499999999995</v>
      </c>
      <c r="B64">
        <f t="shared" si="1"/>
        <v>0.82950833333333285</v>
      </c>
      <c r="C64">
        <f t="shared" si="2"/>
        <v>1.3840899999999987</v>
      </c>
      <c r="D64">
        <f t="shared" si="10"/>
        <v>13.528333333333334</v>
      </c>
      <c r="E64">
        <f>'NODE 1'!E64</f>
        <v>67.913333333333341</v>
      </c>
      <c r="F64">
        <f t="shared" si="11"/>
        <v>72.911666666666676</v>
      </c>
      <c r="G64">
        <f>'NODE 1'!I64</f>
        <v>21.31</v>
      </c>
      <c r="H64">
        <f>'NODE 1'!J64</f>
        <v>58.481666666666662</v>
      </c>
      <c r="I64" s="27">
        <v>11.855</v>
      </c>
      <c r="J64" t="s">
        <v>75</v>
      </c>
      <c r="L64">
        <f t="shared" si="3"/>
        <v>1.4316666666666666</v>
      </c>
      <c r="M64">
        <f t="shared" si="4"/>
        <v>3.4566666666666666</v>
      </c>
      <c r="N64" t="s">
        <v>75</v>
      </c>
      <c r="P64" s="25">
        <f t="shared" si="5"/>
        <v>0.32374499999999995</v>
      </c>
      <c r="Q64" s="25">
        <f t="shared" si="6"/>
        <v>1.3840899999999987</v>
      </c>
      <c r="S64" s="25">
        <f t="shared" si="7"/>
        <v>3.4566666666666666</v>
      </c>
      <c r="T64" s="25">
        <f t="shared" si="8"/>
        <v>11.855</v>
      </c>
      <c r="V64">
        <f t="shared" si="9"/>
        <v>0.32374499999999995</v>
      </c>
    </row>
    <row r="65" spans="1:22" x14ac:dyDescent="0.2">
      <c r="A65">
        <f t="shared" si="0"/>
        <v>0.40890499999999985</v>
      </c>
      <c r="B65">
        <f t="shared" si="1"/>
        <v>0.90690333333333251</v>
      </c>
      <c r="C65">
        <f t="shared" si="2"/>
        <v>1.4505983333333321</v>
      </c>
      <c r="D65">
        <f t="shared" si="10"/>
        <v>13.528333333333334</v>
      </c>
      <c r="E65">
        <f>'NODE 1'!E65</f>
        <v>67.913333333333341</v>
      </c>
      <c r="F65">
        <f t="shared" si="11"/>
        <v>72.911666666666676</v>
      </c>
      <c r="G65">
        <f>'NODE 1'!I65</f>
        <v>20.99</v>
      </c>
      <c r="H65">
        <f>'NODE 1'!J65</f>
        <v>61.603333333333325</v>
      </c>
      <c r="I65" s="27">
        <v>12.25667</v>
      </c>
      <c r="J65" t="s">
        <v>76</v>
      </c>
      <c r="L65">
        <f t="shared" si="3"/>
        <v>1.4316666666666666</v>
      </c>
      <c r="M65">
        <f t="shared" si="4"/>
        <v>3.4566666666666666</v>
      </c>
      <c r="N65" t="s">
        <v>76</v>
      </c>
      <c r="P65" s="25">
        <f t="shared" si="5"/>
        <v>0.40890499999999985</v>
      </c>
      <c r="Q65" s="25">
        <f t="shared" si="6"/>
        <v>1.4505983333333321</v>
      </c>
      <c r="S65" s="25">
        <f t="shared" si="7"/>
        <v>3.4566666666666666</v>
      </c>
      <c r="T65" s="25">
        <f t="shared" si="8"/>
        <v>12.25667</v>
      </c>
      <c r="V65">
        <f t="shared" si="9"/>
        <v>0.40890499999999985</v>
      </c>
    </row>
    <row r="66" spans="1:22" x14ac:dyDescent="0.2">
      <c r="A66">
        <f t="shared" si="0"/>
        <v>0.34591833333333311</v>
      </c>
      <c r="B66">
        <f t="shared" si="1"/>
        <v>0.86372999999999944</v>
      </c>
      <c r="C66">
        <f t="shared" si="2"/>
        <v>1.4316316666666653</v>
      </c>
      <c r="D66">
        <f t="shared" si="10"/>
        <v>13.528333333333334</v>
      </c>
      <c r="E66">
        <f>'NODE 1'!E66</f>
        <v>67.913333333333341</v>
      </c>
      <c r="F66">
        <f t="shared" si="11"/>
        <v>72.911666666666676</v>
      </c>
      <c r="G66">
        <f>'NODE 1'!I66</f>
        <v>19.663333333333338</v>
      </c>
      <c r="H66">
        <f>'NODE 1'!J66</f>
        <v>57.21</v>
      </c>
      <c r="I66" s="27">
        <v>3.6866669999999999</v>
      </c>
      <c r="J66" t="s">
        <v>77</v>
      </c>
      <c r="L66">
        <f t="shared" si="3"/>
        <v>1.4316666666666666</v>
      </c>
      <c r="M66">
        <f t="shared" si="4"/>
        <v>3.4566666666666666</v>
      </c>
      <c r="N66" t="s">
        <v>77</v>
      </c>
      <c r="P66" s="25">
        <f t="shared" si="5"/>
        <v>0.34591833333333311</v>
      </c>
      <c r="Q66" s="25">
        <f t="shared" si="6"/>
        <v>1.4316316666666653</v>
      </c>
      <c r="S66" s="25">
        <f t="shared" si="7"/>
        <v>3.4566666666666666</v>
      </c>
      <c r="T66" s="25">
        <f t="shared" si="8"/>
        <v>3.6866669999999999</v>
      </c>
      <c r="V66">
        <f t="shared" si="9"/>
        <v>0.34591833333333311</v>
      </c>
    </row>
    <row r="67" spans="1:22" x14ac:dyDescent="0.2">
      <c r="A67">
        <f t="shared" si="0"/>
        <v>0.32027833333333322</v>
      </c>
      <c r="B67">
        <f t="shared" si="1"/>
        <v>0.84318499999999941</v>
      </c>
      <c r="C67">
        <f t="shared" si="2"/>
        <v>1.4175299999999993</v>
      </c>
      <c r="D67">
        <f t="shared" si="10"/>
        <v>13.528333333333334</v>
      </c>
      <c r="E67">
        <f>'NODE 1'!E67</f>
        <v>67.913333333333341</v>
      </c>
      <c r="F67">
        <f t="shared" si="11"/>
        <v>72.911666666666676</v>
      </c>
      <c r="G67">
        <f>'NODE 1'!I67</f>
        <v>19.453333333333333</v>
      </c>
      <c r="H67">
        <f>'NODE 1'!J67</f>
        <v>55.861666666666672</v>
      </c>
      <c r="I67" s="27">
        <v>3.7216670000000001</v>
      </c>
      <c r="J67" t="s">
        <v>78</v>
      </c>
      <c r="L67">
        <f t="shared" si="3"/>
        <v>1.4316666666666666</v>
      </c>
      <c r="M67">
        <f t="shared" si="4"/>
        <v>3.4566666666666666</v>
      </c>
      <c r="N67" t="s">
        <v>78</v>
      </c>
      <c r="P67" s="25">
        <f t="shared" si="5"/>
        <v>0.32027833333333322</v>
      </c>
      <c r="Q67" s="25">
        <f t="shared" si="6"/>
        <v>1.4175299999999993</v>
      </c>
      <c r="S67" s="25">
        <f t="shared" si="7"/>
        <v>3.4566666666666666</v>
      </c>
      <c r="T67" s="25">
        <f t="shared" si="8"/>
        <v>3.7216670000000001</v>
      </c>
      <c r="V67">
        <f t="shared" si="9"/>
        <v>0.32027833333333322</v>
      </c>
    </row>
    <row r="68" spans="1:22" x14ac:dyDescent="0.2">
      <c r="A68">
        <f t="shared" si="0"/>
        <v>1.3974250000000001</v>
      </c>
      <c r="B68">
        <f t="shared" si="1"/>
        <v>1.9047433333333326</v>
      </c>
      <c r="C68">
        <f t="shared" si="2"/>
        <v>2.4362566666666661</v>
      </c>
      <c r="D68">
        <f t="shared" si="10"/>
        <v>13.528333333333334</v>
      </c>
      <c r="E68">
        <f>'NODE 1'!E68</f>
        <v>67.913333333333341</v>
      </c>
      <c r="F68">
        <f t="shared" si="11"/>
        <v>72.911666666666676</v>
      </c>
      <c r="G68">
        <f>'NODE 1'!I68</f>
        <v>6.2250000000000005</v>
      </c>
      <c r="H68">
        <f>'NODE 1'!J68</f>
        <v>83.105000000000004</v>
      </c>
      <c r="I68" s="27">
        <v>-1.4066700000000001</v>
      </c>
      <c r="J68" t="s">
        <v>79</v>
      </c>
      <c r="L68">
        <f t="shared" si="3"/>
        <v>1.4316666666666666</v>
      </c>
      <c r="M68">
        <f t="shared" si="4"/>
        <v>3.4566666666666666</v>
      </c>
      <c r="N68" t="s">
        <v>79</v>
      </c>
      <c r="P68" s="25">
        <f t="shared" si="5"/>
        <v>-1.4066700000000001</v>
      </c>
      <c r="Q68" s="25">
        <f t="shared" si="6"/>
        <v>-1.4066700000000001</v>
      </c>
      <c r="S68" s="25">
        <f t="shared" si="7"/>
        <v>-1.4066700000000001</v>
      </c>
      <c r="T68" s="25">
        <f t="shared" si="8"/>
        <v>3.4566666666666666</v>
      </c>
      <c r="V68">
        <f t="shared" si="9"/>
        <v>-1.4066700000000001</v>
      </c>
    </row>
    <row r="69" spans="1:22" x14ac:dyDescent="0.2">
      <c r="A69">
        <f t="shared" si="0"/>
        <v>0.5546116666666665</v>
      </c>
      <c r="B69">
        <f t="shared" si="1"/>
        <v>1.1106566666666657</v>
      </c>
      <c r="C69">
        <f t="shared" si="2"/>
        <v>1.7176249999999988</v>
      </c>
      <c r="D69">
        <f t="shared" si="10"/>
        <v>13.528333333333334</v>
      </c>
      <c r="E69">
        <f>'NODE 1'!E69</f>
        <v>67.913333333333341</v>
      </c>
      <c r="F69">
        <f t="shared" si="11"/>
        <v>72.911666666666676</v>
      </c>
      <c r="G69">
        <f>'NODE 1'!I69</f>
        <v>12.516666666666666</v>
      </c>
      <c r="H69">
        <f>'NODE 1'!J69</f>
        <v>56.376666666666658</v>
      </c>
      <c r="I69" s="27">
        <v>20.828330000000001</v>
      </c>
      <c r="J69" t="s">
        <v>80</v>
      </c>
      <c r="L69">
        <f t="shared" si="3"/>
        <v>1.4316666666666666</v>
      </c>
      <c r="M69">
        <f t="shared" si="4"/>
        <v>3.4566666666666666</v>
      </c>
      <c r="N69" t="s">
        <v>80</v>
      </c>
      <c r="P69" s="25">
        <f t="shared" si="5"/>
        <v>0.5546116666666665</v>
      </c>
      <c r="Q69" s="25">
        <f t="shared" si="6"/>
        <v>1.7176249999999988</v>
      </c>
      <c r="S69" s="25">
        <f t="shared" si="7"/>
        <v>3.4566666666666666</v>
      </c>
      <c r="T69" s="25">
        <f t="shared" si="8"/>
        <v>20.828330000000001</v>
      </c>
      <c r="V69">
        <f t="shared" si="9"/>
        <v>0.5546116666666665</v>
      </c>
    </row>
    <row r="70" spans="1:22" x14ac:dyDescent="0.2">
      <c r="A70">
        <f t="shared" ref="A70:A90" si="12">(0.163*D70)+(0.024*E70)-(0.08*F70)-(0.032*G70)+(0.024*H70)+1.6</f>
        <v>0.39511833333333324</v>
      </c>
      <c r="B70">
        <f t="shared" ref="B70:B90" si="13">(0.173*D70)+(0.027*E70)-(0.077*F70)-(0.037*G70)+(0.021*H70)+1.83</f>
        <v>0.98057999999999956</v>
      </c>
      <c r="C70">
        <f t="shared" ref="C70:C90" si="14">(0.182*D70)+(0.033*E70)-(0.075*F70)-(0.042*G70)+(0.017*H70)+2.05</f>
        <v>1.6250149999999992</v>
      </c>
      <c r="D70">
        <f t="shared" si="10"/>
        <v>13.528333333333334</v>
      </c>
      <c r="E70">
        <f>'NODE 1'!E70</f>
        <v>67.913333333333341</v>
      </c>
      <c r="F70">
        <f t="shared" si="11"/>
        <v>72.911666666666676</v>
      </c>
      <c r="G70">
        <f>'NODE 1'!I70</f>
        <v>11.463333333333333</v>
      </c>
      <c r="H70">
        <f>'NODE 1'!J70</f>
        <v>48.326666666666675</v>
      </c>
      <c r="I70" s="27">
        <v>23.311669999999999</v>
      </c>
      <c r="J70" t="s">
        <v>81</v>
      </c>
      <c r="L70">
        <f t="shared" ref="L70:L90" si="15">L69</f>
        <v>1.4316666666666666</v>
      </c>
      <c r="M70">
        <f t="shared" ref="M70:M90" si="16">M69</f>
        <v>3.4566666666666666</v>
      </c>
      <c r="N70" t="s">
        <v>81</v>
      </c>
      <c r="P70" s="25">
        <f t="shared" ref="P70:P90" si="17">IF(A70&lt;I70, A70, I70)</f>
        <v>0.39511833333333324</v>
      </c>
      <c r="Q70" s="25">
        <f t="shared" ref="Q70:Q90" si="18">IF(C70&gt;I70, I70,C70)</f>
        <v>1.6250149999999992</v>
      </c>
      <c r="S70" s="25">
        <f t="shared" ref="S70:S90" si="19">IF(I70 &lt;M70, I70, M70)</f>
        <v>3.4566666666666666</v>
      </c>
      <c r="T70" s="25">
        <f t="shared" ref="T70:T90" si="20">IF(I70&gt; M70, I70, M70)</f>
        <v>23.311669999999999</v>
      </c>
      <c r="V70">
        <f t="shared" ref="V70:V90" si="21">(IF(A70&lt;I70,A70,I70))</f>
        <v>0.39511833333333324</v>
      </c>
    </row>
    <row r="71" spans="1:22" x14ac:dyDescent="0.2">
      <c r="A71">
        <f t="shared" si="12"/>
        <v>1.0346783333333334</v>
      </c>
      <c r="B71">
        <f t="shared" si="13"/>
        <v>1.6261899999999994</v>
      </c>
      <c r="C71">
        <f t="shared" si="14"/>
        <v>2.2627666666666659</v>
      </c>
      <c r="D71">
        <f t="shared" ref="D71:D90" si="22">D70</f>
        <v>13.528333333333334</v>
      </c>
      <c r="E71">
        <f>'NODE 1'!E71</f>
        <v>67.913333333333341</v>
      </c>
      <c r="F71">
        <f t="shared" ref="F71:F90" si="23">F70</f>
        <v>72.911666666666676</v>
      </c>
      <c r="G71">
        <f>'NODE 1'!I71</f>
        <v>1.9083333333333334</v>
      </c>
      <c r="H71">
        <f>'NODE 1'!J71</f>
        <v>62.235000000000007</v>
      </c>
      <c r="I71" s="27">
        <v>-0.53666999999999998</v>
      </c>
      <c r="J71" t="s">
        <v>82</v>
      </c>
      <c r="L71">
        <f t="shared" si="15"/>
        <v>1.4316666666666666</v>
      </c>
      <c r="M71">
        <f t="shared" si="16"/>
        <v>3.4566666666666666</v>
      </c>
      <c r="N71" t="s">
        <v>82</v>
      </c>
      <c r="P71" s="25">
        <f t="shared" si="17"/>
        <v>-0.53666999999999998</v>
      </c>
      <c r="Q71" s="25">
        <f t="shared" si="18"/>
        <v>-0.53666999999999998</v>
      </c>
      <c r="S71" s="25">
        <f t="shared" si="19"/>
        <v>-0.53666999999999998</v>
      </c>
      <c r="T71" s="25">
        <f t="shared" si="20"/>
        <v>3.4566666666666666</v>
      </c>
      <c r="V71">
        <f t="shared" si="21"/>
        <v>-0.53666999999999998</v>
      </c>
    </row>
    <row r="72" spans="1:22" x14ac:dyDescent="0.2">
      <c r="A72">
        <f t="shared" si="12"/>
        <v>0.65913166666666667</v>
      </c>
      <c r="B72">
        <f t="shared" si="13"/>
        <v>1.1849666666666658</v>
      </c>
      <c r="C72">
        <f t="shared" si="14"/>
        <v>1.7548299999999988</v>
      </c>
      <c r="D72">
        <f t="shared" si="22"/>
        <v>13.528333333333334</v>
      </c>
      <c r="E72">
        <f>'NODE 1'!E72</f>
        <v>67.913333333333341</v>
      </c>
      <c r="F72">
        <f t="shared" si="23"/>
        <v>72.911666666666676</v>
      </c>
      <c r="G72">
        <f>'NODE 1'!I72</f>
        <v>14.421666666666667</v>
      </c>
      <c r="H72">
        <f>'NODE 1'!J72</f>
        <v>63.271666666666668</v>
      </c>
      <c r="I72" s="27">
        <v>3.51</v>
      </c>
      <c r="J72" t="s">
        <v>83</v>
      </c>
      <c r="L72">
        <f t="shared" si="15"/>
        <v>1.4316666666666666</v>
      </c>
      <c r="M72">
        <f t="shared" si="16"/>
        <v>3.4566666666666666</v>
      </c>
      <c r="N72" t="s">
        <v>83</v>
      </c>
      <c r="P72" s="25">
        <f t="shared" si="17"/>
        <v>0.65913166666666667</v>
      </c>
      <c r="Q72" s="25">
        <f t="shared" si="18"/>
        <v>1.7548299999999988</v>
      </c>
      <c r="S72" s="25">
        <f t="shared" si="19"/>
        <v>3.4566666666666666</v>
      </c>
      <c r="T72" s="25">
        <f t="shared" si="20"/>
        <v>3.51</v>
      </c>
      <c r="V72">
        <f t="shared" si="21"/>
        <v>0.65913166666666667</v>
      </c>
    </row>
    <row r="73" spans="1:22" x14ac:dyDescent="0.2">
      <c r="A73">
        <f t="shared" si="12"/>
        <v>-0.22558833333333306</v>
      </c>
      <c r="B73">
        <f t="shared" si="13"/>
        <v>0.19542166666666616</v>
      </c>
      <c r="C73">
        <f t="shared" si="14"/>
        <v>0.66540999999999872</v>
      </c>
      <c r="D73">
        <f t="shared" si="22"/>
        <v>13.528333333333334</v>
      </c>
      <c r="E73">
        <f>'NODE 1'!E73</f>
        <v>67.913333333333341</v>
      </c>
      <c r="F73">
        <f t="shared" si="23"/>
        <v>72.911666666666676</v>
      </c>
      <c r="G73">
        <f>'NODE 1'!I73</f>
        <v>38.356666666666669</v>
      </c>
      <c r="H73">
        <f>'NODE 1'!J73</f>
        <v>58.32166666666668</v>
      </c>
      <c r="I73" s="27">
        <v>14.27333</v>
      </c>
      <c r="J73" t="s">
        <v>84</v>
      </c>
      <c r="L73">
        <f t="shared" si="15"/>
        <v>1.4316666666666666</v>
      </c>
      <c r="M73">
        <f t="shared" si="16"/>
        <v>3.4566666666666666</v>
      </c>
      <c r="N73" t="s">
        <v>84</v>
      </c>
      <c r="P73" s="25">
        <f t="shared" si="17"/>
        <v>-0.22558833333333306</v>
      </c>
      <c r="Q73" s="25">
        <f t="shared" si="18"/>
        <v>0.66540999999999872</v>
      </c>
      <c r="S73" s="25">
        <f t="shared" si="19"/>
        <v>3.4566666666666666</v>
      </c>
      <c r="T73" s="25">
        <f t="shared" si="20"/>
        <v>14.27333</v>
      </c>
      <c r="V73">
        <f t="shared" si="21"/>
        <v>-0.22558833333333306</v>
      </c>
    </row>
    <row r="74" spans="1:22" x14ac:dyDescent="0.2">
      <c r="A74">
        <f t="shared" si="12"/>
        <v>1.3487050000000003</v>
      </c>
      <c r="B74">
        <f t="shared" si="13"/>
        <v>1.8270583333333332</v>
      </c>
      <c r="C74">
        <f t="shared" si="14"/>
        <v>2.3264433333333328</v>
      </c>
      <c r="D74">
        <f t="shared" si="22"/>
        <v>13.528333333333334</v>
      </c>
      <c r="E74">
        <f>'NODE 1'!E74</f>
        <v>67.913333333333341</v>
      </c>
      <c r="F74">
        <f t="shared" si="23"/>
        <v>72.911666666666676</v>
      </c>
      <c r="G74">
        <f>'NODE 1'!I74</f>
        <v>10.119999999999999</v>
      </c>
      <c r="H74">
        <f>'NODE 1'!J74</f>
        <v>86.268333333333359</v>
      </c>
      <c r="I74" s="27">
        <v>-0.49833</v>
      </c>
      <c r="J74" t="s">
        <v>85</v>
      </c>
      <c r="L74">
        <f t="shared" si="15"/>
        <v>1.4316666666666666</v>
      </c>
      <c r="M74">
        <f t="shared" si="16"/>
        <v>3.4566666666666666</v>
      </c>
      <c r="N74" t="s">
        <v>85</v>
      </c>
      <c r="P74" s="25">
        <f t="shared" si="17"/>
        <v>-0.49833</v>
      </c>
      <c r="Q74" s="25">
        <f t="shared" si="18"/>
        <v>-0.49833</v>
      </c>
      <c r="S74" s="25">
        <f t="shared" si="19"/>
        <v>-0.49833</v>
      </c>
      <c r="T74" s="25">
        <f t="shared" si="20"/>
        <v>3.4566666666666666</v>
      </c>
      <c r="V74">
        <f t="shared" si="21"/>
        <v>-0.49833</v>
      </c>
    </row>
    <row r="75" spans="1:22" x14ac:dyDescent="0.2">
      <c r="A75">
        <f t="shared" si="12"/>
        <v>1.218118333333333</v>
      </c>
      <c r="B75">
        <f t="shared" si="13"/>
        <v>1.851859999999999</v>
      </c>
      <c r="C75">
        <f t="shared" si="14"/>
        <v>2.5326766666666654</v>
      </c>
      <c r="D75">
        <f t="shared" si="22"/>
        <v>13.528333333333334</v>
      </c>
      <c r="E75">
        <f>'NODE 1'!E75</f>
        <v>67.913333333333341</v>
      </c>
      <c r="F75">
        <f t="shared" si="23"/>
        <v>72.911666666666676</v>
      </c>
      <c r="G75">
        <f>'NODE 1'!I75</f>
        <v>-5.3316666666666661</v>
      </c>
      <c r="H75">
        <f>'NODE 1'!J75</f>
        <v>60.224999999999994</v>
      </c>
      <c r="I75" s="27">
        <v>5.7750000000000004</v>
      </c>
      <c r="J75" t="s">
        <v>86</v>
      </c>
      <c r="L75">
        <f t="shared" si="15"/>
        <v>1.4316666666666666</v>
      </c>
      <c r="M75">
        <f t="shared" si="16"/>
        <v>3.4566666666666666</v>
      </c>
      <c r="N75" t="s">
        <v>86</v>
      </c>
      <c r="P75" s="25">
        <f t="shared" si="17"/>
        <v>1.218118333333333</v>
      </c>
      <c r="Q75" s="25">
        <f t="shared" si="18"/>
        <v>2.5326766666666654</v>
      </c>
      <c r="S75" s="25">
        <f t="shared" si="19"/>
        <v>3.4566666666666666</v>
      </c>
      <c r="T75" s="25">
        <f t="shared" si="20"/>
        <v>5.7750000000000004</v>
      </c>
      <c r="V75">
        <f t="shared" si="21"/>
        <v>1.218118333333333</v>
      </c>
    </row>
    <row r="76" spans="1:22" x14ac:dyDescent="0.2">
      <c r="A76">
        <f t="shared" si="12"/>
        <v>0.74826499999999996</v>
      </c>
      <c r="B76">
        <f t="shared" si="13"/>
        <v>1.3787583333333329</v>
      </c>
      <c r="C76">
        <f t="shared" si="14"/>
        <v>2.0667216666666657</v>
      </c>
      <c r="D76">
        <f t="shared" si="22"/>
        <v>13.528333333333334</v>
      </c>
      <c r="E76">
        <f>'NODE 1'!E76</f>
        <v>67.913333333333341</v>
      </c>
      <c r="F76">
        <f t="shared" si="23"/>
        <v>72.911666666666676</v>
      </c>
      <c r="G76">
        <f>'NODE 1'!I76</f>
        <v>1.5549999999999999</v>
      </c>
      <c r="H76">
        <f>'NODE 1'!J76</f>
        <v>49.830000000000005</v>
      </c>
      <c r="I76" s="27">
        <v>1.8733329999999999</v>
      </c>
      <c r="J76" t="s">
        <v>87</v>
      </c>
      <c r="L76">
        <f t="shared" si="15"/>
        <v>1.4316666666666666</v>
      </c>
      <c r="M76">
        <f t="shared" si="16"/>
        <v>3.4566666666666666</v>
      </c>
      <c r="N76" t="s">
        <v>87</v>
      </c>
      <c r="P76" s="25">
        <f t="shared" si="17"/>
        <v>0.74826499999999996</v>
      </c>
      <c r="Q76" s="25">
        <f t="shared" si="18"/>
        <v>1.8733329999999999</v>
      </c>
      <c r="S76" s="25">
        <f t="shared" si="19"/>
        <v>1.8733329999999999</v>
      </c>
      <c r="T76" s="25">
        <f t="shared" si="20"/>
        <v>3.4566666666666666</v>
      </c>
      <c r="V76">
        <f t="shared" si="21"/>
        <v>0.74826499999999996</v>
      </c>
    </row>
    <row r="77" spans="1:22" x14ac:dyDescent="0.2">
      <c r="A77">
        <f t="shared" si="12"/>
        <v>1.0871583333333332</v>
      </c>
      <c r="B77">
        <f t="shared" si="13"/>
        <v>1.6476749999999993</v>
      </c>
      <c r="C77">
        <f t="shared" si="14"/>
        <v>2.2474499999999988</v>
      </c>
      <c r="D77">
        <f t="shared" si="22"/>
        <v>13.528333333333334</v>
      </c>
      <c r="E77">
        <f>'NODE 1'!E77</f>
        <v>67.913333333333341</v>
      </c>
      <c r="F77">
        <f t="shared" si="23"/>
        <v>72.911666666666676</v>
      </c>
      <c r="G77">
        <f>'NODE 1'!I77</f>
        <v>4.623333333333334</v>
      </c>
      <c r="H77">
        <f>'NODE 1'!J77</f>
        <v>68.041666666666671</v>
      </c>
      <c r="I77" s="27">
        <v>13.268330000000001</v>
      </c>
      <c r="J77" t="s">
        <v>88</v>
      </c>
      <c r="L77">
        <f t="shared" si="15"/>
        <v>1.4316666666666666</v>
      </c>
      <c r="M77">
        <f t="shared" si="16"/>
        <v>3.4566666666666666</v>
      </c>
      <c r="N77" t="s">
        <v>88</v>
      </c>
      <c r="P77" s="25">
        <f t="shared" si="17"/>
        <v>1.0871583333333332</v>
      </c>
      <c r="Q77" s="25">
        <f t="shared" si="18"/>
        <v>2.2474499999999988</v>
      </c>
      <c r="S77" s="25">
        <f t="shared" si="19"/>
        <v>3.4566666666666666</v>
      </c>
      <c r="T77" s="25">
        <f t="shared" si="20"/>
        <v>13.268330000000001</v>
      </c>
      <c r="V77">
        <f t="shared" si="21"/>
        <v>1.0871583333333332</v>
      </c>
    </row>
    <row r="78" spans="1:22" x14ac:dyDescent="0.2">
      <c r="A78">
        <f t="shared" si="12"/>
        <v>-5.5588333333333351E-2</v>
      </c>
      <c r="B78">
        <f t="shared" si="13"/>
        <v>0.43430666666666595</v>
      </c>
      <c r="C78">
        <f t="shared" si="14"/>
        <v>0.97944999999999882</v>
      </c>
      <c r="D78">
        <f t="shared" si="22"/>
        <v>13.528333333333334</v>
      </c>
      <c r="E78">
        <f>'NODE 1'!E78</f>
        <v>67.913333333333341</v>
      </c>
      <c r="F78">
        <f t="shared" si="23"/>
        <v>72.911666666666676</v>
      </c>
      <c r="G78">
        <f>'NODE 1'!I78</f>
        <v>28.341666666666669</v>
      </c>
      <c r="H78">
        <f>'NODE 1'!J78</f>
        <v>52.051666666666669</v>
      </c>
      <c r="I78" s="27">
        <v>11.335000000000001</v>
      </c>
      <c r="J78" t="s">
        <v>89</v>
      </c>
      <c r="L78">
        <f t="shared" si="15"/>
        <v>1.4316666666666666</v>
      </c>
      <c r="M78">
        <f t="shared" si="16"/>
        <v>3.4566666666666666</v>
      </c>
      <c r="N78" t="s">
        <v>89</v>
      </c>
      <c r="P78" s="25">
        <f t="shared" si="17"/>
        <v>-5.5588333333333351E-2</v>
      </c>
      <c r="Q78" s="25">
        <f t="shared" si="18"/>
        <v>0.97944999999999882</v>
      </c>
      <c r="S78" s="25">
        <f t="shared" si="19"/>
        <v>3.4566666666666666</v>
      </c>
      <c r="T78" s="25">
        <f t="shared" si="20"/>
        <v>11.335000000000001</v>
      </c>
      <c r="V78">
        <f t="shared" si="21"/>
        <v>-5.5588333333333351E-2</v>
      </c>
    </row>
    <row r="79" spans="1:22" x14ac:dyDescent="0.2">
      <c r="A79">
        <f t="shared" si="12"/>
        <v>5.2278333333333427E-2</v>
      </c>
      <c r="B79">
        <f t="shared" si="13"/>
        <v>0.63973499999999928</v>
      </c>
      <c r="C79">
        <f t="shared" si="14"/>
        <v>1.2943966666666655</v>
      </c>
      <c r="D79">
        <f t="shared" si="22"/>
        <v>13.528333333333334</v>
      </c>
      <c r="E79">
        <f>'NODE 1'!E79</f>
        <v>67.913333333333341</v>
      </c>
      <c r="F79">
        <f t="shared" si="23"/>
        <v>72.911666666666676</v>
      </c>
      <c r="G79">
        <f>'NODE 1'!I79</f>
        <v>16.003333333333334</v>
      </c>
      <c r="H79">
        <f>'NODE 1'!J79</f>
        <v>40.094999999999999</v>
      </c>
      <c r="I79" s="27">
        <v>8.9233329999999995</v>
      </c>
      <c r="J79" t="s">
        <v>90</v>
      </c>
      <c r="L79">
        <f t="shared" si="15"/>
        <v>1.4316666666666666</v>
      </c>
      <c r="M79">
        <f t="shared" si="16"/>
        <v>3.4566666666666666</v>
      </c>
      <c r="N79" t="s">
        <v>90</v>
      </c>
      <c r="P79" s="25">
        <f t="shared" si="17"/>
        <v>5.2278333333333427E-2</v>
      </c>
      <c r="Q79" s="25">
        <f t="shared" si="18"/>
        <v>1.2943966666666655</v>
      </c>
      <c r="S79" s="25">
        <f t="shared" si="19"/>
        <v>3.4566666666666666</v>
      </c>
      <c r="T79" s="25">
        <f t="shared" si="20"/>
        <v>8.9233329999999995</v>
      </c>
      <c r="V79">
        <f t="shared" si="21"/>
        <v>5.2278333333333427E-2</v>
      </c>
    </row>
    <row r="80" spans="1:22" x14ac:dyDescent="0.2">
      <c r="A80">
        <f t="shared" si="12"/>
        <v>0.18094499999999991</v>
      </c>
      <c r="B80">
        <f t="shared" si="13"/>
        <v>0.76364333333333256</v>
      </c>
      <c r="C80">
        <f t="shared" si="14"/>
        <v>1.4098633333333324</v>
      </c>
      <c r="D80">
        <f t="shared" si="22"/>
        <v>13.528333333333334</v>
      </c>
      <c r="E80">
        <f>'NODE 1'!E80</f>
        <v>67.913333333333341</v>
      </c>
      <c r="F80">
        <f t="shared" si="23"/>
        <v>72.911666666666676</v>
      </c>
      <c r="G80">
        <f>'NODE 1'!I80</f>
        <v>14.744999999999999</v>
      </c>
      <c r="H80">
        <f>'NODE 1'!J80</f>
        <v>43.778333333333329</v>
      </c>
      <c r="I80" s="27">
        <v>-8.9366699999999994</v>
      </c>
      <c r="J80" t="s">
        <v>91</v>
      </c>
      <c r="L80">
        <f t="shared" si="15"/>
        <v>1.4316666666666666</v>
      </c>
      <c r="M80">
        <f t="shared" si="16"/>
        <v>3.4566666666666666</v>
      </c>
      <c r="N80" t="s">
        <v>91</v>
      </c>
      <c r="P80" s="25">
        <f t="shared" si="17"/>
        <v>-8.9366699999999994</v>
      </c>
      <c r="Q80" s="25">
        <f t="shared" si="18"/>
        <v>-8.9366699999999994</v>
      </c>
      <c r="S80" s="25">
        <f t="shared" si="19"/>
        <v>-8.9366699999999994</v>
      </c>
      <c r="T80" s="25">
        <f t="shared" si="20"/>
        <v>3.4566666666666666</v>
      </c>
      <c r="V80">
        <f t="shared" si="21"/>
        <v>-8.9366699999999994</v>
      </c>
    </row>
    <row r="81" spans="1:22" x14ac:dyDescent="0.2">
      <c r="A81">
        <f t="shared" si="12"/>
        <v>1.7570649999999999</v>
      </c>
      <c r="B81">
        <f t="shared" si="13"/>
        <v>2.2486333333333324</v>
      </c>
      <c r="C81">
        <f t="shared" si="14"/>
        <v>2.7537383333333323</v>
      </c>
      <c r="D81">
        <f t="shared" si="22"/>
        <v>13.528333333333334</v>
      </c>
      <c r="E81">
        <f>'NODE 1'!E81</f>
        <v>67.913333333333341</v>
      </c>
      <c r="F81">
        <f t="shared" si="23"/>
        <v>72.911666666666676</v>
      </c>
      <c r="G81">
        <f>'NODE 1'!I81</f>
        <v>2.9800000000000004</v>
      </c>
      <c r="H81">
        <f>'NODE 1'!J81</f>
        <v>93.763333333333321</v>
      </c>
      <c r="I81" s="27">
        <v>-0.72167000000000003</v>
      </c>
      <c r="J81" t="s">
        <v>92</v>
      </c>
      <c r="L81">
        <f t="shared" si="15"/>
        <v>1.4316666666666666</v>
      </c>
      <c r="M81">
        <f t="shared" si="16"/>
        <v>3.4566666666666666</v>
      </c>
      <c r="N81" t="s">
        <v>92</v>
      </c>
      <c r="P81" s="25">
        <f t="shared" si="17"/>
        <v>-0.72167000000000003</v>
      </c>
      <c r="Q81" s="25">
        <f t="shared" si="18"/>
        <v>-0.72167000000000003</v>
      </c>
      <c r="S81" s="25">
        <f t="shared" si="19"/>
        <v>-0.72167000000000003</v>
      </c>
      <c r="T81" s="25">
        <f t="shared" si="20"/>
        <v>3.4566666666666666</v>
      </c>
      <c r="V81">
        <f t="shared" si="21"/>
        <v>-0.72167000000000003</v>
      </c>
    </row>
    <row r="82" spans="1:22" x14ac:dyDescent="0.2">
      <c r="A82">
        <f t="shared" si="12"/>
        <v>-0.34884166666666649</v>
      </c>
      <c r="B82">
        <f t="shared" si="13"/>
        <v>6.496999999999975E-2</v>
      </c>
      <c r="C82">
        <f t="shared" si="14"/>
        <v>0.52954666666666572</v>
      </c>
      <c r="D82">
        <f t="shared" si="22"/>
        <v>13.528333333333334</v>
      </c>
      <c r="E82">
        <f>'NODE 1'!E82</f>
        <v>67.913333333333341</v>
      </c>
      <c r="F82">
        <f t="shared" si="23"/>
        <v>72.911666666666676</v>
      </c>
      <c r="G82">
        <f>'NODE 1'!I82</f>
        <v>40.868333333333332</v>
      </c>
      <c r="H82">
        <f>'NODE 1'!J82</f>
        <v>56.535000000000004</v>
      </c>
      <c r="I82" s="27">
        <v>14.035</v>
      </c>
      <c r="J82" t="s">
        <v>93</v>
      </c>
      <c r="L82">
        <f t="shared" si="15"/>
        <v>1.4316666666666666</v>
      </c>
      <c r="M82">
        <f t="shared" si="16"/>
        <v>3.4566666666666666</v>
      </c>
      <c r="N82" t="s">
        <v>93</v>
      </c>
      <c r="P82" s="25">
        <f t="shared" si="17"/>
        <v>-0.34884166666666649</v>
      </c>
      <c r="Q82" s="25">
        <f t="shared" si="18"/>
        <v>0.52954666666666572</v>
      </c>
      <c r="S82" s="25">
        <f t="shared" si="19"/>
        <v>3.4566666666666666</v>
      </c>
      <c r="T82" s="25">
        <f t="shared" si="20"/>
        <v>14.035</v>
      </c>
      <c r="V82">
        <f t="shared" si="21"/>
        <v>-0.34884166666666649</v>
      </c>
    </row>
    <row r="83" spans="1:22" x14ac:dyDescent="0.2">
      <c r="A83">
        <f t="shared" si="12"/>
        <v>-0.19437499999999996</v>
      </c>
      <c r="B83">
        <f t="shared" si="13"/>
        <v>0.35716333333333283</v>
      </c>
      <c r="C83">
        <f t="shared" si="14"/>
        <v>0.97629499999999902</v>
      </c>
      <c r="D83">
        <f t="shared" si="22"/>
        <v>13.528333333333334</v>
      </c>
      <c r="E83">
        <f>'NODE 1'!E83</f>
        <v>67.913333333333341</v>
      </c>
      <c r="F83">
        <f t="shared" si="23"/>
        <v>72.911666666666676</v>
      </c>
      <c r="G83">
        <f>'NODE 1'!I83</f>
        <v>23.419999999999998</v>
      </c>
      <c r="H83">
        <f>'NODE 1'!J83</f>
        <v>39.706666666666663</v>
      </c>
      <c r="I83" s="27">
        <v>12.115</v>
      </c>
      <c r="J83" t="s">
        <v>94</v>
      </c>
      <c r="L83">
        <f t="shared" si="15"/>
        <v>1.4316666666666666</v>
      </c>
      <c r="M83">
        <f t="shared" si="16"/>
        <v>3.4566666666666666</v>
      </c>
      <c r="N83" t="s">
        <v>94</v>
      </c>
      <c r="P83" s="25">
        <f t="shared" si="17"/>
        <v>-0.19437499999999996</v>
      </c>
      <c r="Q83" s="25">
        <f t="shared" si="18"/>
        <v>0.97629499999999902</v>
      </c>
      <c r="S83" s="25">
        <f t="shared" si="19"/>
        <v>3.4566666666666666</v>
      </c>
      <c r="T83" s="25">
        <f t="shared" si="20"/>
        <v>12.115</v>
      </c>
      <c r="V83">
        <f t="shared" si="21"/>
        <v>-0.19437499999999996</v>
      </c>
    </row>
    <row r="84" spans="1:22" x14ac:dyDescent="0.2">
      <c r="A84">
        <f t="shared" si="12"/>
        <v>0.53373166666666672</v>
      </c>
      <c r="B84">
        <f t="shared" si="13"/>
        <v>1.0736666666666659</v>
      </c>
      <c r="C84">
        <f t="shared" si="14"/>
        <v>1.6626216666666658</v>
      </c>
      <c r="D84">
        <f t="shared" si="22"/>
        <v>13.528333333333334</v>
      </c>
      <c r="E84">
        <f>'NODE 1'!E84</f>
        <v>67.913333333333341</v>
      </c>
      <c r="F84">
        <f t="shared" si="23"/>
        <v>72.911666666666676</v>
      </c>
      <c r="G84">
        <f>'NODE 1'!I84</f>
        <v>14.596666666666666</v>
      </c>
      <c r="H84">
        <f>'NODE 1'!J84</f>
        <v>58.28</v>
      </c>
      <c r="I84" s="27">
        <v>19.543330000000001</v>
      </c>
      <c r="J84" t="s">
        <v>95</v>
      </c>
      <c r="L84">
        <f t="shared" si="15"/>
        <v>1.4316666666666666</v>
      </c>
      <c r="M84">
        <f t="shared" si="16"/>
        <v>3.4566666666666666</v>
      </c>
      <c r="N84" t="s">
        <v>95</v>
      </c>
      <c r="P84" s="25">
        <f t="shared" si="17"/>
        <v>0.53373166666666672</v>
      </c>
      <c r="Q84" s="25">
        <f t="shared" si="18"/>
        <v>1.6626216666666658</v>
      </c>
      <c r="S84" s="25">
        <f t="shared" si="19"/>
        <v>3.4566666666666666</v>
      </c>
      <c r="T84" s="25">
        <f t="shared" si="20"/>
        <v>19.543330000000001</v>
      </c>
      <c r="V84">
        <f t="shared" si="21"/>
        <v>0.53373166666666672</v>
      </c>
    </row>
    <row r="85" spans="1:22" x14ac:dyDescent="0.2">
      <c r="A85">
        <f t="shared" si="12"/>
        <v>0.94677166666666657</v>
      </c>
      <c r="B85">
        <f t="shared" si="13"/>
        <v>1.646936666666666</v>
      </c>
      <c r="C85">
        <f t="shared" si="14"/>
        <v>2.4102983333333325</v>
      </c>
      <c r="D85">
        <f t="shared" si="22"/>
        <v>13.528333333333334</v>
      </c>
      <c r="E85">
        <f>'NODE 1'!E85</f>
        <v>67.913333333333341</v>
      </c>
      <c r="F85">
        <f t="shared" si="23"/>
        <v>72.911666666666676</v>
      </c>
      <c r="G85">
        <f>'NODE 1'!I85</f>
        <v>-8.9433333333333334</v>
      </c>
      <c r="H85">
        <f>'NODE 1'!J85</f>
        <v>44.103333333333332</v>
      </c>
      <c r="I85" s="27">
        <v>-5.62</v>
      </c>
      <c r="J85" t="s">
        <v>96</v>
      </c>
      <c r="L85">
        <f t="shared" si="15"/>
        <v>1.4316666666666666</v>
      </c>
      <c r="M85">
        <f t="shared" si="16"/>
        <v>3.4566666666666666</v>
      </c>
      <c r="N85" t="s">
        <v>96</v>
      </c>
      <c r="P85" s="25">
        <f t="shared" si="17"/>
        <v>-5.62</v>
      </c>
      <c r="Q85" s="25">
        <f t="shared" si="18"/>
        <v>-5.62</v>
      </c>
      <c r="S85" s="25">
        <f t="shared" si="19"/>
        <v>-5.62</v>
      </c>
      <c r="T85" s="25">
        <f t="shared" si="20"/>
        <v>3.4566666666666666</v>
      </c>
      <c r="V85">
        <f t="shared" si="21"/>
        <v>-5.62</v>
      </c>
    </row>
    <row r="86" spans="1:22" x14ac:dyDescent="0.2">
      <c r="A86">
        <f t="shared" si="12"/>
        <v>0.32581166666666661</v>
      </c>
      <c r="B86">
        <f t="shared" si="13"/>
        <v>0.97615666666666578</v>
      </c>
      <c r="C86">
        <f t="shared" si="14"/>
        <v>1.6966916666666656</v>
      </c>
      <c r="D86">
        <f t="shared" si="22"/>
        <v>13.528333333333334</v>
      </c>
      <c r="E86">
        <f>'NODE 1'!E86</f>
        <v>67.913333333333341</v>
      </c>
      <c r="F86">
        <f t="shared" si="23"/>
        <v>72.911666666666676</v>
      </c>
      <c r="G86">
        <f>'NODE 1'!I86</f>
        <v>5.2166666666666659</v>
      </c>
      <c r="H86">
        <f>'NODE 1'!J86</f>
        <v>37.109999999999992</v>
      </c>
      <c r="I86" s="27">
        <v>2.4483329999999999</v>
      </c>
      <c r="J86" t="s">
        <v>97</v>
      </c>
      <c r="L86">
        <f t="shared" si="15"/>
        <v>1.4316666666666666</v>
      </c>
      <c r="M86">
        <f t="shared" si="16"/>
        <v>3.4566666666666666</v>
      </c>
      <c r="N86" t="s">
        <v>97</v>
      </c>
      <c r="P86" s="25">
        <f t="shared" si="17"/>
        <v>0.32581166666666661</v>
      </c>
      <c r="Q86" s="25">
        <f t="shared" si="18"/>
        <v>1.6966916666666656</v>
      </c>
      <c r="S86" s="25">
        <f t="shared" si="19"/>
        <v>2.4483329999999999</v>
      </c>
      <c r="T86" s="25">
        <f t="shared" si="20"/>
        <v>3.4566666666666666</v>
      </c>
      <c r="V86">
        <f t="shared" si="21"/>
        <v>0.32581166666666661</v>
      </c>
    </row>
    <row r="87" spans="1:22" x14ac:dyDescent="0.2">
      <c r="A87">
        <f t="shared" si="12"/>
        <v>0.96521166666666702</v>
      </c>
      <c r="B87">
        <f t="shared" si="13"/>
        <v>1.4847366666666666</v>
      </c>
      <c r="C87">
        <f t="shared" si="14"/>
        <v>2.0402699999999996</v>
      </c>
      <c r="D87">
        <f t="shared" si="22"/>
        <v>13.528333333333334</v>
      </c>
      <c r="E87">
        <f>'NODE 1'!E87</f>
        <v>67.913333333333341</v>
      </c>
      <c r="F87">
        <f t="shared" si="23"/>
        <v>72.911666666666676</v>
      </c>
      <c r="G87">
        <f>'NODE 1'!I87</f>
        <v>10.871666666666664</v>
      </c>
      <c r="H87">
        <f>'NODE 1'!J87</f>
        <v>71.291666666666686</v>
      </c>
      <c r="I87" s="27">
        <v>0.99666699999999997</v>
      </c>
      <c r="J87" t="s">
        <v>98</v>
      </c>
      <c r="L87">
        <f t="shared" si="15"/>
        <v>1.4316666666666666</v>
      </c>
      <c r="M87">
        <f t="shared" si="16"/>
        <v>3.4566666666666666</v>
      </c>
      <c r="N87" t="s">
        <v>98</v>
      </c>
      <c r="P87" s="25">
        <f t="shared" si="17"/>
        <v>0.96521166666666702</v>
      </c>
      <c r="Q87" s="25">
        <f t="shared" si="18"/>
        <v>0.99666699999999997</v>
      </c>
      <c r="S87" s="25">
        <f t="shared" si="19"/>
        <v>0.99666699999999997</v>
      </c>
      <c r="T87" s="25">
        <f t="shared" si="20"/>
        <v>3.4566666666666666</v>
      </c>
      <c r="V87">
        <f t="shared" si="21"/>
        <v>0.96521166666666702</v>
      </c>
    </row>
    <row r="88" spans="1:22" x14ac:dyDescent="0.2">
      <c r="A88">
        <f t="shared" si="12"/>
        <v>0.6711849999999997</v>
      </c>
      <c r="B88">
        <f t="shared" si="13"/>
        <v>1.1919283333333324</v>
      </c>
      <c r="C88">
        <f t="shared" si="14"/>
        <v>1.7556666666666654</v>
      </c>
      <c r="D88">
        <f t="shared" si="22"/>
        <v>13.528333333333334</v>
      </c>
      <c r="E88">
        <f>'NODE 1'!E88</f>
        <v>67.913333333333341</v>
      </c>
      <c r="F88">
        <f t="shared" si="23"/>
        <v>72.911666666666676</v>
      </c>
      <c r="G88">
        <f>'NODE 1'!I88</f>
        <v>14.819999999999999</v>
      </c>
      <c r="H88">
        <f>'NODE 1'!J88</f>
        <v>64.304999999999993</v>
      </c>
      <c r="I88" s="27">
        <v>2.1349999999999998</v>
      </c>
      <c r="J88" t="s">
        <v>99</v>
      </c>
      <c r="L88">
        <f t="shared" si="15"/>
        <v>1.4316666666666666</v>
      </c>
      <c r="M88">
        <f t="shared" si="16"/>
        <v>3.4566666666666666</v>
      </c>
      <c r="N88" t="s">
        <v>99</v>
      </c>
      <c r="P88" s="25">
        <f t="shared" si="17"/>
        <v>0.6711849999999997</v>
      </c>
      <c r="Q88" s="25">
        <f t="shared" si="18"/>
        <v>1.7556666666666654</v>
      </c>
      <c r="S88" s="25">
        <f t="shared" si="19"/>
        <v>2.1349999999999998</v>
      </c>
      <c r="T88" s="25">
        <f t="shared" si="20"/>
        <v>3.4566666666666666</v>
      </c>
      <c r="V88">
        <f t="shared" si="21"/>
        <v>0.6711849999999997</v>
      </c>
    </row>
    <row r="89" spans="1:22" x14ac:dyDescent="0.2">
      <c r="A89">
        <f t="shared" si="12"/>
        <v>0.92891833333333307</v>
      </c>
      <c r="B89">
        <f t="shared" si="13"/>
        <v>1.4892349999999992</v>
      </c>
      <c r="C89">
        <f t="shared" si="14"/>
        <v>2.0924433333333323</v>
      </c>
      <c r="D89">
        <f t="shared" si="22"/>
        <v>13.528333333333334</v>
      </c>
      <c r="E89">
        <f>'NODE 1'!E89</f>
        <v>67.913333333333341</v>
      </c>
      <c r="F89">
        <f t="shared" si="23"/>
        <v>72.911666666666676</v>
      </c>
      <c r="G89">
        <f>'NODE 1'!I89</f>
        <v>6.8433333333333337</v>
      </c>
      <c r="H89">
        <f>'NODE 1'!J89</f>
        <v>64.408333333333331</v>
      </c>
      <c r="I89" s="27">
        <v>-0.45333000000000001</v>
      </c>
      <c r="J89" t="s">
        <v>100</v>
      </c>
      <c r="L89">
        <f t="shared" si="15"/>
        <v>1.4316666666666666</v>
      </c>
      <c r="M89">
        <f t="shared" si="16"/>
        <v>3.4566666666666666</v>
      </c>
      <c r="N89" t="s">
        <v>100</v>
      </c>
      <c r="P89" s="25">
        <f t="shared" si="17"/>
        <v>-0.45333000000000001</v>
      </c>
      <c r="Q89" s="25">
        <f t="shared" si="18"/>
        <v>-0.45333000000000001</v>
      </c>
      <c r="S89" s="25">
        <f t="shared" si="19"/>
        <v>-0.45333000000000001</v>
      </c>
      <c r="T89" s="25">
        <f t="shared" si="20"/>
        <v>3.4566666666666666</v>
      </c>
      <c r="V89">
        <f t="shared" si="21"/>
        <v>-0.45333000000000001</v>
      </c>
    </row>
    <row r="90" spans="1:22" x14ac:dyDescent="0.2">
      <c r="A90">
        <f t="shared" si="12"/>
        <v>0.65375833333333366</v>
      </c>
      <c r="B90">
        <f t="shared" si="13"/>
        <v>1.1892949999999995</v>
      </c>
      <c r="C90">
        <f t="shared" si="14"/>
        <v>1.7704216666666659</v>
      </c>
      <c r="D90">
        <f t="shared" si="22"/>
        <v>13.528333333333334</v>
      </c>
      <c r="E90">
        <f>'NODE 1'!E90</f>
        <v>67.913333333333341</v>
      </c>
      <c r="F90">
        <f t="shared" si="23"/>
        <v>72.911666666666676</v>
      </c>
      <c r="G90">
        <f>'NODE 1'!I90</f>
        <v>13.418333333333331</v>
      </c>
      <c r="H90">
        <f>'NODE 1'!J90</f>
        <v>61.71</v>
      </c>
      <c r="I90" s="27">
        <v>1.5116670000000001</v>
      </c>
      <c r="J90" t="s">
        <v>101</v>
      </c>
      <c r="L90">
        <f t="shared" si="15"/>
        <v>1.4316666666666666</v>
      </c>
      <c r="M90">
        <f t="shared" si="16"/>
        <v>3.4566666666666666</v>
      </c>
      <c r="N90" t="s">
        <v>101</v>
      </c>
      <c r="P90" s="25">
        <f t="shared" si="17"/>
        <v>0.65375833333333366</v>
      </c>
      <c r="Q90" s="25">
        <f t="shared" si="18"/>
        <v>1.5116670000000001</v>
      </c>
      <c r="S90" s="25">
        <f t="shared" si="19"/>
        <v>1.5116670000000001</v>
      </c>
      <c r="T90" s="25">
        <f t="shared" si="20"/>
        <v>3.4566666666666666</v>
      </c>
      <c r="V90">
        <f t="shared" si="21"/>
        <v>0.65375833333333366</v>
      </c>
    </row>
  </sheetData>
  <sheetProtection algorithmName="SHA-512" hashValue="itj4hhaFJ3se3p0d46JSG08t+Ljr9OhbL/lF/rEBvOVIphF/vBITX+4o+Qa0qjIcvR2XotiolerBBUJLRmlzzQ==" saltValue="21N/2N/wmsqi9VfGiK4sow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89E1-99F0-2848-95EA-A50DF08389A7}">
  <dimension ref="B3:J89"/>
  <sheetViews>
    <sheetView workbookViewId="0">
      <selection activeCell="F47" sqref="F47"/>
    </sheetView>
  </sheetViews>
  <sheetFormatPr baseColWidth="10" defaultColWidth="11.5" defaultRowHeight="15" x14ac:dyDescent="0.2"/>
  <sheetData>
    <row r="3" spans="2:10" x14ac:dyDescent="0.2">
      <c r="B3" t="s">
        <v>9</v>
      </c>
      <c r="D3" t="s">
        <v>9</v>
      </c>
      <c r="E3" t="s">
        <v>6</v>
      </c>
      <c r="F3" t="s">
        <v>113</v>
      </c>
      <c r="I3" t="s">
        <v>112</v>
      </c>
      <c r="J3" t="s">
        <v>111</v>
      </c>
    </row>
    <row r="4" spans="2:10" x14ac:dyDescent="0.2">
      <c r="B4">
        <f>(1.11*D4) - (0.22*E4) - (0.89*F4) +10.86</f>
        <v>9.2223666666666695</v>
      </c>
      <c r="D4">
        <f>'INPUT DATA'!I4</f>
        <v>13.528333333333334</v>
      </c>
      <c r="E4">
        <f>'INPUT DATA'!E4</f>
        <v>17.371666666666666</v>
      </c>
      <c r="F4">
        <v>14.418333333333331</v>
      </c>
      <c r="G4" t="s">
        <v>16</v>
      </c>
      <c r="I4">
        <f>MAX(E4,F4)</f>
        <v>17.371666666666666</v>
      </c>
      <c r="J4">
        <f>MIN(E4,F4)</f>
        <v>14.418333333333331</v>
      </c>
    </row>
    <row r="5" spans="2:10" x14ac:dyDescent="0.2">
      <c r="B5">
        <f t="shared" ref="B5:B68" si="0">(1.11*D5) - (0.22*E5) - (0.89*F5) +10.86</f>
        <v>7.6648666666666685</v>
      </c>
      <c r="D5">
        <f>D4</f>
        <v>13.528333333333334</v>
      </c>
      <c r="E5">
        <f>E4</f>
        <v>17.371666666666666</v>
      </c>
      <c r="F5">
        <v>16.168333333333333</v>
      </c>
      <c r="G5" t="s">
        <v>17</v>
      </c>
      <c r="I5">
        <f t="shared" ref="I5:I68" si="1">MAX(E5,F5)</f>
        <v>17.371666666666666</v>
      </c>
      <c r="J5">
        <f t="shared" ref="J5:J68" si="2">MIN(E5,F5)</f>
        <v>16.168333333333333</v>
      </c>
    </row>
    <row r="6" spans="2:10" x14ac:dyDescent="0.2">
      <c r="B6">
        <f t="shared" si="0"/>
        <v>6.7318500000000032</v>
      </c>
      <c r="D6">
        <f t="shared" ref="D6:D69" si="3">D5</f>
        <v>13.528333333333334</v>
      </c>
      <c r="E6">
        <f t="shared" ref="E6:E69" si="4">E5</f>
        <v>17.371666666666666</v>
      </c>
      <c r="F6">
        <v>17.216666666666665</v>
      </c>
      <c r="G6" t="s">
        <v>18</v>
      </c>
      <c r="I6">
        <f t="shared" si="1"/>
        <v>17.371666666666666</v>
      </c>
      <c r="J6">
        <f t="shared" si="2"/>
        <v>17.216666666666665</v>
      </c>
    </row>
    <row r="7" spans="2:10" x14ac:dyDescent="0.2">
      <c r="B7">
        <f t="shared" si="0"/>
        <v>7.6441000000000017</v>
      </c>
      <c r="D7">
        <f t="shared" si="3"/>
        <v>13.528333333333334</v>
      </c>
      <c r="E7">
        <f t="shared" si="4"/>
        <v>17.371666666666666</v>
      </c>
      <c r="F7">
        <v>16.191666666666666</v>
      </c>
      <c r="G7" t="s">
        <v>19</v>
      </c>
      <c r="I7">
        <f t="shared" si="1"/>
        <v>17.371666666666666</v>
      </c>
      <c r="J7">
        <f t="shared" si="2"/>
        <v>16.191666666666666</v>
      </c>
    </row>
    <row r="8" spans="2:10" x14ac:dyDescent="0.2">
      <c r="B8">
        <f t="shared" si="0"/>
        <v>3.0546666666666713</v>
      </c>
      <c r="D8">
        <f t="shared" si="3"/>
        <v>13.528333333333334</v>
      </c>
      <c r="E8">
        <f t="shared" si="4"/>
        <v>17.371666666666666</v>
      </c>
      <c r="F8">
        <v>21.348333333333329</v>
      </c>
      <c r="G8" t="s">
        <v>20</v>
      </c>
      <c r="I8">
        <f t="shared" si="1"/>
        <v>21.348333333333329</v>
      </c>
      <c r="J8">
        <f t="shared" si="2"/>
        <v>17.371666666666666</v>
      </c>
    </row>
    <row r="9" spans="2:10" x14ac:dyDescent="0.2">
      <c r="B9">
        <f t="shared" si="0"/>
        <v>9.6332500000000003</v>
      </c>
      <c r="D9">
        <f t="shared" si="3"/>
        <v>13.528333333333334</v>
      </c>
      <c r="E9">
        <f t="shared" si="4"/>
        <v>17.371666666666666</v>
      </c>
      <c r="F9">
        <v>13.956666666666669</v>
      </c>
      <c r="G9" t="s">
        <v>21</v>
      </c>
      <c r="I9">
        <f t="shared" si="1"/>
        <v>17.371666666666666</v>
      </c>
      <c r="J9">
        <f t="shared" si="2"/>
        <v>13.956666666666669</v>
      </c>
    </row>
    <row r="10" spans="2:10" x14ac:dyDescent="0.2">
      <c r="B10">
        <f t="shared" si="0"/>
        <v>5.4116833333333343</v>
      </c>
      <c r="D10">
        <f t="shared" si="3"/>
        <v>13.528333333333334</v>
      </c>
      <c r="E10">
        <f t="shared" si="4"/>
        <v>17.371666666666666</v>
      </c>
      <c r="F10">
        <v>18.7</v>
      </c>
      <c r="G10" t="s">
        <v>22</v>
      </c>
      <c r="I10">
        <f t="shared" si="1"/>
        <v>18.7</v>
      </c>
      <c r="J10">
        <f t="shared" si="2"/>
        <v>17.371666666666666</v>
      </c>
    </row>
    <row r="11" spans="2:10" x14ac:dyDescent="0.2">
      <c r="B11">
        <f t="shared" si="0"/>
        <v>3.2074500000000032</v>
      </c>
      <c r="D11">
        <f t="shared" si="3"/>
        <v>13.528333333333334</v>
      </c>
      <c r="E11">
        <f t="shared" si="4"/>
        <v>17.371666666666666</v>
      </c>
      <c r="F11">
        <v>21.176666666666666</v>
      </c>
      <c r="G11" t="s">
        <v>23</v>
      </c>
      <c r="I11">
        <f t="shared" si="1"/>
        <v>21.176666666666666</v>
      </c>
      <c r="J11">
        <f t="shared" si="2"/>
        <v>17.371666666666666</v>
      </c>
    </row>
    <row r="12" spans="2:10" x14ac:dyDescent="0.2">
      <c r="B12">
        <f t="shared" si="0"/>
        <v>3.2564000000000011</v>
      </c>
      <c r="D12">
        <f t="shared" si="3"/>
        <v>13.528333333333334</v>
      </c>
      <c r="E12">
        <f t="shared" si="4"/>
        <v>17.371666666666666</v>
      </c>
      <c r="F12">
        <v>21.121666666666666</v>
      </c>
      <c r="G12" t="s">
        <v>24</v>
      </c>
      <c r="I12">
        <f t="shared" si="1"/>
        <v>21.121666666666666</v>
      </c>
      <c r="J12">
        <f t="shared" si="2"/>
        <v>17.371666666666666</v>
      </c>
    </row>
    <row r="13" spans="2:10" x14ac:dyDescent="0.2">
      <c r="B13">
        <f t="shared" si="0"/>
        <v>8.9909666666666688</v>
      </c>
      <c r="D13">
        <f t="shared" si="3"/>
        <v>13.528333333333334</v>
      </c>
      <c r="E13">
        <f t="shared" si="4"/>
        <v>17.371666666666666</v>
      </c>
      <c r="F13">
        <v>14.678333333333333</v>
      </c>
      <c r="G13" t="s">
        <v>25</v>
      </c>
      <c r="I13">
        <f t="shared" si="1"/>
        <v>17.371666666666666</v>
      </c>
      <c r="J13">
        <f t="shared" si="2"/>
        <v>14.678333333333333</v>
      </c>
    </row>
    <row r="14" spans="2:10" x14ac:dyDescent="0.2">
      <c r="B14">
        <f t="shared" si="0"/>
        <v>7.4512666666666689</v>
      </c>
      <c r="D14">
        <f t="shared" si="3"/>
        <v>13.528333333333334</v>
      </c>
      <c r="E14">
        <f t="shared" si="4"/>
        <v>17.371666666666666</v>
      </c>
      <c r="F14">
        <v>16.408333333333331</v>
      </c>
      <c r="G14" t="s">
        <v>26</v>
      </c>
      <c r="I14">
        <f t="shared" si="1"/>
        <v>17.371666666666666</v>
      </c>
      <c r="J14">
        <f t="shared" si="2"/>
        <v>16.408333333333331</v>
      </c>
    </row>
    <row r="15" spans="2:10" x14ac:dyDescent="0.2">
      <c r="B15">
        <f t="shared" si="0"/>
        <v>7.2658500000000004</v>
      </c>
      <c r="D15">
        <f t="shared" si="3"/>
        <v>13.528333333333334</v>
      </c>
      <c r="E15">
        <f t="shared" si="4"/>
        <v>17.371666666666666</v>
      </c>
      <c r="F15">
        <v>16.616666666666667</v>
      </c>
      <c r="G15" t="s">
        <v>27</v>
      </c>
      <c r="I15">
        <f t="shared" si="1"/>
        <v>17.371666666666666</v>
      </c>
      <c r="J15">
        <f t="shared" si="2"/>
        <v>16.616666666666667</v>
      </c>
    </row>
    <row r="16" spans="2:10" x14ac:dyDescent="0.2">
      <c r="B16">
        <f t="shared" si="0"/>
        <v>8.4925666666666704</v>
      </c>
      <c r="D16">
        <f t="shared" si="3"/>
        <v>13.528333333333334</v>
      </c>
      <c r="E16">
        <f t="shared" si="4"/>
        <v>17.371666666666666</v>
      </c>
      <c r="F16">
        <v>15.238333333333332</v>
      </c>
      <c r="G16" t="s">
        <v>28</v>
      </c>
      <c r="I16">
        <f t="shared" si="1"/>
        <v>17.371666666666666</v>
      </c>
      <c r="J16">
        <f t="shared" si="2"/>
        <v>15.238333333333332</v>
      </c>
    </row>
    <row r="17" spans="2:10" x14ac:dyDescent="0.2">
      <c r="B17">
        <f t="shared" si="0"/>
        <v>7.4824166666666692</v>
      </c>
      <c r="D17">
        <f t="shared" si="3"/>
        <v>13.528333333333334</v>
      </c>
      <c r="E17">
        <f t="shared" si="4"/>
        <v>17.371666666666666</v>
      </c>
      <c r="F17">
        <v>16.373333333333331</v>
      </c>
      <c r="G17" t="s">
        <v>29</v>
      </c>
      <c r="I17">
        <f t="shared" si="1"/>
        <v>17.371666666666666</v>
      </c>
      <c r="J17">
        <f t="shared" si="2"/>
        <v>16.373333333333331</v>
      </c>
    </row>
    <row r="18" spans="2:10" x14ac:dyDescent="0.2">
      <c r="B18">
        <f t="shared" si="0"/>
        <v>9.2060500000000012</v>
      </c>
      <c r="D18">
        <f t="shared" si="3"/>
        <v>13.528333333333334</v>
      </c>
      <c r="E18">
        <f t="shared" si="4"/>
        <v>17.371666666666666</v>
      </c>
      <c r="F18">
        <v>14.436666666666667</v>
      </c>
      <c r="G18" t="s">
        <v>30</v>
      </c>
      <c r="I18">
        <f t="shared" si="1"/>
        <v>17.371666666666666</v>
      </c>
      <c r="J18">
        <f t="shared" si="2"/>
        <v>14.436666666666667</v>
      </c>
    </row>
    <row r="19" spans="2:10" x14ac:dyDescent="0.2">
      <c r="B19">
        <f t="shared" si="0"/>
        <v>7.366716666666667</v>
      </c>
      <c r="D19">
        <f t="shared" si="3"/>
        <v>13.528333333333334</v>
      </c>
      <c r="E19">
        <f t="shared" si="4"/>
        <v>17.371666666666666</v>
      </c>
      <c r="F19">
        <v>16.503333333333334</v>
      </c>
      <c r="G19" t="s">
        <v>31</v>
      </c>
      <c r="I19">
        <f t="shared" si="1"/>
        <v>17.371666666666666</v>
      </c>
      <c r="J19">
        <f t="shared" si="2"/>
        <v>16.503333333333334</v>
      </c>
    </row>
    <row r="20" spans="2:10" x14ac:dyDescent="0.2">
      <c r="B20">
        <f t="shared" si="0"/>
        <v>10.014466666666667</v>
      </c>
      <c r="D20">
        <f t="shared" si="3"/>
        <v>13.528333333333334</v>
      </c>
      <c r="E20">
        <f t="shared" si="4"/>
        <v>17.371666666666666</v>
      </c>
      <c r="F20">
        <v>13.528333333333334</v>
      </c>
      <c r="G20" t="s">
        <v>32</v>
      </c>
      <c r="I20">
        <f t="shared" si="1"/>
        <v>17.371666666666666</v>
      </c>
      <c r="J20">
        <f t="shared" si="2"/>
        <v>13.528333333333334</v>
      </c>
    </row>
    <row r="21" spans="2:10" x14ac:dyDescent="0.2">
      <c r="B21">
        <f t="shared" si="0"/>
        <v>7.1902000000000008</v>
      </c>
      <c r="D21">
        <f t="shared" si="3"/>
        <v>13.528333333333334</v>
      </c>
      <c r="E21">
        <f t="shared" si="4"/>
        <v>17.371666666666666</v>
      </c>
      <c r="F21">
        <v>16.701666666666668</v>
      </c>
      <c r="G21" t="s">
        <v>33</v>
      </c>
      <c r="I21">
        <f t="shared" si="1"/>
        <v>17.371666666666666</v>
      </c>
      <c r="J21">
        <f t="shared" si="2"/>
        <v>16.701666666666668</v>
      </c>
    </row>
    <row r="22" spans="2:10" x14ac:dyDescent="0.2">
      <c r="B22">
        <f t="shared" si="0"/>
        <v>6.5939000000000014</v>
      </c>
      <c r="D22">
        <f t="shared" si="3"/>
        <v>13.528333333333334</v>
      </c>
      <c r="E22">
        <f t="shared" si="4"/>
        <v>17.371666666666666</v>
      </c>
      <c r="F22">
        <v>17.371666666666666</v>
      </c>
      <c r="G22" t="s">
        <v>34</v>
      </c>
      <c r="I22">
        <f t="shared" si="1"/>
        <v>17.371666666666666</v>
      </c>
      <c r="J22">
        <f t="shared" si="2"/>
        <v>17.371666666666666</v>
      </c>
    </row>
    <row r="23" spans="2:10" x14ac:dyDescent="0.2">
      <c r="B23">
        <f t="shared" si="0"/>
        <v>3.0428000000000015</v>
      </c>
      <c r="D23">
        <f t="shared" si="3"/>
        <v>13.528333333333334</v>
      </c>
      <c r="E23">
        <f t="shared" si="4"/>
        <v>17.371666666666666</v>
      </c>
      <c r="F23">
        <v>21.361666666666668</v>
      </c>
      <c r="G23" t="s">
        <v>35</v>
      </c>
      <c r="I23">
        <f t="shared" si="1"/>
        <v>21.361666666666668</v>
      </c>
      <c r="J23">
        <f t="shared" si="2"/>
        <v>17.371666666666666</v>
      </c>
    </row>
    <row r="24" spans="2:10" x14ac:dyDescent="0.2">
      <c r="B24">
        <f t="shared" si="0"/>
        <v>4.1004166666666695</v>
      </c>
      <c r="D24">
        <f t="shared" si="3"/>
        <v>13.528333333333334</v>
      </c>
      <c r="E24">
        <f t="shared" si="4"/>
        <v>17.371666666666666</v>
      </c>
      <c r="F24">
        <v>20.173333333333332</v>
      </c>
      <c r="G24" t="s">
        <v>36</v>
      </c>
      <c r="I24">
        <f t="shared" si="1"/>
        <v>20.173333333333332</v>
      </c>
      <c r="J24">
        <f t="shared" si="2"/>
        <v>17.371666666666666</v>
      </c>
    </row>
    <row r="25" spans="2:10" x14ac:dyDescent="0.2">
      <c r="B25">
        <f t="shared" si="0"/>
        <v>11.082466666666669</v>
      </c>
      <c r="D25">
        <f t="shared" si="3"/>
        <v>13.528333333333334</v>
      </c>
      <c r="E25">
        <f t="shared" si="4"/>
        <v>17.371666666666666</v>
      </c>
      <c r="F25">
        <v>12.328333333333333</v>
      </c>
      <c r="G25" t="s">
        <v>37</v>
      </c>
      <c r="I25">
        <f t="shared" si="1"/>
        <v>17.371666666666666</v>
      </c>
      <c r="J25">
        <f t="shared" si="2"/>
        <v>12.328333333333333</v>
      </c>
    </row>
    <row r="26" spans="2:10" x14ac:dyDescent="0.2">
      <c r="B26">
        <f t="shared" si="0"/>
        <v>7.0255500000000008</v>
      </c>
      <c r="D26">
        <f t="shared" si="3"/>
        <v>13.528333333333334</v>
      </c>
      <c r="E26">
        <f t="shared" si="4"/>
        <v>17.371666666666666</v>
      </c>
      <c r="F26">
        <v>16.886666666666667</v>
      </c>
      <c r="G26" t="s">
        <v>38</v>
      </c>
      <c r="I26">
        <f t="shared" si="1"/>
        <v>17.371666666666666</v>
      </c>
      <c r="J26">
        <f t="shared" si="2"/>
        <v>16.886666666666667</v>
      </c>
    </row>
    <row r="27" spans="2:10" x14ac:dyDescent="0.2">
      <c r="B27">
        <f t="shared" si="0"/>
        <v>4.9459166666666672</v>
      </c>
      <c r="D27">
        <f t="shared" si="3"/>
        <v>13.528333333333334</v>
      </c>
      <c r="E27">
        <f t="shared" si="4"/>
        <v>17.371666666666666</v>
      </c>
      <c r="F27">
        <v>19.223333333333333</v>
      </c>
      <c r="G27" t="s">
        <v>39</v>
      </c>
      <c r="I27">
        <f t="shared" si="1"/>
        <v>19.223333333333333</v>
      </c>
      <c r="J27">
        <f t="shared" si="2"/>
        <v>17.371666666666666</v>
      </c>
    </row>
    <row r="28" spans="2:10" x14ac:dyDescent="0.2">
      <c r="B28">
        <f t="shared" si="0"/>
        <v>1.4244833333333364</v>
      </c>
      <c r="D28">
        <f t="shared" si="3"/>
        <v>13.528333333333334</v>
      </c>
      <c r="E28">
        <f t="shared" si="4"/>
        <v>17.371666666666666</v>
      </c>
      <c r="F28">
        <v>23.179999999999996</v>
      </c>
      <c r="G28" t="s">
        <v>40</v>
      </c>
      <c r="I28">
        <f t="shared" si="1"/>
        <v>23.179999999999996</v>
      </c>
      <c r="J28">
        <f t="shared" si="2"/>
        <v>17.371666666666666</v>
      </c>
    </row>
    <row r="29" spans="2:10" x14ac:dyDescent="0.2">
      <c r="B29">
        <f t="shared" si="0"/>
        <v>9.7504333333333335</v>
      </c>
      <c r="D29">
        <f t="shared" si="3"/>
        <v>13.528333333333334</v>
      </c>
      <c r="E29">
        <f t="shared" si="4"/>
        <v>17.371666666666666</v>
      </c>
      <c r="F29">
        <v>13.825000000000001</v>
      </c>
      <c r="G29" t="s">
        <v>41</v>
      </c>
      <c r="I29">
        <f t="shared" si="1"/>
        <v>17.371666666666666</v>
      </c>
      <c r="J29">
        <f t="shared" si="2"/>
        <v>13.825000000000001</v>
      </c>
    </row>
    <row r="30" spans="2:10" x14ac:dyDescent="0.2">
      <c r="B30">
        <f t="shared" si="0"/>
        <v>6.5419833333333344</v>
      </c>
      <c r="D30">
        <f t="shared" si="3"/>
        <v>13.528333333333334</v>
      </c>
      <c r="E30">
        <f t="shared" si="4"/>
        <v>17.371666666666666</v>
      </c>
      <c r="F30">
        <v>17.43</v>
      </c>
      <c r="G30" t="s">
        <v>42</v>
      </c>
      <c r="I30">
        <f t="shared" si="1"/>
        <v>17.43</v>
      </c>
      <c r="J30">
        <f t="shared" si="2"/>
        <v>17.371666666666666</v>
      </c>
    </row>
    <row r="31" spans="2:10" x14ac:dyDescent="0.2">
      <c r="B31">
        <f t="shared" si="0"/>
        <v>7.1442166666666669</v>
      </c>
      <c r="D31">
        <f t="shared" si="3"/>
        <v>13.528333333333334</v>
      </c>
      <c r="E31">
        <f t="shared" si="4"/>
        <v>17.371666666666666</v>
      </c>
      <c r="F31">
        <v>16.753333333333334</v>
      </c>
      <c r="G31" t="s">
        <v>43</v>
      </c>
      <c r="I31">
        <f t="shared" si="1"/>
        <v>17.371666666666666</v>
      </c>
      <c r="J31">
        <f t="shared" si="2"/>
        <v>16.753333333333334</v>
      </c>
    </row>
    <row r="32" spans="2:10" x14ac:dyDescent="0.2">
      <c r="B32">
        <f t="shared" si="0"/>
        <v>6.6072500000000023</v>
      </c>
      <c r="D32">
        <f t="shared" si="3"/>
        <v>13.528333333333334</v>
      </c>
      <c r="E32">
        <f t="shared" si="4"/>
        <v>17.371666666666666</v>
      </c>
      <c r="F32">
        <v>17.356666666666666</v>
      </c>
      <c r="G32" t="s">
        <v>44</v>
      </c>
      <c r="I32">
        <f t="shared" si="1"/>
        <v>17.371666666666666</v>
      </c>
      <c r="J32">
        <f t="shared" si="2"/>
        <v>17.356666666666666</v>
      </c>
    </row>
    <row r="33" spans="2:10" x14ac:dyDescent="0.2">
      <c r="B33">
        <f t="shared" si="0"/>
        <v>10.966766666666668</v>
      </c>
      <c r="D33">
        <f t="shared" si="3"/>
        <v>13.528333333333334</v>
      </c>
      <c r="E33">
        <f t="shared" si="4"/>
        <v>17.371666666666666</v>
      </c>
      <c r="F33">
        <v>12.458333333333334</v>
      </c>
      <c r="G33" t="s">
        <v>45</v>
      </c>
      <c r="I33">
        <f t="shared" si="1"/>
        <v>17.371666666666666</v>
      </c>
      <c r="J33">
        <f t="shared" si="2"/>
        <v>12.458333333333334</v>
      </c>
    </row>
    <row r="34" spans="2:10" x14ac:dyDescent="0.2">
      <c r="B34">
        <f t="shared" si="0"/>
        <v>8.4688333333333343</v>
      </c>
      <c r="D34">
        <f t="shared" si="3"/>
        <v>13.528333333333334</v>
      </c>
      <c r="E34">
        <f t="shared" si="4"/>
        <v>17.371666666666666</v>
      </c>
      <c r="F34">
        <v>15.265000000000001</v>
      </c>
      <c r="G34" t="s">
        <v>46</v>
      </c>
      <c r="I34">
        <f t="shared" si="1"/>
        <v>17.371666666666666</v>
      </c>
      <c r="J34">
        <f t="shared" si="2"/>
        <v>15.265000000000001</v>
      </c>
    </row>
    <row r="35" spans="2:10" x14ac:dyDescent="0.2">
      <c r="B35">
        <f t="shared" si="0"/>
        <v>4.7352833333333333</v>
      </c>
      <c r="D35">
        <f t="shared" si="3"/>
        <v>13.528333333333334</v>
      </c>
      <c r="E35">
        <f t="shared" si="4"/>
        <v>17.371666666666666</v>
      </c>
      <c r="F35">
        <v>19.46</v>
      </c>
      <c r="G35" t="s">
        <v>47</v>
      </c>
      <c r="I35">
        <f t="shared" si="1"/>
        <v>19.46</v>
      </c>
      <c r="J35">
        <f t="shared" si="2"/>
        <v>17.371666666666666</v>
      </c>
    </row>
    <row r="36" spans="2:10" x14ac:dyDescent="0.2">
      <c r="B36">
        <f t="shared" si="0"/>
        <v>16.968333333333334</v>
      </c>
      <c r="D36">
        <f t="shared" si="3"/>
        <v>13.528333333333334</v>
      </c>
      <c r="E36">
        <f t="shared" si="4"/>
        <v>17.371666666666666</v>
      </c>
      <c r="F36">
        <v>5.7149999999999999</v>
      </c>
      <c r="G36" t="s">
        <v>48</v>
      </c>
      <c r="I36">
        <f t="shared" si="1"/>
        <v>17.371666666666666</v>
      </c>
      <c r="J36">
        <f t="shared" si="2"/>
        <v>5.7149999999999999</v>
      </c>
    </row>
    <row r="37" spans="2:10" x14ac:dyDescent="0.2">
      <c r="B37">
        <f t="shared" si="0"/>
        <v>16.879333333333335</v>
      </c>
      <c r="D37">
        <f t="shared" si="3"/>
        <v>13.528333333333334</v>
      </c>
      <c r="E37">
        <f t="shared" si="4"/>
        <v>17.371666666666666</v>
      </c>
      <c r="F37">
        <v>5.8150000000000004</v>
      </c>
      <c r="G37" t="s">
        <v>49</v>
      </c>
      <c r="I37">
        <f t="shared" si="1"/>
        <v>17.371666666666666</v>
      </c>
      <c r="J37">
        <f t="shared" si="2"/>
        <v>5.8150000000000004</v>
      </c>
    </row>
    <row r="38" spans="2:10" x14ac:dyDescent="0.2">
      <c r="B38">
        <f t="shared" si="0"/>
        <v>18.11791666666667</v>
      </c>
      <c r="D38">
        <f t="shared" si="3"/>
        <v>13.528333333333334</v>
      </c>
      <c r="E38">
        <f t="shared" si="4"/>
        <v>17.371666666666666</v>
      </c>
      <c r="F38">
        <v>4.4233333333333329</v>
      </c>
      <c r="G38" t="s">
        <v>50</v>
      </c>
      <c r="I38">
        <f t="shared" si="1"/>
        <v>17.371666666666666</v>
      </c>
      <c r="J38">
        <f t="shared" si="2"/>
        <v>4.4233333333333329</v>
      </c>
    </row>
    <row r="39" spans="2:10" x14ac:dyDescent="0.2">
      <c r="B39">
        <f t="shared" si="0"/>
        <v>17.968100000000003</v>
      </c>
      <c r="D39">
        <f t="shared" si="3"/>
        <v>13.528333333333334</v>
      </c>
      <c r="E39">
        <f t="shared" si="4"/>
        <v>17.371666666666666</v>
      </c>
      <c r="F39">
        <v>4.5916666666666659</v>
      </c>
      <c r="G39" t="s">
        <v>51</v>
      </c>
      <c r="I39">
        <f t="shared" si="1"/>
        <v>17.371666666666666</v>
      </c>
      <c r="J39">
        <f t="shared" si="2"/>
        <v>4.5916666666666659</v>
      </c>
    </row>
    <row r="40" spans="2:10" x14ac:dyDescent="0.2">
      <c r="B40">
        <f t="shared" si="0"/>
        <v>16.793300000000002</v>
      </c>
      <c r="D40">
        <f t="shared" si="3"/>
        <v>13.528333333333334</v>
      </c>
      <c r="E40">
        <f t="shared" si="4"/>
        <v>17.371666666666666</v>
      </c>
      <c r="F40">
        <v>5.9116666666666662</v>
      </c>
      <c r="G40" t="s">
        <v>52</v>
      </c>
      <c r="I40">
        <f t="shared" si="1"/>
        <v>17.371666666666666</v>
      </c>
      <c r="J40">
        <f t="shared" si="2"/>
        <v>5.9116666666666662</v>
      </c>
    </row>
    <row r="41" spans="2:10" x14ac:dyDescent="0.2">
      <c r="B41">
        <f t="shared" si="0"/>
        <v>15.743100000000002</v>
      </c>
      <c r="D41">
        <f t="shared" si="3"/>
        <v>13.528333333333334</v>
      </c>
      <c r="E41">
        <f t="shared" si="4"/>
        <v>17.371666666666666</v>
      </c>
      <c r="F41">
        <v>7.0916666666666677</v>
      </c>
      <c r="G41" t="s">
        <v>53</v>
      </c>
      <c r="I41">
        <f t="shared" si="1"/>
        <v>17.371666666666666</v>
      </c>
      <c r="J41">
        <f t="shared" si="2"/>
        <v>7.0916666666666677</v>
      </c>
    </row>
    <row r="42" spans="2:10" x14ac:dyDescent="0.2">
      <c r="B42">
        <f t="shared" si="0"/>
        <v>17.951783333333335</v>
      </c>
      <c r="D42">
        <f t="shared" si="3"/>
        <v>13.528333333333334</v>
      </c>
      <c r="E42">
        <f t="shared" si="4"/>
        <v>17.371666666666666</v>
      </c>
      <c r="F42">
        <v>4.6100000000000003</v>
      </c>
      <c r="G42" t="s">
        <v>54</v>
      </c>
      <c r="I42">
        <f t="shared" si="1"/>
        <v>17.371666666666666</v>
      </c>
      <c r="J42">
        <f t="shared" si="2"/>
        <v>4.6100000000000003</v>
      </c>
    </row>
    <row r="43" spans="2:10" x14ac:dyDescent="0.2">
      <c r="B43">
        <f t="shared" si="0"/>
        <v>18.055616666666669</v>
      </c>
      <c r="D43">
        <f t="shared" si="3"/>
        <v>13.528333333333334</v>
      </c>
      <c r="E43">
        <f t="shared" si="4"/>
        <v>17.371666666666666</v>
      </c>
      <c r="F43">
        <v>4.4933333333333332</v>
      </c>
      <c r="G43" t="s">
        <v>55</v>
      </c>
      <c r="I43">
        <f t="shared" si="1"/>
        <v>17.371666666666666</v>
      </c>
      <c r="J43">
        <f t="shared" si="2"/>
        <v>4.4933333333333332</v>
      </c>
    </row>
    <row r="44" spans="2:10" x14ac:dyDescent="0.2">
      <c r="B44">
        <f t="shared" si="0"/>
        <v>18.107533333333336</v>
      </c>
      <c r="D44">
        <f t="shared" si="3"/>
        <v>13.528333333333334</v>
      </c>
      <c r="E44">
        <f t="shared" si="4"/>
        <v>17.371666666666666</v>
      </c>
      <c r="F44">
        <v>4.4349999999999996</v>
      </c>
      <c r="G44" t="s">
        <v>56</v>
      </c>
      <c r="I44">
        <f t="shared" si="1"/>
        <v>17.371666666666666</v>
      </c>
      <c r="J44">
        <f t="shared" si="2"/>
        <v>4.4349999999999996</v>
      </c>
    </row>
    <row r="45" spans="2:10" x14ac:dyDescent="0.2">
      <c r="B45">
        <f t="shared" si="0"/>
        <v>16.84225</v>
      </c>
      <c r="D45">
        <f t="shared" si="3"/>
        <v>13.528333333333334</v>
      </c>
      <c r="E45">
        <f t="shared" si="4"/>
        <v>17.371666666666666</v>
      </c>
      <c r="F45">
        <v>5.8566666666666665</v>
      </c>
      <c r="G45" t="s">
        <v>57</v>
      </c>
      <c r="I45">
        <f t="shared" si="1"/>
        <v>17.371666666666666</v>
      </c>
      <c r="J45">
        <f t="shared" si="2"/>
        <v>5.8566666666666665</v>
      </c>
    </row>
    <row r="46" spans="2:10" x14ac:dyDescent="0.2">
      <c r="B46">
        <f t="shared" si="0"/>
        <v>18.036333333333335</v>
      </c>
      <c r="D46">
        <f t="shared" si="3"/>
        <v>13.528333333333334</v>
      </c>
      <c r="E46">
        <f t="shared" si="4"/>
        <v>17.371666666666666</v>
      </c>
      <c r="F46">
        <v>4.5150000000000006</v>
      </c>
      <c r="G46" t="s">
        <v>58</v>
      </c>
      <c r="I46">
        <f t="shared" si="1"/>
        <v>17.371666666666666</v>
      </c>
      <c r="J46">
        <f t="shared" si="2"/>
        <v>4.5150000000000006</v>
      </c>
    </row>
    <row r="47" spans="2:10" x14ac:dyDescent="0.2">
      <c r="B47">
        <f t="shared" si="0"/>
        <v>17.569083333333335</v>
      </c>
      <c r="D47">
        <f t="shared" si="3"/>
        <v>13.528333333333334</v>
      </c>
      <c r="E47">
        <f t="shared" si="4"/>
        <v>17.371666666666666</v>
      </c>
      <c r="F47">
        <v>5.04</v>
      </c>
      <c r="G47" t="s">
        <v>59</v>
      </c>
      <c r="I47">
        <f t="shared" si="1"/>
        <v>17.371666666666666</v>
      </c>
      <c r="J47">
        <f t="shared" si="2"/>
        <v>5.04</v>
      </c>
    </row>
    <row r="48" spans="2:10" x14ac:dyDescent="0.2">
      <c r="B48">
        <f t="shared" si="0"/>
        <v>16.668700000000001</v>
      </c>
      <c r="D48">
        <f t="shared" si="3"/>
        <v>13.528333333333334</v>
      </c>
      <c r="E48">
        <f t="shared" si="4"/>
        <v>17.371666666666666</v>
      </c>
      <c r="F48">
        <v>6.0516666666666667</v>
      </c>
      <c r="G48" t="s">
        <v>60</v>
      </c>
      <c r="I48">
        <f t="shared" si="1"/>
        <v>17.371666666666666</v>
      </c>
      <c r="J48">
        <f t="shared" si="2"/>
        <v>6.0516666666666667</v>
      </c>
    </row>
    <row r="49" spans="2:10" x14ac:dyDescent="0.2">
      <c r="B49">
        <f t="shared" si="0"/>
        <v>16.728033333333336</v>
      </c>
      <c r="D49">
        <f t="shared" si="3"/>
        <v>13.528333333333334</v>
      </c>
      <c r="E49">
        <f t="shared" si="4"/>
        <v>17.371666666666666</v>
      </c>
      <c r="F49">
        <v>5.9849999999999994</v>
      </c>
      <c r="G49" t="s">
        <v>61</v>
      </c>
      <c r="I49">
        <f t="shared" si="1"/>
        <v>17.371666666666666</v>
      </c>
      <c r="J49">
        <f t="shared" si="2"/>
        <v>5.9849999999999994</v>
      </c>
    </row>
    <row r="50" spans="2:10" x14ac:dyDescent="0.2">
      <c r="B50">
        <f t="shared" si="0"/>
        <v>18.079350000000002</v>
      </c>
      <c r="D50">
        <f t="shared" si="3"/>
        <v>13.528333333333334</v>
      </c>
      <c r="E50">
        <f t="shared" si="4"/>
        <v>17.371666666666666</v>
      </c>
      <c r="F50">
        <v>4.4666666666666677</v>
      </c>
      <c r="G50" t="s">
        <v>62</v>
      </c>
      <c r="I50">
        <f t="shared" si="1"/>
        <v>17.371666666666666</v>
      </c>
      <c r="J50">
        <f t="shared" si="2"/>
        <v>4.4666666666666677</v>
      </c>
    </row>
    <row r="51" spans="2:10" x14ac:dyDescent="0.2">
      <c r="B51">
        <f t="shared" si="0"/>
        <v>18.242516666666667</v>
      </c>
      <c r="D51">
        <f t="shared" si="3"/>
        <v>13.528333333333334</v>
      </c>
      <c r="E51">
        <f t="shared" si="4"/>
        <v>17.371666666666666</v>
      </c>
      <c r="F51">
        <v>4.2833333333333341</v>
      </c>
      <c r="G51" t="s">
        <v>63</v>
      </c>
      <c r="I51">
        <f t="shared" si="1"/>
        <v>17.371666666666666</v>
      </c>
      <c r="J51">
        <f t="shared" si="2"/>
        <v>4.2833333333333341</v>
      </c>
    </row>
    <row r="52" spans="2:10" x14ac:dyDescent="0.2">
      <c r="B52">
        <f t="shared" si="0"/>
        <v>3.124383333333336</v>
      </c>
      <c r="D52">
        <f t="shared" si="3"/>
        <v>13.528333333333334</v>
      </c>
      <c r="E52">
        <f t="shared" si="4"/>
        <v>17.371666666666666</v>
      </c>
      <c r="F52">
        <v>21.27</v>
      </c>
      <c r="G52" t="s">
        <v>64</v>
      </c>
      <c r="I52">
        <f t="shared" si="1"/>
        <v>21.27</v>
      </c>
      <c r="J52">
        <f t="shared" si="2"/>
        <v>17.371666666666666</v>
      </c>
    </row>
    <row r="53" spans="2:10" x14ac:dyDescent="0.2">
      <c r="B53">
        <f t="shared" si="0"/>
        <v>3.038350000000003</v>
      </c>
      <c r="D53">
        <f t="shared" si="3"/>
        <v>13.528333333333334</v>
      </c>
      <c r="E53">
        <f t="shared" si="4"/>
        <v>17.371666666666666</v>
      </c>
      <c r="F53">
        <v>21.366666666666664</v>
      </c>
      <c r="G53" t="s">
        <v>65</v>
      </c>
      <c r="I53">
        <f t="shared" si="1"/>
        <v>21.366666666666664</v>
      </c>
      <c r="J53">
        <f t="shared" si="2"/>
        <v>17.371666666666666</v>
      </c>
    </row>
    <row r="54" spans="2:10" x14ac:dyDescent="0.2">
      <c r="B54">
        <f t="shared" si="0"/>
        <v>3.0368666666666737</v>
      </c>
      <c r="D54">
        <f t="shared" si="3"/>
        <v>13.528333333333334</v>
      </c>
      <c r="E54">
        <f t="shared" si="4"/>
        <v>17.371666666666666</v>
      </c>
      <c r="F54">
        <v>21.368333333333329</v>
      </c>
      <c r="G54" t="s">
        <v>66</v>
      </c>
      <c r="I54">
        <f t="shared" si="1"/>
        <v>21.368333333333329</v>
      </c>
      <c r="J54">
        <f t="shared" si="2"/>
        <v>17.371666666666666</v>
      </c>
    </row>
    <row r="55" spans="2:10" x14ac:dyDescent="0.2">
      <c r="B55">
        <f t="shared" si="0"/>
        <v>3.0976833333333342</v>
      </c>
      <c r="D55">
        <f t="shared" si="3"/>
        <v>13.528333333333334</v>
      </c>
      <c r="E55">
        <f t="shared" si="4"/>
        <v>17.371666666666666</v>
      </c>
      <c r="F55">
        <v>21.3</v>
      </c>
      <c r="G55" t="s">
        <v>67</v>
      </c>
      <c r="I55">
        <f t="shared" si="1"/>
        <v>21.3</v>
      </c>
      <c r="J55">
        <f t="shared" si="2"/>
        <v>17.371666666666666</v>
      </c>
    </row>
    <row r="56" spans="2:10" x14ac:dyDescent="0.2">
      <c r="B56">
        <f t="shared" si="0"/>
        <v>3.1288333333333345</v>
      </c>
      <c r="D56">
        <f t="shared" si="3"/>
        <v>13.528333333333334</v>
      </c>
      <c r="E56">
        <f t="shared" si="4"/>
        <v>17.371666666666666</v>
      </c>
      <c r="F56">
        <v>21.265000000000001</v>
      </c>
      <c r="G56" t="s">
        <v>68</v>
      </c>
      <c r="I56">
        <f t="shared" si="1"/>
        <v>21.265000000000001</v>
      </c>
      <c r="J56">
        <f t="shared" si="2"/>
        <v>17.371666666666666</v>
      </c>
    </row>
    <row r="57" spans="2:10" x14ac:dyDescent="0.2">
      <c r="B57">
        <f t="shared" si="0"/>
        <v>3.2311833333333322</v>
      </c>
      <c r="D57">
        <f t="shared" si="3"/>
        <v>13.528333333333334</v>
      </c>
      <c r="E57">
        <f t="shared" si="4"/>
        <v>17.371666666666666</v>
      </c>
      <c r="F57">
        <v>21.150000000000002</v>
      </c>
      <c r="G57" t="s">
        <v>69</v>
      </c>
      <c r="I57">
        <f t="shared" si="1"/>
        <v>21.150000000000002</v>
      </c>
      <c r="J57">
        <f t="shared" si="2"/>
        <v>17.371666666666666</v>
      </c>
    </row>
    <row r="58" spans="2:10" x14ac:dyDescent="0.2">
      <c r="B58">
        <f t="shared" si="0"/>
        <v>3.1674000000000024</v>
      </c>
      <c r="D58">
        <f t="shared" si="3"/>
        <v>13.528333333333334</v>
      </c>
      <c r="E58">
        <f t="shared" si="4"/>
        <v>17.371666666666666</v>
      </c>
      <c r="F58">
        <v>21.221666666666664</v>
      </c>
      <c r="G58" t="s">
        <v>70</v>
      </c>
      <c r="I58">
        <f t="shared" si="1"/>
        <v>21.221666666666664</v>
      </c>
      <c r="J58">
        <f t="shared" si="2"/>
        <v>17.371666666666666</v>
      </c>
    </row>
    <row r="59" spans="2:10" x14ac:dyDescent="0.2">
      <c r="B59">
        <f t="shared" si="0"/>
        <v>3.3409500000000012</v>
      </c>
      <c r="D59">
        <f t="shared" si="3"/>
        <v>13.528333333333334</v>
      </c>
      <c r="E59">
        <f t="shared" si="4"/>
        <v>17.371666666666666</v>
      </c>
      <c r="F59">
        <v>21.026666666666667</v>
      </c>
      <c r="G59" t="s">
        <v>71</v>
      </c>
      <c r="I59">
        <f t="shared" si="1"/>
        <v>21.026666666666667</v>
      </c>
      <c r="J59">
        <f t="shared" si="2"/>
        <v>17.371666666666666</v>
      </c>
    </row>
    <row r="60" spans="2:10" x14ac:dyDescent="0.2">
      <c r="B60">
        <f t="shared" si="0"/>
        <v>3.3394666666666648</v>
      </c>
      <c r="D60">
        <f t="shared" si="3"/>
        <v>13.528333333333334</v>
      </c>
      <c r="E60">
        <f t="shared" si="4"/>
        <v>17.371666666666666</v>
      </c>
      <c r="F60">
        <v>21.028333333333336</v>
      </c>
      <c r="G60" t="s">
        <v>72</v>
      </c>
      <c r="I60">
        <f t="shared" si="1"/>
        <v>21.028333333333336</v>
      </c>
      <c r="J60">
        <f t="shared" si="2"/>
        <v>17.371666666666666</v>
      </c>
    </row>
    <row r="61" spans="2:10" x14ac:dyDescent="0.2">
      <c r="B61">
        <f t="shared" si="0"/>
        <v>3.1006499999999999</v>
      </c>
      <c r="D61">
        <f t="shared" si="3"/>
        <v>13.528333333333334</v>
      </c>
      <c r="E61">
        <f t="shared" si="4"/>
        <v>17.371666666666666</v>
      </c>
      <c r="F61">
        <v>21.296666666666667</v>
      </c>
      <c r="G61" t="s">
        <v>73</v>
      </c>
      <c r="I61">
        <f t="shared" si="1"/>
        <v>21.296666666666667</v>
      </c>
      <c r="J61">
        <f t="shared" si="2"/>
        <v>17.371666666666666</v>
      </c>
    </row>
    <row r="62" spans="2:10" x14ac:dyDescent="0.2">
      <c r="B62">
        <f t="shared" si="0"/>
        <v>3.2979333333333347</v>
      </c>
      <c r="D62">
        <f t="shared" si="3"/>
        <v>13.528333333333334</v>
      </c>
      <c r="E62">
        <f t="shared" si="4"/>
        <v>17.371666666666666</v>
      </c>
      <c r="F62">
        <v>21.074999999999999</v>
      </c>
      <c r="G62" t="s">
        <v>74</v>
      </c>
      <c r="I62">
        <f t="shared" si="1"/>
        <v>21.074999999999999</v>
      </c>
      <c r="J62">
        <f t="shared" si="2"/>
        <v>17.371666666666666</v>
      </c>
    </row>
    <row r="63" spans="2:10" x14ac:dyDescent="0.2">
      <c r="B63">
        <f t="shared" si="0"/>
        <v>3.0887833333333372</v>
      </c>
      <c r="D63">
        <f t="shared" si="3"/>
        <v>13.528333333333334</v>
      </c>
      <c r="E63">
        <f t="shared" si="4"/>
        <v>17.371666666666666</v>
      </c>
      <c r="F63">
        <v>21.31</v>
      </c>
      <c r="G63" t="s">
        <v>75</v>
      </c>
      <c r="I63">
        <f t="shared" si="1"/>
        <v>21.31</v>
      </c>
      <c r="J63">
        <f t="shared" si="2"/>
        <v>17.371666666666666</v>
      </c>
    </row>
    <row r="64" spans="2:10" x14ac:dyDescent="0.2">
      <c r="B64">
        <f t="shared" si="0"/>
        <v>3.3735833333333378</v>
      </c>
      <c r="D64">
        <f t="shared" si="3"/>
        <v>13.528333333333334</v>
      </c>
      <c r="E64">
        <f t="shared" si="4"/>
        <v>17.371666666666666</v>
      </c>
      <c r="F64">
        <v>20.99</v>
      </c>
      <c r="G64" t="s">
        <v>76</v>
      </c>
      <c r="I64">
        <f t="shared" si="1"/>
        <v>20.99</v>
      </c>
      <c r="J64">
        <f t="shared" si="2"/>
        <v>17.371666666666666</v>
      </c>
    </row>
    <row r="65" spans="2:10" x14ac:dyDescent="0.2">
      <c r="B65">
        <f t="shared" si="0"/>
        <v>4.5543166666666632</v>
      </c>
      <c r="D65">
        <f t="shared" si="3"/>
        <v>13.528333333333334</v>
      </c>
      <c r="E65">
        <f t="shared" si="4"/>
        <v>17.371666666666666</v>
      </c>
      <c r="F65">
        <v>19.663333333333338</v>
      </c>
      <c r="G65" t="s">
        <v>77</v>
      </c>
      <c r="I65">
        <f t="shared" si="1"/>
        <v>19.663333333333338</v>
      </c>
      <c r="J65">
        <f t="shared" si="2"/>
        <v>17.371666666666666</v>
      </c>
    </row>
    <row r="66" spans="2:10" x14ac:dyDescent="0.2">
      <c r="B66">
        <f t="shared" si="0"/>
        <v>4.7412166666666682</v>
      </c>
      <c r="D66">
        <f t="shared" si="3"/>
        <v>13.528333333333334</v>
      </c>
      <c r="E66">
        <f t="shared" si="4"/>
        <v>17.371666666666666</v>
      </c>
      <c r="F66">
        <v>19.453333333333333</v>
      </c>
      <c r="G66" t="s">
        <v>78</v>
      </c>
      <c r="I66">
        <f t="shared" si="1"/>
        <v>19.453333333333333</v>
      </c>
      <c r="J66">
        <f t="shared" si="2"/>
        <v>17.371666666666666</v>
      </c>
    </row>
    <row r="67" spans="2:10" x14ac:dyDescent="0.2">
      <c r="B67">
        <f t="shared" si="0"/>
        <v>16.514433333333336</v>
      </c>
      <c r="D67">
        <f t="shared" si="3"/>
        <v>13.528333333333334</v>
      </c>
      <c r="E67">
        <f t="shared" si="4"/>
        <v>17.371666666666666</v>
      </c>
      <c r="F67">
        <v>6.2250000000000005</v>
      </c>
      <c r="G67" t="s">
        <v>79</v>
      </c>
      <c r="I67">
        <f t="shared" si="1"/>
        <v>17.371666666666666</v>
      </c>
      <c r="J67">
        <f t="shared" si="2"/>
        <v>6.2250000000000005</v>
      </c>
    </row>
    <row r="68" spans="2:10" x14ac:dyDescent="0.2">
      <c r="B68">
        <f t="shared" si="0"/>
        <v>10.914850000000003</v>
      </c>
      <c r="D68">
        <f t="shared" si="3"/>
        <v>13.528333333333334</v>
      </c>
      <c r="E68">
        <f t="shared" si="4"/>
        <v>17.371666666666666</v>
      </c>
      <c r="F68">
        <v>12.516666666666666</v>
      </c>
      <c r="G68" t="s">
        <v>80</v>
      </c>
      <c r="I68">
        <f t="shared" si="1"/>
        <v>17.371666666666666</v>
      </c>
      <c r="J68">
        <f t="shared" si="2"/>
        <v>12.516666666666666</v>
      </c>
    </row>
    <row r="69" spans="2:10" x14ac:dyDescent="0.2">
      <c r="B69">
        <f t="shared" ref="B69:B89" si="5">(1.11*D69) - (0.22*E69) - (0.89*F69) +10.86</f>
        <v>11.852316666666669</v>
      </c>
      <c r="D69">
        <f t="shared" si="3"/>
        <v>13.528333333333334</v>
      </c>
      <c r="E69">
        <f t="shared" si="4"/>
        <v>17.371666666666666</v>
      </c>
      <c r="F69">
        <v>11.463333333333333</v>
      </c>
      <c r="G69" t="s">
        <v>81</v>
      </c>
      <c r="I69">
        <f t="shared" ref="I69:I89" si="6">MAX(E69,F69)</f>
        <v>17.371666666666666</v>
      </c>
      <c r="J69">
        <f t="shared" ref="J69:J89" si="7">MIN(E69,F69)</f>
        <v>11.463333333333333</v>
      </c>
    </row>
    <row r="70" spans="2:10" x14ac:dyDescent="0.2">
      <c r="B70">
        <f t="shared" si="5"/>
        <v>20.35626666666667</v>
      </c>
      <c r="D70">
        <f t="shared" ref="D70:D89" si="8">D69</f>
        <v>13.528333333333334</v>
      </c>
      <c r="E70">
        <f t="shared" ref="E70:E89" si="9">E69</f>
        <v>17.371666666666666</v>
      </c>
      <c r="F70">
        <v>1.9083333333333334</v>
      </c>
      <c r="G70" t="s">
        <v>82</v>
      </c>
      <c r="I70">
        <f t="shared" si="6"/>
        <v>17.371666666666666</v>
      </c>
      <c r="J70">
        <f t="shared" si="7"/>
        <v>1.9083333333333334</v>
      </c>
    </row>
    <row r="71" spans="2:10" x14ac:dyDescent="0.2">
      <c r="B71">
        <f t="shared" si="5"/>
        <v>9.219400000000002</v>
      </c>
      <c r="D71">
        <f t="shared" si="8"/>
        <v>13.528333333333334</v>
      </c>
      <c r="E71">
        <f t="shared" si="9"/>
        <v>17.371666666666666</v>
      </c>
      <c r="F71">
        <v>14.421666666666667</v>
      </c>
      <c r="G71" t="s">
        <v>83</v>
      </c>
      <c r="I71">
        <f t="shared" si="6"/>
        <v>17.371666666666666</v>
      </c>
      <c r="J71">
        <f t="shared" si="7"/>
        <v>14.421666666666667</v>
      </c>
    </row>
    <row r="72" spans="2:10" x14ac:dyDescent="0.2">
      <c r="B72">
        <f t="shared" si="5"/>
        <v>-12.082749999999997</v>
      </c>
      <c r="D72">
        <f t="shared" si="8"/>
        <v>13.528333333333334</v>
      </c>
      <c r="E72">
        <f t="shared" si="9"/>
        <v>17.371666666666666</v>
      </c>
      <c r="F72">
        <v>38.356666666666669</v>
      </c>
      <c r="G72" t="s">
        <v>84</v>
      </c>
      <c r="I72">
        <f t="shared" si="6"/>
        <v>38.356666666666669</v>
      </c>
      <c r="J72">
        <f t="shared" si="7"/>
        <v>17.371666666666666</v>
      </c>
    </row>
    <row r="73" spans="2:10" x14ac:dyDescent="0.2">
      <c r="B73">
        <f t="shared" si="5"/>
        <v>13.047883333333335</v>
      </c>
      <c r="D73">
        <f t="shared" si="8"/>
        <v>13.528333333333334</v>
      </c>
      <c r="E73">
        <f t="shared" si="9"/>
        <v>17.371666666666666</v>
      </c>
      <c r="F73">
        <v>10.119999999999999</v>
      </c>
      <c r="G73" t="s">
        <v>85</v>
      </c>
      <c r="I73">
        <f t="shared" si="6"/>
        <v>17.371666666666666</v>
      </c>
      <c r="J73">
        <f t="shared" si="7"/>
        <v>10.119999999999999</v>
      </c>
    </row>
    <row r="74" spans="2:10" x14ac:dyDescent="0.2">
      <c r="B74">
        <f t="shared" si="5"/>
        <v>26.799866666666667</v>
      </c>
      <c r="D74">
        <f t="shared" si="8"/>
        <v>13.528333333333334</v>
      </c>
      <c r="E74">
        <f t="shared" si="9"/>
        <v>17.371666666666666</v>
      </c>
      <c r="F74">
        <v>-5.3316666666666661</v>
      </c>
      <c r="G74" t="s">
        <v>86</v>
      </c>
      <c r="I74">
        <f t="shared" si="6"/>
        <v>17.371666666666666</v>
      </c>
      <c r="J74">
        <f t="shared" si="7"/>
        <v>-5.3316666666666661</v>
      </c>
    </row>
    <row r="75" spans="2:10" x14ac:dyDescent="0.2">
      <c r="B75">
        <f t="shared" si="5"/>
        <v>20.670733333333335</v>
      </c>
      <c r="D75">
        <f t="shared" si="8"/>
        <v>13.528333333333334</v>
      </c>
      <c r="E75">
        <f t="shared" si="9"/>
        <v>17.371666666666666</v>
      </c>
      <c r="F75">
        <v>1.5549999999999999</v>
      </c>
      <c r="G75" t="s">
        <v>87</v>
      </c>
      <c r="I75">
        <f t="shared" si="6"/>
        <v>17.371666666666666</v>
      </c>
      <c r="J75">
        <f t="shared" si="7"/>
        <v>1.5549999999999999</v>
      </c>
    </row>
    <row r="76" spans="2:10" x14ac:dyDescent="0.2">
      <c r="B76">
        <f t="shared" si="5"/>
        <v>17.939916666666669</v>
      </c>
      <c r="D76">
        <f t="shared" si="8"/>
        <v>13.528333333333334</v>
      </c>
      <c r="E76">
        <f t="shared" si="9"/>
        <v>17.371666666666666</v>
      </c>
      <c r="F76">
        <v>4.623333333333334</v>
      </c>
      <c r="G76" t="s">
        <v>88</v>
      </c>
      <c r="I76">
        <f t="shared" si="6"/>
        <v>17.371666666666666</v>
      </c>
      <c r="J76">
        <f t="shared" si="7"/>
        <v>4.623333333333334</v>
      </c>
    </row>
    <row r="77" spans="2:10" x14ac:dyDescent="0.2">
      <c r="B77">
        <f t="shared" si="5"/>
        <v>-3.1694000000000013</v>
      </c>
      <c r="D77">
        <f t="shared" si="8"/>
        <v>13.528333333333334</v>
      </c>
      <c r="E77">
        <f t="shared" si="9"/>
        <v>17.371666666666666</v>
      </c>
      <c r="F77">
        <v>28.341666666666669</v>
      </c>
      <c r="G77" t="s">
        <v>89</v>
      </c>
      <c r="I77">
        <f t="shared" si="6"/>
        <v>28.341666666666669</v>
      </c>
      <c r="J77">
        <f t="shared" si="7"/>
        <v>17.371666666666666</v>
      </c>
    </row>
    <row r="78" spans="2:10" x14ac:dyDescent="0.2">
      <c r="B78">
        <f t="shared" si="5"/>
        <v>7.8117166666666673</v>
      </c>
      <c r="D78">
        <f t="shared" si="8"/>
        <v>13.528333333333334</v>
      </c>
      <c r="E78">
        <f t="shared" si="9"/>
        <v>17.371666666666666</v>
      </c>
      <c r="F78">
        <v>16.003333333333334</v>
      </c>
      <c r="G78" t="s">
        <v>90</v>
      </c>
      <c r="I78">
        <f t="shared" si="6"/>
        <v>17.371666666666666</v>
      </c>
      <c r="J78">
        <f t="shared" si="7"/>
        <v>16.003333333333334</v>
      </c>
    </row>
    <row r="79" spans="2:10" x14ac:dyDescent="0.2">
      <c r="B79">
        <f t="shared" si="5"/>
        <v>8.9316333333333358</v>
      </c>
      <c r="D79">
        <f t="shared" si="8"/>
        <v>13.528333333333334</v>
      </c>
      <c r="E79">
        <f t="shared" si="9"/>
        <v>17.371666666666666</v>
      </c>
      <c r="F79">
        <v>14.744999999999999</v>
      </c>
      <c r="G79" t="s">
        <v>91</v>
      </c>
      <c r="I79">
        <f t="shared" si="6"/>
        <v>17.371666666666666</v>
      </c>
      <c r="J79">
        <f t="shared" si="7"/>
        <v>14.744999999999999</v>
      </c>
    </row>
    <row r="80" spans="2:10" x14ac:dyDescent="0.2">
      <c r="B80">
        <f t="shared" si="5"/>
        <v>19.402483333333336</v>
      </c>
      <c r="D80">
        <f t="shared" si="8"/>
        <v>13.528333333333334</v>
      </c>
      <c r="E80">
        <f t="shared" si="9"/>
        <v>17.371666666666666</v>
      </c>
      <c r="F80">
        <v>2.9800000000000004</v>
      </c>
      <c r="G80" t="s">
        <v>92</v>
      </c>
      <c r="I80">
        <f t="shared" si="6"/>
        <v>17.371666666666666</v>
      </c>
      <c r="J80">
        <f t="shared" si="7"/>
        <v>2.9800000000000004</v>
      </c>
    </row>
    <row r="81" spans="2:10" x14ac:dyDescent="0.2">
      <c r="B81">
        <f t="shared" si="5"/>
        <v>-14.318133333333328</v>
      </c>
      <c r="D81">
        <f t="shared" si="8"/>
        <v>13.528333333333334</v>
      </c>
      <c r="E81">
        <f t="shared" si="9"/>
        <v>17.371666666666666</v>
      </c>
      <c r="F81">
        <v>40.868333333333332</v>
      </c>
      <c r="G81" t="s">
        <v>93</v>
      </c>
      <c r="I81">
        <f t="shared" si="6"/>
        <v>40.868333333333332</v>
      </c>
      <c r="J81">
        <f t="shared" si="7"/>
        <v>17.371666666666666</v>
      </c>
    </row>
    <row r="82" spans="2:10" x14ac:dyDescent="0.2">
      <c r="B82">
        <f t="shared" si="5"/>
        <v>1.2108833333333369</v>
      </c>
      <c r="D82">
        <f t="shared" si="8"/>
        <v>13.528333333333334</v>
      </c>
      <c r="E82">
        <f t="shared" si="9"/>
        <v>17.371666666666666</v>
      </c>
      <c r="F82">
        <v>23.419999999999998</v>
      </c>
      <c r="G82" t="s">
        <v>94</v>
      </c>
      <c r="I82">
        <f t="shared" si="6"/>
        <v>23.419999999999998</v>
      </c>
      <c r="J82">
        <f t="shared" si="7"/>
        <v>17.371666666666666</v>
      </c>
    </row>
    <row r="83" spans="2:10" x14ac:dyDescent="0.2">
      <c r="B83">
        <f t="shared" si="5"/>
        <v>9.0636500000000026</v>
      </c>
      <c r="D83">
        <f t="shared" si="8"/>
        <v>13.528333333333334</v>
      </c>
      <c r="E83">
        <f t="shared" si="9"/>
        <v>17.371666666666666</v>
      </c>
      <c r="F83">
        <v>14.596666666666666</v>
      </c>
      <c r="G83" t="s">
        <v>95</v>
      </c>
      <c r="I83">
        <f t="shared" si="6"/>
        <v>17.371666666666666</v>
      </c>
      <c r="J83">
        <f t="shared" si="7"/>
        <v>14.596666666666666</v>
      </c>
    </row>
    <row r="84" spans="2:10" x14ac:dyDescent="0.2">
      <c r="B84">
        <f t="shared" si="5"/>
        <v>30.014250000000001</v>
      </c>
      <c r="D84">
        <f t="shared" si="8"/>
        <v>13.528333333333334</v>
      </c>
      <c r="E84">
        <f t="shared" si="9"/>
        <v>17.371666666666666</v>
      </c>
      <c r="F84">
        <v>-8.9433333333333334</v>
      </c>
      <c r="G84" t="s">
        <v>96</v>
      </c>
      <c r="I84">
        <f t="shared" si="6"/>
        <v>17.371666666666666</v>
      </c>
      <c r="J84">
        <f t="shared" si="7"/>
        <v>-8.9433333333333334</v>
      </c>
    </row>
    <row r="85" spans="2:10" x14ac:dyDescent="0.2">
      <c r="B85">
        <f t="shared" si="5"/>
        <v>17.411850000000001</v>
      </c>
      <c r="D85">
        <f t="shared" si="8"/>
        <v>13.528333333333334</v>
      </c>
      <c r="E85">
        <f t="shared" si="9"/>
        <v>17.371666666666666</v>
      </c>
      <c r="F85">
        <v>5.2166666666666659</v>
      </c>
      <c r="G85" t="s">
        <v>97</v>
      </c>
      <c r="I85">
        <f t="shared" si="6"/>
        <v>17.371666666666666</v>
      </c>
      <c r="J85">
        <f t="shared" si="7"/>
        <v>5.2166666666666659</v>
      </c>
    </row>
    <row r="86" spans="2:10" x14ac:dyDescent="0.2">
      <c r="B86">
        <f t="shared" si="5"/>
        <v>12.378900000000003</v>
      </c>
      <c r="D86">
        <f t="shared" si="8"/>
        <v>13.528333333333334</v>
      </c>
      <c r="E86">
        <f t="shared" si="9"/>
        <v>17.371666666666666</v>
      </c>
      <c r="F86">
        <v>10.871666666666664</v>
      </c>
      <c r="G86" t="s">
        <v>98</v>
      </c>
      <c r="I86">
        <f t="shared" si="6"/>
        <v>17.371666666666666</v>
      </c>
      <c r="J86">
        <f t="shared" si="7"/>
        <v>10.871666666666664</v>
      </c>
    </row>
    <row r="87" spans="2:10" x14ac:dyDescent="0.2">
      <c r="B87">
        <f t="shared" si="5"/>
        <v>8.8648833333333368</v>
      </c>
      <c r="D87">
        <f t="shared" si="8"/>
        <v>13.528333333333334</v>
      </c>
      <c r="E87">
        <f t="shared" si="9"/>
        <v>17.371666666666666</v>
      </c>
      <c r="F87">
        <v>14.819999999999999</v>
      </c>
      <c r="G87" t="s">
        <v>99</v>
      </c>
      <c r="I87">
        <f t="shared" si="6"/>
        <v>17.371666666666666</v>
      </c>
      <c r="J87">
        <f t="shared" si="7"/>
        <v>14.819999999999999</v>
      </c>
    </row>
    <row r="88" spans="2:10" x14ac:dyDescent="0.2">
      <c r="B88">
        <f t="shared" si="5"/>
        <v>15.964116666666669</v>
      </c>
      <c r="D88">
        <f t="shared" si="8"/>
        <v>13.528333333333334</v>
      </c>
      <c r="E88">
        <f t="shared" si="9"/>
        <v>17.371666666666666</v>
      </c>
      <c r="F88">
        <v>6.8433333333333337</v>
      </c>
      <c r="G88" t="s">
        <v>100</v>
      </c>
      <c r="I88">
        <f t="shared" si="6"/>
        <v>17.371666666666666</v>
      </c>
      <c r="J88">
        <f t="shared" si="7"/>
        <v>6.8433333333333337</v>
      </c>
    </row>
    <row r="89" spans="2:10" x14ac:dyDescent="0.2">
      <c r="B89">
        <f t="shared" si="5"/>
        <v>10.11236666666667</v>
      </c>
      <c r="D89">
        <f t="shared" si="8"/>
        <v>13.528333333333334</v>
      </c>
      <c r="E89">
        <f t="shared" si="9"/>
        <v>17.371666666666666</v>
      </c>
      <c r="F89">
        <v>13.418333333333331</v>
      </c>
      <c r="G89" t="s">
        <v>101</v>
      </c>
      <c r="I89">
        <f t="shared" si="6"/>
        <v>17.371666666666666</v>
      </c>
      <c r="J89">
        <f t="shared" si="7"/>
        <v>13.418333333333331</v>
      </c>
    </row>
  </sheetData>
  <sheetProtection algorithmName="SHA-512" hashValue="cgxKDrj30MhN9sLqBKNJU1r5H9RPxMPLmQPngB4Ld0qXj/ft0u1AYOXumTq4lvhGvMw7ggCV54586UyasaJrRg==" saltValue="9YSu63VkcH9ekjTKaf9tdQ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C6F8B-EDEA-FC41-A475-B1FF449B079F}">
  <dimension ref="A2:Q90"/>
  <sheetViews>
    <sheetView workbookViewId="0">
      <selection activeCell="F47" sqref="F47"/>
    </sheetView>
  </sheetViews>
  <sheetFormatPr baseColWidth="10" defaultColWidth="11.5" defaultRowHeight="15" x14ac:dyDescent="0.2"/>
  <cols>
    <col min="1" max="1" width="12.6640625" bestFit="1" customWidth="1"/>
  </cols>
  <sheetData>
    <row r="2" spans="1:17" x14ac:dyDescent="0.2">
      <c r="H2">
        <v>0.3</v>
      </c>
    </row>
    <row r="4" spans="1:17" x14ac:dyDescent="0.2">
      <c r="A4" t="s">
        <v>126</v>
      </c>
      <c r="B4" t="s">
        <v>127</v>
      </c>
      <c r="C4" t="s">
        <v>124</v>
      </c>
      <c r="D4" t="s">
        <v>123</v>
      </c>
      <c r="E4" t="s">
        <v>128</v>
      </c>
      <c r="F4" t="s">
        <v>129</v>
      </c>
      <c r="H4" t="s">
        <v>126</v>
      </c>
      <c r="I4" t="s">
        <v>127</v>
      </c>
      <c r="J4" t="s">
        <v>124</v>
      </c>
      <c r="K4" t="s">
        <v>123</v>
      </c>
      <c r="L4" t="s">
        <v>128</v>
      </c>
      <c r="M4" t="s">
        <v>129</v>
      </c>
    </row>
    <row r="5" spans="1:17" x14ac:dyDescent="0.2">
      <c r="A5" s="25">
        <f>'NODE 1'!AK5</f>
        <v>74.421666666666667</v>
      </c>
      <c r="B5" s="25">
        <f>'NODE 1'!AJ5</f>
        <v>74.421666666666667</v>
      </c>
      <c r="C5" s="25">
        <f>'NODE 2'!Q5</f>
        <v>1.4666669999999999</v>
      </c>
      <c r="D5" s="25">
        <f>'NODE 2'!P5</f>
        <v>0.92683833333333365</v>
      </c>
      <c r="E5">
        <f>'NODE 3'!I4</f>
        <v>17.371666666666666</v>
      </c>
      <c r="F5">
        <f>'NODE 3'!J4</f>
        <v>14.418333333333331</v>
      </c>
      <c r="H5" s="25">
        <f>thickness!BM2</f>
        <v>72.849755596437689</v>
      </c>
      <c r="I5" s="25">
        <f>thickness!BN2</f>
        <v>71.167500000000004</v>
      </c>
      <c r="J5" s="25">
        <v>1.4666669999999999</v>
      </c>
      <c r="K5" s="25">
        <v>0.70448166666666556</v>
      </c>
      <c r="L5">
        <v>14.418333333333331</v>
      </c>
      <c r="M5">
        <v>10.871666666666664</v>
      </c>
      <c r="O5" s="25">
        <f>AVERAGE(H5:I5)</f>
        <v>72.008627798218839</v>
      </c>
      <c r="P5" s="25">
        <f>AVERAGE(J5:K5)</f>
        <v>1.0855743333333328</v>
      </c>
      <c r="Q5">
        <f>AVERAGE(L5:M5)</f>
        <v>12.644999999999998</v>
      </c>
    </row>
    <row r="6" spans="1:17" x14ac:dyDescent="0.2">
      <c r="A6" s="25">
        <f>'NODE 1'!AK6</f>
        <v>77.381666666666661</v>
      </c>
      <c r="B6" s="25">
        <f>'NODE 1'!AJ6</f>
        <v>77.381666666666661</v>
      </c>
      <c r="C6" s="25">
        <f>'NODE 2'!Q6</f>
        <v>1.9213399999999989</v>
      </c>
      <c r="D6" s="25">
        <f>'NODE 2'!P6</f>
        <v>0.94187833333333337</v>
      </c>
      <c r="E6">
        <f>'NODE 3'!I5</f>
        <v>17.371666666666666</v>
      </c>
      <c r="F6">
        <f>'NODE 3'!J5</f>
        <v>16.168333333333333</v>
      </c>
      <c r="H6" s="25">
        <f>thickness!BM3</f>
        <v>75.749075596437677</v>
      </c>
      <c r="I6" s="25">
        <f>thickness!BN3</f>
        <v>74.064502500000003</v>
      </c>
      <c r="J6" s="25">
        <v>1.6708116666666655</v>
      </c>
      <c r="K6" s="25">
        <v>0.71952166666666528</v>
      </c>
      <c r="L6">
        <v>16.168333333333333</v>
      </c>
      <c r="M6">
        <v>10.871666666666664</v>
      </c>
      <c r="O6" s="25">
        <f t="shared" ref="O6:O69" si="0">AVERAGE(H6:I6)</f>
        <v>74.90678904821884</v>
      </c>
      <c r="P6" s="25">
        <f t="shared" ref="P6:P69" si="1">AVERAGE(J6:K6)</f>
        <v>1.1951666666666654</v>
      </c>
      <c r="Q6">
        <f t="shared" ref="Q6:Q69" si="2">AVERAGE(L6:M6)</f>
        <v>13.52</v>
      </c>
    </row>
    <row r="7" spans="1:17" x14ac:dyDescent="0.2">
      <c r="A7" s="25">
        <f>'NODE 1'!AK7</f>
        <v>76.76666666666668</v>
      </c>
      <c r="B7" s="25">
        <f>'NODE 1'!AJ7</f>
        <v>76.76666666666668</v>
      </c>
      <c r="C7" s="25">
        <f>'NODE 2'!Q7</f>
        <v>1.8668549999999993</v>
      </c>
      <c r="D7" s="25">
        <f>'NODE 2'!P7</f>
        <v>0.89357166666666665</v>
      </c>
      <c r="E7">
        <f>'NODE 3'!I6</f>
        <v>17.371666666666666</v>
      </c>
      <c r="F7">
        <f>'NODE 3'!J6</f>
        <v>17.216666666666665</v>
      </c>
      <c r="H7" s="25">
        <f>thickness!BM4</f>
        <v>75.146683096437698</v>
      </c>
      <c r="I7" s="25">
        <f>thickness!BN4</f>
        <v>73.462110000000024</v>
      </c>
      <c r="J7" s="25">
        <v>1.6163266666666658</v>
      </c>
      <c r="K7" s="25">
        <v>0.67121499999999945</v>
      </c>
      <c r="L7">
        <v>17.216666666666665</v>
      </c>
      <c r="M7">
        <v>10.871666666666664</v>
      </c>
      <c r="O7" s="25">
        <f t="shared" si="0"/>
        <v>74.304396548218861</v>
      </c>
      <c r="P7" s="25">
        <f t="shared" si="1"/>
        <v>1.1437708333333325</v>
      </c>
      <c r="Q7">
        <f t="shared" si="2"/>
        <v>14.044166666666666</v>
      </c>
    </row>
    <row r="8" spans="1:17" x14ac:dyDescent="0.2">
      <c r="A8" s="25">
        <f>'NODE 1'!AK8</f>
        <v>73.051666666666662</v>
      </c>
      <c r="B8" s="25">
        <f>'NODE 1'!AJ8</f>
        <v>73.051666666666662</v>
      </c>
      <c r="C8" s="25">
        <f>'NODE 2'!Q8</f>
        <v>1.846749999999999</v>
      </c>
      <c r="D8" s="25">
        <f>'NODE 2'!P8</f>
        <v>0.83721166666666624</v>
      </c>
      <c r="E8">
        <f>'NODE 3'!I7</f>
        <v>17.371666666666666</v>
      </c>
      <c r="F8">
        <f>'NODE 3'!J7</f>
        <v>16.191666666666666</v>
      </c>
      <c r="H8" s="25">
        <f>thickness!BM5</f>
        <v>71.507840596437688</v>
      </c>
      <c r="I8" s="25">
        <f>thickness!BN5</f>
        <v>70.482500000000002</v>
      </c>
      <c r="J8" s="25">
        <v>1.5962216666666655</v>
      </c>
      <c r="K8" s="25">
        <v>0.61485499999999904</v>
      </c>
      <c r="L8">
        <v>16.191666666666666</v>
      </c>
      <c r="M8">
        <v>10.871666666666664</v>
      </c>
      <c r="O8" s="25">
        <f t="shared" si="0"/>
        <v>70.995170298218852</v>
      </c>
      <c r="P8" s="25">
        <f t="shared" si="1"/>
        <v>1.1055383333333322</v>
      </c>
      <c r="Q8">
        <f t="shared" si="2"/>
        <v>13.531666666666666</v>
      </c>
    </row>
    <row r="9" spans="1:17" x14ac:dyDescent="0.2">
      <c r="A9" s="25">
        <f>'NODE 1'!AK9</f>
        <v>74.423333333333332</v>
      </c>
      <c r="B9" s="25">
        <f>'NODE 1'!AJ9</f>
        <v>74.423333333333332</v>
      </c>
      <c r="C9" s="25">
        <f>'NODE 2'!Q9</f>
        <v>1.6534883333333323</v>
      </c>
      <c r="D9" s="25">
        <f>'NODE 2'!P9</f>
        <v>0.70511833333333329</v>
      </c>
      <c r="E9">
        <f>'NODE 3'!I8</f>
        <v>21.348333333333329</v>
      </c>
      <c r="F9">
        <f>'NODE 3'!J8</f>
        <v>17.371666666666666</v>
      </c>
      <c r="H9" s="25">
        <f>thickness!BM6</f>
        <v>72.851388096437688</v>
      </c>
      <c r="I9" s="25">
        <f>thickness!BN6</f>
        <v>71.168333333333337</v>
      </c>
      <c r="J9" s="25">
        <v>1.4029599999999989</v>
      </c>
      <c r="K9" s="25">
        <v>0.48276166666666565</v>
      </c>
      <c r="L9">
        <v>21.348333333333329</v>
      </c>
      <c r="M9">
        <v>10.871666666666664</v>
      </c>
      <c r="O9" s="25">
        <f t="shared" si="0"/>
        <v>72.009860714885519</v>
      </c>
      <c r="P9" s="25">
        <f t="shared" si="1"/>
        <v>0.94286083333333226</v>
      </c>
      <c r="Q9">
        <f t="shared" si="2"/>
        <v>16.109999999999996</v>
      </c>
    </row>
    <row r="10" spans="1:17" x14ac:dyDescent="0.2">
      <c r="A10" s="25">
        <f>'NODE 1'!AK10</f>
        <v>75.373333333333321</v>
      </c>
      <c r="B10" s="25">
        <f>'NODE 1'!AJ10</f>
        <v>75.373333333333321</v>
      </c>
      <c r="C10" s="25">
        <f>'NODE 2'!Q10</f>
        <v>1.493333</v>
      </c>
      <c r="D10" s="25">
        <f>'NODE 2'!P10</f>
        <v>0.96445166666666604</v>
      </c>
      <c r="E10">
        <f>'NODE 3'!I9</f>
        <v>17.371666666666666</v>
      </c>
      <c r="F10">
        <f>'NODE 3'!J9</f>
        <v>13.956666666666669</v>
      </c>
      <c r="H10" s="25">
        <f>thickness!BM7</f>
        <v>73.781913096437677</v>
      </c>
      <c r="I10" s="25">
        <f>thickness!BN7</f>
        <v>72.097339999999988</v>
      </c>
      <c r="J10" s="25">
        <v>1.493333</v>
      </c>
      <c r="K10" s="25">
        <v>0.74209499999999839</v>
      </c>
      <c r="L10">
        <v>13.956666666666669</v>
      </c>
      <c r="M10">
        <v>10.871666666666664</v>
      </c>
      <c r="O10" s="25">
        <f t="shared" si="0"/>
        <v>72.939626548218826</v>
      </c>
      <c r="P10" s="25">
        <f t="shared" si="1"/>
        <v>1.1177139999999992</v>
      </c>
      <c r="Q10">
        <f t="shared" si="2"/>
        <v>12.414166666666667</v>
      </c>
    </row>
    <row r="11" spans="1:17" x14ac:dyDescent="0.2">
      <c r="A11" s="25">
        <f>'NODE 1'!AK11</f>
        <v>72.831666666666663</v>
      </c>
      <c r="B11" s="25">
        <f>'NODE 1'!AJ11</f>
        <v>72.831666666666663</v>
      </c>
      <c r="C11" s="25">
        <f>'NODE 2'!Q11</f>
        <v>1.7376599999999989</v>
      </c>
      <c r="D11" s="25">
        <f>'NODE 2'!P11</f>
        <v>0.75166499999999958</v>
      </c>
      <c r="E11">
        <f>'NODE 3'!I10</f>
        <v>18.7</v>
      </c>
      <c r="F11">
        <f>'NODE 3'!J10</f>
        <v>17.371666666666666</v>
      </c>
      <c r="H11" s="25">
        <f>thickness!BM8</f>
        <v>71.292350596437672</v>
      </c>
      <c r="I11" s="25">
        <f>thickness!BN8</f>
        <v>70.372500000000002</v>
      </c>
      <c r="J11" s="25">
        <v>1.4871316666666654</v>
      </c>
      <c r="K11" s="25">
        <v>0.52930833333333238</v>
      </c>
      <c r="L11">
        <v>18.7</v>
      </c>
      <c r="M11">
        <v>10.871666666666664</v>
      </c>
      <c r="O11" s="25">
        <f t="shared" si="0"/>
        <v>70.832425298218837</v>
      </c>
      <c r="P11" s="25">
        <f t="shared" si="1"/>
        <v>1.0082199999999988</v>
      </c>
      <c r="Q11">
        <f t="shared" si="2"/>
        <v>14.785833333333333</v>
      </c>
    </row>
    <row r="12" spans="1:17" x14ac:dyDescent="0.2">
      <c r="A12" s="25">
        <f>'NODE 1'!AK12</f>
        <v>74.36</v>
      </c>
      <c r="B12" s="25">
        <f>'NODE 1'!AJ12</f>
        <v>74.36</v>
      </c>
      <c r="C12" s="25">
        <f>'NODE 2'!Q12</f>
        <v>1.6596216666666659</v>
      </c>
      <c r="D12" s="25">
        <f>'NODE 2'!P12</f>
        <v>0.70909166666666668</v>
      </c>
      <c r="E12">
        <f>'NODE 3'!I11</f>
        <v>21.176666666666666</v>
      </c>
      <c r="F12">
        <f>'NODE 3'!J11</f>
        <v>17.371666666666666</v>
      </c>
      <c r="H12" s="25">
        <f>thickness!BM9</f>
        <v>72.789353096437679</v>
      </c>
      <c r="I12" s="25">
        <f>thickness!BN9</f>
        <v>71.13666666666667</v>
      </c>
      <c r="J12" s="25">
        <v>1.4090933333333324</v>
      </c>
      <c r="K12" s="25">
        <v>0.48673499999999903</v>
      </c>
      <c r="L12">
        <v>21.176666666666666</v>
      </c>
      <c r="M12">
        <v>10.871666666666664</v>
      </c>
      <c r="O12" s="25">
        <f t="shared" si="0"/>
        <v>71.963009881552182</v>
      </c>
      <c r="P12" s="25">
        <f t="shared" si="1"/>
        <v>0.94791416666666573</v>
      </c>
      <c r="Q12">
        <f t="shared" si="2"/>
        <v>16.024166666666666</v>
      </c>
    </row>
    <row r="13" spans="1:17" x14ac:dyDescent="0.2">
      <c r="A13" s="25">
        <f>'NODE 1'!AK13</f>
        <v>74.53</v>
      </c>
      <c r="B13" s="25">
        <f>'NODE 1'!AJ13</f>
        <v>74.53</v>
      </c>
      <c r="C13" s="25">
        <f>'NODE 2'!Q13</f>
        <v>1.6648216666666658</v>
      </c>
      <c r="D13" s="25">
        <f>'NODE 2'!P13</f>
        <v>0.71493166666666674</v>
      </c>
      <c r="E13">
        <f>'NODE 3'!I12</f>
        <v>21.121666666666666</v>
      </c>
      <c r="F13">
        <f>'NODE 3'!J12</f>
        <v>17.371666666666666</v>
      </c>
      <c r="H13" s="25">
        <f>thickness!BM10</f>
        <v>72.955868096437683</v>
      </c>
      <c r="I13" s="25">
        <f>thickness!BN10</f>
        <v>71.271295000000009</v>
      </c>
      <c r="J13" s="25">
        <v>1.4142933333333323</v>
      </c>
      <c r="K13" s="25">
        <v>0.4925749999999991</v>
      </c>
      <c r="L13">
        <v>21.121666666666666</v>
      </c>
      <c r="M13">
        <v>10.871666666666664</v>
      </c>
      <c r="O13" s="25">
        <f t="shared" si="0"/>
        <v>72.113581548218846</v>
      </c>
      <c r="P13" s="25">
        <f t="shared" si="1"/>
        <v>0.95343416666666569</v>
      </c>
      <c r="Q13">
        <f t="shared" si="2"/>
        <v>15.996666666666666</v>
      </c>
    </row>
    <row r="14" spans="1:17" x14ac:dyDescent="0.2">
      <c r="A14" s="25">
        <f>'NODE 1'!AK14</f>
        <v>75.541666666666671</v>
      </c>
      <c r="B14" s="25">
        <f>'NODE 1'!AJ14</f>
        <v>75.541666666666671</v>
      </c>
      <c r="C14" s="25">
        <f>'NODE 2'!Q14</f>
        <v>1.236667</v>
      </c>
      <c r="D14" s="25">
        <f>'NODE 2'!P14</f>
        <v>0.94539833333333334</v>
      </c>
      <c r="E14">
        <f>'NODE 3'!I13</f>
        <v>17.371666666666666</v>
      </c>
      <c r="F14">
        <f>'NODE 3'!J13</f>
        <v>14.678333333333333</v>
      </c>
      <c r="H14" s="25">
        <f>thickness!BM11</f>
        <v>73.946795596437696</v>
      </c>
      <c r="I14" s="25">
        <f>thickness!BN11</f>
        <v>72.262222500000007</v>
      </c>
      <c r="J14" s="25">
        <v>1.236667</v>
      </c>
      <c r="K14" s="25">
        <v>0.72304166666666569</v>
      </c>
      <c r="L14">
        <v>14.678333333333333</v>
      </c>
      <c r="M14">
        <v>10.871666666666664</v>
      </c>
      <c r="O14" s="25">
        <f t="shared" si="0"/>
        <v>73.104509048218858</v>
      </c>
      <c r="P14" s="25">
        <f t="shared" si="1"/>
        <v>0.97985433333333283</v>
      </c>
      <c r="Q14">
        <f t="shared" si="2"/>
        <v>12.774999999999999</v>
      </c>
    </row>
    <row r="15" spans="1:17" x14ac:dyDescent="0.2">
      <c r="A15" s="25">
        <f>'NODE 1'!AK15</f>
        <v>73.00833333333334</v>
      </c>
      <c r="B15" s="25">
        <f>'NODE 1'!AJ15</f>
        <v>73.00833333333334</v>
      </c>
      <c r="C15" s="25">
        <f>'NODE 2'!Q15</f>
        <v>1.8369133333333325</v>
      </c>
      <c r="D15" s="25">
        <f>'NODE 2'!P15</f>
        <v>0.82923833333333352</v>
      </c>
      <c r="E15">
        <f>'NODE 3'!I14</f>
        <v>17.371666666666666</v>
      </c>
      <c r="F15">
        <f>'NODE 3'!J14</f>
        <v>16.408333333333331</v>
      </c>
      <c r="H15" s="25">
        <f>thickness!BM12</f>
        <v>71.465395596437688</v>
      </c>
      <c r="I15" s="25">
        <f>thickness!BN12</f>
        <v>70.460833333333341</v>
      </c>
      <c r="J15" s="25">
        <v>1.586384999999999</v>
      </c>
      <c r="K15" s="25">
        <v>0.60688166666666588</v>
      </c>
      <c r="L15">
        <v>16.408333333333331</v>
      </c>
      <c r="M15">
        <v>10.871666666666664</v>
      </c>
      <c r="O15" s="25">
        <f t="shared" si="0"/>
        <v>70.963114464885507</v>
      </c>
      <c r="P15" s="25">
        <f t="shared" si="1"/>
        <v>1.0966333333333325</v>
      </c>
      <c r="Q15">
        <f t="shared" si="2"/>
        <v>13.639999999999997</v>
      </c>
    </row>
    <row r="16" spans="1:17" x14ac:dyDescent="0.2">
      <c r="A16" s="25">
        <f>'NODE 1'!AK16</f>
        <v>73.214999999999989</v>
      </c>
      <c r="B16" s="25">
        <f>'NODE 1'!AJ16</f>
        <v>73.214999999999989</v>
      </c>
      <c r="C16" s="25">
        <f>'NODE 2'!Q16</f>
        <v>1.8316766666666653</v>
      </c>
      <c r="D16" s="25">
        <f>'NODE 2'!P16</f>
        <v>0.82753166666666633</v>
      </c>
      <c r="E16">
        <f>'NODE 3'!I15</f>
        <v>17.371666666666666</v>
      </c>
      <c r="F16">
        <f>'NODE 3'!J15</f>
        <v>16.616666666666667</v>
      </c>
      <c r="H16" s="25">
        <f>thickness!BM13</f>
        <v>71.667825596437666</v>
      </c>
      <c r="I16" s="25">
        <f>thickness!BN13</f>
        <v>70.564166666666665</v>
      </c>
      <c r="J16" s="25">
        <v>1.5811483333333318</v>
      </c>
      <c r="K16" s="25">
        <v>0.60517499999999869</v>
      </c>
      <c r="L16">
        <v>16.616666666666667</v>
      </c>
      <c r="M16">
        <v>10.871666666666664</v>
      </c>
      <c r="O16" s="25">
        <f t="shared" si="0"/>
        <v>71.115996131552166</v>
      </c>
      <c r="P16" s="25">
        <f t="shared" si="1"/>
        <v>1.0931616666666653</v>
      </c>
      <c r="Q16">
        <f t="shared" si="2"/>
        <v>13.744166666666665</v>
      </c>
    </row>
    <row r="17" spans="1:17" x14ac:dyDescent="0.2">
      <c r="A17" s="25">
        <f>'NODE 1'!AK17</f>
        <v>70.054999999999993</v>
      </c>
      <c r="B17" s="25">
        <f>'NODE 1'!AJ17</f>
        <v>70.054999999999993</v>
      </c>
      <c r="C17" s="25">
        <f>'NODE 2'!Q17</f>
        <v>1.8358466666666655</v>
      </c>
      <c r="D17" s="25">
        <f>'NODE 2'!P17</f>
        <v>0.79579833333333339</v>
      </c>
      <c r="E17">
        <f>'NODE 3'!I16</f>
        <v>17.371666666666666</v>
      </c>
      <c r="F17">
        <f>'NODE 3'!J16</f>
        <v>15.238333333333332</v>
      </c>
      <c r="H17" s="25">
        <f>thickness!BM14</f>
        <v>68.984166666666667</v>
      </c>
      <c r="I17" s="25">
        <f>thickness!BN14</f>
        <v>68.984166666666667</v>
      </c>
      <c r="J17" s="25">
        <v>1.5853183333333321</v>
      </c>
      <c r="K17" s="25">
        <v>0.57344166666666574</v>
      </c>
      <c r="L17">
        <v>15.238333333333332</v>
      </c>
      <c r="M17">
        <v>10.871666666666664</v>
      </c>
      <c r="O17" s="25">
        <f t="shared" si="0"/>
        <v>68.984166666666667</v>
      </c>
      <c r="P17" s="25">
        <f t="shared" si="1"/>
        <v>1.0793799999999989</v>
      </c>
      <c r="Q17">
        <f t="shared" si="2"/>
        <v>13.054999999999998</v>
      </c>
    </row>
    <row r="18" spans="1:17" x14ac:dyDescent="0.2">
      <c r="A18" s="25">
        <f>'NODE 1'!AK18</f>
        <v>72.89</v>
      </c>
      <c r="B18" s="25">
        <f>'NODE 1'!AJ18</f>
        <v>72.89</v>
      </c>
      <c r="C18" s="25">
        <f>'NODE 2'!Q18</f>
        <v>1.8363716666666658</v>
      </c>
      <c r="D18" s="25">
        <f>'NODE 2'!P18</f>
        <v>0.82751833333333313</v>
      </c>
      <c r="E18">
        <f>'NODE 3'!I17</f>
        <v>17.371666666666666</v>
      </c>
      <c r="F18">
        <f>'NODE 3'!J17</f>
        <v>16.373333333333331</v>
      </c>
      <c r="H18" s="25">
        <f>thickness!BM15</f>
        <v>71.349488096437682</v>
      </c>
      <c r="I18" s="25">
        <f>thickness!BN15</f>
        <v>70.401666666666671</v>
      </c>
      <c r="J18" s="25">
        <v>1.5858433333333324</v>
      </c>
      <c r="K18" s="25">
        <v>0.60516166666666593</v>
      </c>
      <c r="L18">
        <v>16.373333333333331</v>
      </c>
      <c r="M18">
        <v>10.871666666666664</v>
      </c>
      <c r="O18" s="25">
        <f t="shared" si="0"/>
        <v>70.875577381552176</v>
      </c>
      <c r="P18" s="25">
        <f t="shared" si="1"/>
        <v>1.0955024999999992</v>
      </c>
      <c r="Q18">
        <f t="shared" si="2"/>
        <v>13.622499999999999</v>
      </c>
    </row>
    <row r="19" spans="1:17" x14ac:dyDescent="0.2">
      <c r="A19" s="25">
        <f>'NODE 1'!AK19</f>
        <v>74.190000000000012</v>
      </c>
      <c r="B19" s="25">
        <f>'NODE 1'!AJ19</f>
        <v>74.190000000000012</v>
      </c>
      <c r="C19" s="25">
        <f>'NODE 2'!Q19</f>
        <v>1.5716669999999999</v>
      </c>
      <c r="D19" s="25">
        <f>'NODE 2'!P19</f>
        <v>0.92069166666666691</v>
      </c>
      <c r="E19">
        <f>'NODE 3'!I18</f>
        <v>17.371666666666666</v>
      </c>
      <c r="F19">
        <f>'NODE 3'!J18</f>
        <v>14.436666666666667</v>
      </c>
      <c r="H19" s="25">
        <f>thickness!BM16</f>
        <v>72.622838096437704</v>
      </c>
      <c r="I19" s="25">
        <f>thickness!BN16</f>
        <v>71.051666666666677</v>
      </c>
      <c r="J19" s="25">
        <v>1.5716669999999999</v>
      </c>
      <c r="K19" s="25">
        <v>0.69833499999999926</v>
      </c>
      <c r="L19">
        <v>14.436666666666667</v>
      </c>
      <c r="M19">
        <v>10.871666666666664</v>
      </c>
      <c r="O19" s="25">
        <f t="shared" si="0"/>
        <v>71.83725238155219</v>
      </c>
      <c r="P19" s="25">
        <f t="shared" si="1"/>
        <v>1.1350009999999995</v>
      </c>
      <c r="Q19">
        <f t="shared" si="2"/>
        <v>12.654166666666665</v>
      </c>
    </row>
    <row r="20" spans="1:17" x14ac:dyDescent="0.2">
      <c r="A20" s="25">
        <f>'NODE 1'!AK20</f>
        <v>71.75</v>
      </c>
      <c r="B20" s="25">
        <f>'NODE 1'!AJ20</f>
        <v>71.75</v>
      </c>
      <c r="C20" s="25">
        <f>'NODE 2'!Q20</f>
        <v>1.8115316666666657</v>
      </c>
      <c r="D20" s="25">
        <f>'NODE 2'!P20</f>
        <v>0.79599833333333336</v>
      </c>
      <c r="E20">
        <f>'NODE 3'!I19</f>
        <v>17.371666666666666</v>
      </c>
      <c r="F20">
        <f>'NODE 3'!J19</f>
        <v>16.503333333333334</v>
      </c>
      <c r="H20" s="25">
        <f>thickness!BM17</f>
        <v>70.232858096437681</v>
      </c>
      <c r="I20" s="25">
        <f>thickness!BN17</f>
        <v>69.831666666666678</v>
      </c>
      <c r="J20" s="25">
        <v>1.5610033333333322</v>
      </c>
      <c r="K20" s="25">
        <v>0.57364166666666527</v>
      </c>
      <c r="L20">
        <v>16.503333333333334</v>
      </c>
      <c r="M20">
        <v>10.871666666666664</v>
      </c>
      <c r="O20" s="25">
        <f t="shared" si="0"/>
        <v>70.032262381552187</v>
      </c>
      <c r="P20" s="25">
        <f t="shared" si="1"/>
        <v>1.0673224999999986</v>
      </c>
      <c r="Q20">
        <f t="shared" si="2"/>
        <v>13.6875</v>
      </c>
    </row>
    <row r="21" spans="1:17" x14ac:dyDescent="0.2">
      <c r="A21" s="25">
        <f>'NODE 1'!AK21</f>
        <v>72.911666666666676</v>
      </c>
      <c r="B21" s="25">
        <f>'NODE 1'!AJ21</f>
        <v>72.911666666666676</v>
      </c>
      <c r="C21" s="25">
        <f>'NODE 2'!Q21</f>
        <v>1.431667</v>
      </c>
      <c r="D21" s="25">
        <f>'NODE 2'!P21</f>
        <v>0.91907833333333344</v>
      </c>
      <c r="E21">
        <f>'NODE 3'!I20</f>
        <v>17.371666666666666</v>
      </c>
      <c r="F21">
        <f>'NODE 3'!J20</f>
        <v>13.528333333333334</v>
      </c>
      <c r="H21" s="25">
        <f>thickness!BM18</f>
        <v>71.370710596437704</v>
      </c>
      <c r="I21" s="25">
        <f>thickness!BN18</f>
        <v>70.412500000000009</v>
      </c>
      <c r="J21" s="25">
        <v>1.431667</v>
      </c>
      <c r="K21" s="25">
        <v>0.6967216666666658</v>
      </c>
      <c r="L21">
        <v>13.528333333333334</v>
      </c>
      <c r="M21">
        <v>10.871666666666664</v>
      </c>
      <c r="O21" s="25">
        <f t="shared" si="0"/>
        <v>70.891605298218849</v>
      </c>
      <c r="P21" s="25">
        <f t="shared" si="1"/>
        <v>1.064194333333333</v>
      </c>
      <c r="Q21">
        <f t="shared" si="2"/>
        <v>12.2</v>
      </c>
    </row>
    <row r="22" spans="1:17" x14ac:dyDescent="0.2">
      <c r="A22" s="25">
        <f>'NODE 1'!AK22</f>
        <v>69.584999999999994</v>
      </c>
      <c r="B22" s="25">
        <f>'NODE 1'!AJ22</f>
        <v>69.584999999999994</v>
      </c>
      <c r="C22" s="25">
        <f>'NODE 2'!Q22</f>
        <v>1.7663966666666655</v>
      </c>
      <c r="D22" s="25">
        <f>'NODE 2'!P22</f>
        <v>0.73769166666666641</v>
      </c>
      <c r="E22">
        <f>'NODE 3'!I21</f>
        <v>17.371666666666666</v>
      </c>
      <c r="F22">
        <f>'NODE 3'!J21</f>
        <v>16.701666666666668</v>
      </c>
      <c r="H22" s="25">
        <f>thickness!BM19</f>
        <v>68.749166666666667</v>
      </c>
      <c r="I22" s="25">
        <f>thickness!BN19</f>
        <v>68.749166666666667</v>
      </c>
      <c r="J22" s="25">
        <v>1.515868333333332</v>
      </c>
      <c r="K22" s="25">
        <v>0.51533499999999877</v>
      </c>
      <c r="L22">
        <v>16.701666666666668</v>
      </c>
      <c r="M22">
        <v>10.871666666666664</v>
      </c>
      <c r="O22" s="25">
        <f t="shared" si="0"/>
        <v>68.749166666666667</v>
      </c>
      <c r="P22" s="25">
        <f t="shared" si="1"/>
        <v>1.0156016666666654</v>
      </c>
      <c r="Q22">
        <f t="shared" si="2"/>
        <v>13.786666666666665</v>
      </c>
    </row>
    <row r="23" spans="1:17" x14ac:dyDescent="0.2">
      <c r="A23" s="25">
        <f>'NODE 1'!AK23</f>
        <v>67.913333333333341</v>
      </c>
      <c r="B23" s="25">
        <f>'NODE 1'!AJ23</f>
        <v>67.913333333333341</v>
      </c>
      <c r="C23" s="25">
        <f>'NODE 2'!Q23</f>
        <v>1.7098383333333325</v>
      </c>
      <c r="D23" s="25">
        <f>'NODE 2'!P23</f>
        <v>0.67613166666666702</v>
      </c>
      <c r="E23">
        <f>'NODE 3'!I22</f>
        <v>17.371666666666666</v>
      </c>
      <c r="F23">
        <f>'NODE 3'!J22</f>
        <v>17.371666666666666</v>
      </c>
      <c r="H23" s="25">
        <f>thickness!BM20</f>
        <v>67.913333333333341</v>
      </c>
      <c r="I23" s="25">
        <f>thickness!BN20</f>
        <v>67.913333333333341</v>
      </c>
      <c r="J23" s="25">
        <v>1.459309999999999</v>
      </c>
      <c r="K23" s="25">
        <v>0.45377499999999893</v>
      </c>
      <c r="L23">
        <v>17.371666666666666</v>
      </c>
      <c r="M23">
        <v>10.871666666666664</v>
      </c>
      <c r="O23" s="25">
        <f t="shared" si="0"/>
        <v>67.913333333333341</v>
      </c>
      <c r="P23" s="25">
        <f t="shared" si="1"/>
        <v>0.95654249999999896</v>
      </c>
      <c r="Q23">
        <f t="shared" si="2"/>
        <v>14.121666666666666</v>
      </c>
    </row>
    <row r="24" spans="1:17" x14ac:dyDescent="0.2">
      <c r="A24" s="25">
        <f>'NODE 1'!AK24</f>
        <v>63.883333333333333</v>
      </c>
      <c r="B24" s="25">
        <f>'NODE 1'!AJ24</f>
        <v>63.883333333333333</v>
      </c>
      <c r="C24" s="25">
        <f>'NODE 2'!Q24</f>
        <v>1.4737483333333321</v>
      </c>
      <c r="D24" s="25">
        <f>'NODE 2'!P24</f>
        <v>0.45173166666666664</v>
      </c>
      <c r="E24">
        <f>'NODE 3'!I23</f>
        <v>21.361666666666668</v>
      </c>
      <c r="F24">
        <f>'NODE 3'!J23</f>
        <v>17.371666666666666</v>
      </c>
      <c r="H24" s="25">
        <f>thickness!BM21</f>
        <v>65.898333333333341</v>
      </c>
      <c r="I24" s="25">
        <f>thickness!BN21</f>
        <v>65.898333333333341</v>
      </c>
      <c r="J24" s="25">
        <v>1.2232199999999986</v>
      </c>
      <c r="K24" s="25">
        <v>0.229374999999999</v>
      </c>
      <c r="L24">
        <v>21.361666666666668</v>
      </c>
      <c r="M24">
        <v>10.871666666666664</v>
      </c>
      <c r="O24" s="25">
        <f t="shared" si="0"/>
        <v>65.898333333333341</v>
      </c>
      <c r="P24" s="25">
        <f t="shared" si="1"/>
        <v>0.72629749999999882</v>
      </c>
      <c r="Q24">
        <f t="shared" si="2"/>
        <v>16.116666666666667</v>
      </c>
    </row>
    <row r="25" spans="1:17" x14ac:dyDescent="0.2">
      <c r="A25" s="25">
        <f>'NODE 1'!AK25</f>
        <v>59.976666666666667</v>
      </c>
      <c r="B25" s="25">
        <f>'NODE 1'!AJ25</f>
        <v>59.976666666666667</v>
      </c>
      <c r="C25" s="25">
        <f>'NODE 2'!Q25</f>
        <v>1.457244999999999</v>
      </c>
      <c r="D25" s="25">
        <f>'NODE 2'!P25</f>
        <v>0.39599833333333323</v>
      </c>
      <c r="E25">
        <f>'NODE 3'!I24</f>
        <v>20.173333333333332</v>
      </c>
      <c r="F25">
        <f>'NODE 3'!J24</f>
        <v>17.371666666666666</v>
      </c>
      <c r="H25" s="25">
        <f>thickness!BM22</f>
        <v>62.874065000000002</v>
      </c>
      <c r="I25" s="25">
        <f>thickness!BN22</f>
        <v>62.874065000000002</v>
      </c>
      <c r="J25" s="25">
        <v>1.2067166666666655</v>
      </c>
      <c r="K25" s="25">
        <v>0.17364166666666558</v>
      </c>
      <c r="L25">
        <v>20.173333333333332</v>
      </c>
      <c r="M25">
        <v>10.871666666666664</v>
      </c>
      <c r="O25" s="25">
        <f t="shared" si="0"/>
        <v>62.874065000000002</v>
      </c>
      <c r="P25" s="25">
        <f t="shared" si="1"/>
        <v>0.69017916666666557</v>
      </c>
      <c r="Q25">
        <f t="shared" si="2"/>
        <v>15.522499999999997</v>
      </c>
    </row>
    <row r="26" spans="1:17" x14ac:dyDescent="0.2">
      <c r="A26" s="25">
        <f>'NODE 1'!AK26</f>
        <v>72.785000000000011</v>
      </c>
      <c r="B26" s="25">
        <f>'NODE 1'!AJ26</f>
        <v>72.785000000000011</v>
      </c>
      <c r="C26" s="25">
        <f>'NODE 2'!Q26</f>
        <v>0.18</v>
      </c>
      <c r="D26" s="25">
        <f>'NODE 2'!P26</f>
        <v>0.18</v>
      </c>
      <c r="E26">
        <f>'NODE 3'!I25</f>
        <v>17.371666666666666</v>
      </c>
      <c r="F26">
        <f>'NODE 3'!J25</f>
        <v>12.328333333333333</v>
      </c>
      <c r="H26" s="25">
        <f>thickness!BM23</f>
        <v>71.2466405964377</v>
      </c>
      <c r="I26" s="25">
        <f>thickness!BN23</f>
        <v>70.349166666666676</v>
      </c>
      <c r="J26" s="25">
        <v>0.18</v>
      </c>
      <c r="K26" s="25">
        <v>0.18</v>
      </c>
      <c r="L26">
        <v>12.328333333333333</v>
      </c>
      <c r="M26">
        <v>10.871666666666664</v>
      </c>
      <c r="O26" s="25">
        <f t="shared" si="0"/>
        <v>70.797903631552188</v>
      </c>
      <c r="P26" s="25">
        <f t="shared" si="1"/>
        <v>0.18</v>
      </c>
      <c r="Q26">
        <f t="shared" si="2"/>
        <v>11.599999999999998</v>
      </c>
    </row>
    <row r="27" spans="1:17" x14ac:dyDescent="0.2">
      <c r="A27" s="25">
        <f>'NODE 1'!AK27</f>
        <v>71.651666666666671</v>
      </c>
      <c r="B27" s="25">
        <f>'NODE 1'!AJ27</f>
        <v>71.651666666666671</v>
      </c>
      <c r="C27" s="25">
        <f>'NODE 2'!Q27</f>
        <v>0.68166700000000002</v>
      </c>
      <c r="D27" s="25">
        <f>'NODE 2'!P27</f>
        <v>0.68166700000000002</v>
      </c>
      <c r="E27">
        <f>'NODE 3'!I26</f>
        <v>17.371666666666666</v>
      </c>
      <c r="F27">
        <f>'NODE 3'!J26</f>
        <v>16.886666666666667</v>
      </c>
      <c r="H27" s="25">
        <f>thickness!BM24</f>
        <v>70.136540596437698</v>
      </c>
      <c r="I27" s="25">
        <f>thickness!BN24</f>
        <v>69.782499999999999</v>
      </c>
      <c r="J27" s="25">
        <v>0.68166700000000002</v>
      </c>
      <c r="K27" s="25">
        <v>0.55901499999999915</v>
      </c>
      <c r="L27">
        <v>16.886666666666667</v>
      </c>
      <c r="M27">
        <v>10.871666666666664</v>
      </c>
      <c r="O27" s="25">
        <f t="shared" si="0"/>
        <v>69.959520298218848</v>
      </c>
      <c r="P27" s="25">
        <f t="shared" si="1"/>
        <v>0.62034099999999959</v>
      </c>
      <c r="Q27">
        <f t="shared" si="2"/>
        <v>13.879166666666666</v>
      </c>
    </row>
    <row r="28" spans="1:17" x14ac:dyDescent="0.2">
      <c r="A28" s="25">
        <f>'NODE 1'!AK28</f>
        <v>65.416666666666657</v>
      </c>
      <c r="B28" s="25">
        <f>'NODE 1'!AJ28</f>
        <v>65.416666666666657</v>
      </c>
      <c r="C28" s="25">
        <f>'NODE 2'!Q28</f>
        <v>1.589624999999999</v>
      </c>
      <c r="D28" s="25">
        <f>'NODE 2'!P28</f>
        <v>0.55695833333333322</v>
      </c>
      <c r="E28">
        <f>'NODE 3'!I27</f>
        <v>19.223333333333333</v>
      </c>
      <c r="F28">
        <f>'NODE 3'!J27</f>
        <v>17.371666666666666</v>
      </c>
      <c r="H28" s="25">
        <f>thickness!BM25</f>
        <v>66.664999999999992</v>
      </c>
      <c r="I28" s="25">
        <f>thickness!BN25</f>
        <v>66.664999999999992</v>
      </c>
      <c r="J28" s="25">
        <v>1.3390966666666655</v>
      </c>
      <c r="K28" s="25">
        <v>0.33460166666666558</v>
      </c>
      <c r="L28">
        <v>19.223333333333333</v>
      </c>
      <c r="M28">
        <v>10.871666666666664</v>
      </c>
      <c r="O28" s="25">
        <f t="shared" si="0"/>
        <v>66.664999999999992</v>
      </c>
      <c r="P28" s="25">
        <f t="shared" si="1"/>
        <v>0.83684916666666553</v>
      </c>
      <c r="Q28">
        <f t="shared" si="2"/>
        <v>15.047499999999999</v>
      </c>
    </row>
    <row r="29" spans="1:17" x14ac:dyDescent="0.2">
      <c r="A29" s="25">
        <f>'NODE 1'!AK29</f>
        <v>66.064999999999998</v>
      </c>
      <c r="B29" s="25">
        <f>'NODE 1'!AJ29</f>
        <v>66.064999999999998</v>
      </c>
      <c r="C29" s="25">
        <f>'NODE 2'!Q29</f>
        <v>1.4344666666666657</v>
      </c>
      <c r="D29" s="25">
        <f>'NODE 2'!P29</f>
        <v>0.44590500000000022</v>
      </c>
      <c r="E29">
        <f>'NODE 3'!I28</f>
        <v>23.179999999999996</v>
      </c>
      <c r="F29">
        <f>'NODE 3'!J28</f>
        <v>17.371666666666666</v>
      </c>
      <c r="H29" s="25">
        <f>thickness!BM26</f>
        <v>66.989166666666677</v>
      </c>
      <c r="I29" s="25">
        <f>thickness!BN26</f>
        <v>66.989166666666677</v>
      </c>
      <c r="J29" s="25">
        <v>1.1839383333333322</v>
      </c>
      <c r="K29" s="25">
        <v>0.22354833333333257</v>
      </c>
      <c r="L29">
        <v>23.179999999999996</v>
      </c>
      <c r="M29">
        <v>10.871666666666664</v>
      </c>
      <c r="O29" s="25">
        <f t="shared" si="0"/>
        <v>66.989166666666677</v>
      </c>
      <c r="P29" s="25">
        <f t="shared" si="1"/>
        <v>0.70374333333333239</v>
      </c>
      <c r="Q29">
        <f t="shared" si="2"/>
        <v>17.025833333333331</v>
      </c>
    </row>
    <row r="30" spans="1:17" x14ac:dyDescent="0.2">
      <c r="A30" s="25">
        <f>'NODE 1'!AK30</f>
        <v>69.424999999999997</v>
      </c>
      <c r="B30" s="25">
        <f>'NODE 1'!AJ30</f>
        <v>69.424999999999997</v>
      </c>
      <c r="C30" s="25">
        <f>'NODE 2'!Q30</f>
        <v>1.226667</v>
      </c>
      <c r="D30" s="25">
        <f>'NODE 2'!P30</f>
        <v>0.82590499999999967</v>
      </c>
      <c r="E30">
        <f>'NODE 3'!I29</f>
        <v>17.371666666666666</v>
      </c>
      <c r="F30">
        <f>'NODE 3'!J29</f>
        <v>13.825000000000001</v>
      </c>
      <c r="H30" s="25">
        <f>thickness!BM27</f>
        <v>68.669166666666669</v>
      </c>
      <c r="I30" s="25">
        <f>thickness!BN27</f>
        <v>68.669166666666669</v>
      </c>
      <c r="J30" s="25">
        <v>1.226667</v>
      </c>
      <c r="K30" s="25">
        <v>0.60354833333333202</v>
      </c>
      <c r="L30">
        <v>13.825000000000001</v>
      </c>
      <c r="M30">
        <v>10.871666666666664</v>
      </c>
      <c r="O30" s="25">
        <f t="shared" si="0"/>
        <v>68.669166666666669</v>
      </c>
      <c r="P30" s="25">
        <f t="shared" si="1"/>
        <v>0.91510766666666599</v>
      </c>
      <c r="Q30">
        <f t="shared" si="2"/>
        <v>12.348333333333333</v>
      </c>
    </row>
    <row r="31" spans="1:17" x14ac:dyDescent="0.2">
      <c r="A31" s="25">
        <f>'NODE 1'!AK31</f>
        <v>64.593333333333348</v>
      </c>
      <c r="B31" s="25">
        <f>'NODE 1'!AJ31</f>
        <v>64.593333333333348</v>
      </c>
      <c r="C31" s="25">
        <f>'NODE 2'!Q31</f>
        <v>1.6509483333333326</v>
      </c>
      <c r="D31" s="25">
        <f>'NODE 2'!P31</f>
        <v>0.59458500000000014</v>
      </c>
      <c r="E31">
        <f>'NODE 3'!I30</f>
        <v>17.43</v>
      </c>
      <c r="F31">
        <f>'NODE 3'!J30</f>
        <v>17.371666666666666</v>
      </c>
      <c r="H31" s="25">
        <f>thickness!BM28</f>
        <v>66.253333333333345</v>
      </c>
      <c r="I31" s="25">
        <f>thickness!BN28</f>
        <v>66.253333333333345</v>
      </c>
      <c r="J31" s="25">
        <v>1.4004199999999991</v>
      </c>
      <c r="K31" s="25">
        <v>0.3722283333333325</v>
      </c>
      <c r="L31">
        <v>17.43</v>
      </c>
      <c r="M31">
        <v>10.871666666666664</v>
      </c>
      <c r="O31" s="25">
        <f t="shared" si="0"/>
        <v>66.253333333333345</v>
      </c>
      <c r="P31" s="25">
        <f t="shared" si="1"/>
        <v>0.8863241666666658</v>
      </c>
      <c r="Q31">
        <f t="shared" si="2"/>
        <v>14.150833333333331</v>
      </c>
    </row>
    <row r="32" spans="1:17" x14ac:dyDescent="0.2">
      <c r="A32" s="25">
        <f>'NODE 1'!AK32</f>
        <v>62.275000000000006</v>
      </c>
      <c r="B32" s="25">
        <f>'NODE 1'!AJ32</f>
        <v>62.275000000000006</v>
      </c>
      <c r="C32" s="25">
        <f>'NODE 2'!Q32</f>
        <v>1.6399566666666658</v>
      </c>
      <c r="D32" s="25">
        <f>'NODE 2'!P32</f>
        <v>0.56059833333333353</v>
      </c>
      <c r="E32">
        <f>'NODE 3'!I31</f>
        <v>17.371666666666666</v>
      </c>
      <c r="F32">
        <f>'NODE 3'!J31</f>
        <v>16.753333333333334</v>
      </c>
      <c r="H32" s="25">
        <f>thickness!BM29</f>
        <v>65.094166666666666</v>
      </c>
      <c r="I32" s="25">
        <f>thickness!BN29</f>
        <v>65.094166666666666</v>
      </c>
      <c r="J32" s="25">
        <v>1.3894283333333324</v>
      </c>
      <c r="K32" s="25">
        <v>0.33824166666666544</v>
      </c>
      <c r="L32">
        <v>16.753333333333334</v>
      </c>
      <c r="M32">
        <v>10.871666666666664</v>
      </c>
      <c r="O32" s="25">
        <f t="shared" si="0"/>
        <v>65.094166666666666</v>
      </c>
      <c r="P32" s="25">
        <f t="shared" si="1"/>
        <v>0.86383499999999891</v>
      </c>
      <c r="Q32">
        <f t="shared" si="2"/>
        <v>13.8125</v>
      </c>
    </row>
    <row r="33" spans="1:17" x14ac:dyDescent="0.2">
      <c r="A33" s="25">
        <f>'NODE 1'!AK33</f>
        <v>56.986666666666672</v>
      </c>
      <c r="B33" s="25">
        <f>'NODE 1'!AJ33</f>
        <v>56.986666666666672</v>
      </c>
      <c r="C33" s="25">
        <f>'NODE 2'!Q33</f>
        <v>1.5247149999999992</v>
      </c>
      <c r="D33" s="25">
        <f>'NODE 2'!P33</f>
        <v>0.41437166666666658</v>
      </c>
      <c r="E33">
        <f>'NODE 3'!I32</f>
        <v>17.371666666666666</v>
      </c>
      <c r="F33">
        <f>'NODE 3'!J32</f>
        <v>17.356666666666666</v>
      </c>
      <c r="H33" s="25">
        <f>thickness!BM30</f>
        <v>59.822770000000006</v>
      </c>
      <c r="I33" s="25">
        <f>thickness!BN30</f>
        <v>59.822770000000006</v>
      </c>
      <c r="J33" s="25">
        <v>1.2741866666666657</v>
      </c>
      <c r="K33" s="25">
        <v>0.19201499999999938</v>
      </c>
      <c r="L33">
        <v>17.356666666666666</v>
      </c>
      <c r="M33">
        <v>10.871666666666664</v>
      </c>
      <c r="O33" s="25">
        <f t="shared" si="0"/>
        <v>59.822770000000006</v>
      </c>
      <c r="P33" s="25">
        <f t="shared" si="1"/>
        <v>0.73310083333333254</v>
      </c>
      <c r="Q33">
        <f t="shared" si="2"/>
        <v>14.114166666666666</v>
      </c>
    </row>
    <row r="34" spans="1:17" x14ac:dyDescent="0.2">
      <c r="A34" s="25">
        <f>'NODE 1'!AK34</f>
        <v>69.493333333333339</v>
      </c>
      <c r="B34" s="25">
        <f>'NODE 1'!AJ34</f>
        <v>69.493333333333339</v>
      </c>
      <c r="C34" s="25">
        <f>'NODE 2'!Q34</f>
        <v>1.86</v>
      </c>
      <c r="D34" s="25">
        <f>'NODE 2'!P34</f>
        <v>0.87127833333333338</v>
      </c>
      <c r="E34">
        <f>'NODE 3'!I33</f>
        <v>17.371666666666666</v>
      </c>
      <c r="F34">
        <f>'NODE 3'!J33</f>
        <v>12.458333333333334</v>
      </c>
      <c r="H34" s="25">
        <f>thickness!BM31</f>
        <v>68.703333333333347</v>
      </c>
      <c r="I34" s="25">
        <f>thickness!BN31</f>
        <v>68.703333333333347</v>
      </c>
      <c r="J34" s="25">
        <v>1.692529999999999</v>
      </c>
      <c r="K34" s="25">
        <v>0.64892166666666573</v>
      </c>
      <c r="L34">
        <v>12.458333333333334</v>
      </c>
      <c r="M34">
        <v>10.871666666666664</v>
      </c>
      <c r="O34" s="25">
        <f t="shared" si="0"/>
        <v>68.703333333333347</v>
      </c>
      <c r="P34" s="25">
        <f t="shared" si="1"/>
        <v>1.1707258333333324</v>
      </c>
      <c r="Q34">
        <f t="shared" si="2"/>
        <v>11.664999999999999</v>
      </c>
    </row>
    <row r="35" spans="1:17" x14ac:dyDescent="0.2">
      <c r="A35" s="25">
        <f>'NODE 1'!AK35</f>
        <v>64.723333333333343</v>
      </c>
      <c r="B35" s="25">
        <f>'NODE 1'!AJ35</f>
        <v>64.723333333333343</v>
      </c>
      <c r="C35" s="25">
        <f>'NODE 2'!Q35</f>
        <v>1.7440883333333326</v>
      </c>
      <c r="D35" s="25">
        <f>'NODE 2'!P35</f>
        <v>0.66698500000000016</v>
      </c>
      <c r="E35">
        <f>'NODE 3'!I34</f>
        <v>17.371666666666666</v>
      </c>
      <c r="F35">
        <f>'NODE 3'!J34</f>
        <v>15.265000000000001</v>
      </c>
      <c r="H35" s="25">
        <f>thickness!BM32</f>
        <v>66.318333333333342</v>
      </c>
      <c r="I35" s="25">
        <f>thickness!BN32</f>
        <v>66.318333333333342</v>
      </c>
      <c r="J35" s="25">
        <v>1.4935599999999991</v>
      </c>
      <c r="K35" s="25">
        <v>0.44462833333333251</v>
      </c>
      <c r="L35">
        <v>15.265000000000001</v>
      </c>
      <c r="M35">
        <v>10.871666666666664</v>
      </c>
      <c r="O35" s="25">
        <f t="shared" si="0"/>
        <v>66.318333333333342</v>
      </c>
      <c r="P35" s="25">
        <f t="shared" si="1"/>
        <v>0.96909416666666581</v>
      </c>
      <c r="Q35">
        <f t="shared" si="2"/>
        <v>13.068333333333332</v>
      </c>
    </row>
    <row r="36" spans="1:17" x14ac:dyDescent="0.2">
      <c r="A36" s="25">
        <f>'NODE 1'!AK36</f>
        <v>65.856666666666669</v>
      </c>
      <c r="B36" s="25">
        <f>'NODE 1'!AJ36</f>
        <v>65.856666666666669</v>
      </c>
      <c r="C36" s="25">
        <f>'NODE 2'!Q36</f>
        <v>1.587164999999999</v>
      </c>
      <c r="D36" s="25">
        <f>'NODE 2'!P36</f>
        <v>0.55994499999999992</v>
      </c>
      <c r="E36">
        <f>'NODE 3'!I35</f>
        <v>19.46</v>
      </c>
      <c r="F36">
        <f>'NODE 3'!J35</f>
        <v>17.371666666666666</v>
      </c>
      <c r="H36" s="25">
        <f>thickness!BM33</f>
        <v>66.885000000000005</v>
      </c>
      <c r="I36" s="25">
        <f>thickness!BN33</f>
        <v>66.885000000000005</v>
      </c>
      <c r="J36" s="25">
        <v>1.3366366666666656</v>
      </c>
      <c r="K36" s="25">
        <v>0.33758833333333227</v>
      </c>
      <c r="L36">
        <v>19.46</v>
      </c>
      <c r="M36">
        <v>10.871666666666664</v>
      </c>
      <c r="O36" s="25">
        <f t="shared" si="0"/>
        <v>66.885000000000005</v>
      </c>
      <c r="P36" s="25">
        <f t="shared" si="1"/>
        <v>0.83711249999999893</v>
      </c>
      <c r="Q36">
        <f t="shared" si="2"/>
        <v>15.165833333333332</v>
      </c>
    </row>
    <row r="37" spans="1:17" x14ac:dyDescent="0.2">
      <c r="A37" s="25">
        <f>'NODE 1'!AK37</f>
        <v>61.711666666666666</v>
      </c>
      <c r="B37" s="25">
        <f>'NODE 1'!AJ37</f>
        <v>61.711666666666666</v>
      </c>
      <c r="C37" s="25">
        <f>'NODE 2'!Q37</f>
        <v>0.29333300000000001</v>
      </c>
      <c r="D37" s="25">
        <f>'NODE 2'!P37</f>
        <v>0.29333300000000001</v>
      </c>
      <c r="E37">
        <f>'NODE 3'!I36</f>
        <v>17.371666666666666</v>
      </c>
      <c r="F37">
        <f>'NODE 3'!J36</f>
        <v>5.7149999999999999</v>
      </c>
      <c r="H37" s="25">
        <f>thickness!BM34</f>
        <v>64.6446325</v>
      </c>
      <c r="I37" s="25">
        <f>thickness!BN34</f>
        <v>64.6446325</v>
      </c>
      <c r="J37" s="25">
        <v>0.29333300000000001</v>
      </c>
      <c r="K37" s="25">
        <v>0.29333300000000001</v>
      </c>
      <c r="L37">
        <v>10.871666666666664</v>
      </c>
      <c r="M37">
        <v>5.7149999999999999</v>
      </c>
      <c r="O37" s="25">
        <f t="shared" si="0"/>
        <v>64.6446325</v>
      </c>
      <c r="P37" s="25">
        <f t="shared" si="1"/>
        <v>0.29333300000000001</v>
      </c>
      <c r="Q37">
        <f t="shared" si="2"/>
        <v>8.293333333333333</v>
      </c>
    </row>
    <row r="38" spans="1:17" x14ac:dyDescent="0.2">
      <c r="A38" s="25">
        <f>'NODE 1'!AK38</f>
        <v>62.03</v>
      </c>
      <c r="B38" s="25">
        <f>'NODE 1'!AJ38</f>
        <v>62.03</v>
      </c>
      <c r="C38" s="25">
        <f>'NODE 2'!Q38</f>
        <v>0.32333299999999998</v>
      </c>
      <c r="D38" s="25">
        <f>'NODE 2'!P38</f>
        <v>0.32333299999999998</v>
      </c>
      <c r="E38">
        <f>'NODE 3'!I37</f>
        <v>17.371666666666666</v>
      </c>
      <c r="F38">
        <f>'NODE 3'!J37</f>
        <v>5.8150000000000004</v>
      </c>
      <c r="H38" s="25">
        <f>thickness!BM35</f>
        <v>64.96949166666667</v>
      </c>
      <c r="I38" s="25">
        <f>thickness!BN35</f>
        <v>64.96949166666667</v>
      </c>
      <c r="J38" s="25">
        <v>0.32333299999999998</v>
      </c>
      <c r="K38" s="25">
        <v>0.32333299999999998</v>
      </c>
      <c r="L38">
        <v>10.871666666666664</v>
      </c>
      <c r="M38">
        <v>5.8150000000000004</v>
      </c>
      <c r="O38" s="25">
        <f t="shared" si="0"/>
        <v>64.96949166666667</v>
      </c>
      <c r="P38" s="25">
        <f t="shared" si="1"/>
        <v>0.32333299999999998</v>
      </c>
      <c r="Q38">
        <f t="shared" si="2"/>
        <v>8.3433333333333319</v>
      </c>
    </row>
    <row r="39" spans="1:17" x14ac:dyDescent="0.2">
      <c r="A39" s="25">
        <f>'NODE 1'!AK39</f>
        <v>60.705000000000005</v>
      </c>
      <c r="B39" s="25">
        <f>'NODE 1'!AJ39</f>
        <v>60.705000000000005</v>
      </c>
      <c r="C39" s="25">
        <f>'NODE 2'!Q39</f>
        <v>0.593333</v>
      </c>
      <c r="D39" s="25">
        <f>'NODE 2'!P39</f>
        <v>0.593333</v>
      </c>
      <c r="E39">
        <f>'NODE 3'!I38</f>
        <v>17.371666666666666</v>
      </c>
      <c r="F39">
        <f>'NODE 3'!J38</f>
        <v>4.4233333333333329</v>
      </c>
      <c r="H39" s="25">
        <f>thickness!BM36</f>
        <v>63.617329166666678</v>
      </c>
      <c r="I39" s="25">
        <f>thickness!BN36</f>
        <v>63.617329166666678</v>
      </c>
      <c r="J39" s="25">
        <v>0.593333</v>
      </c>
      <c r="K39" s="25">
        <v>0.593333</v>
      </c>
      <c r="L39">
        <v>10.871666666666664</v>
      </c>
      <c r="M39">
        <v>4.4233333333333329</v>
      </c>
      <c r="O39" s="25">
        <f t="shared" si="0"/>
        <v>63.617329166666678</v>
      </c>
      <c r="P39" s="25">
        <f t="shared" si="1"/>
        <v>0.593333</v>
      </c>
      <c r="Q39">
        <f t="shared" si="2"/>
        <v>7.6474999999999991</v>
      </c>
    </row>
    <row r="40" spans="1:17" x14ac:dyDescent="0.2">
      <c r="A40" s="25">
        <f>'NODE 1'!AK40</f>
        <v>61.318333333333328</v>
      </c>
      <c r="B40" s="25">
        <f>'NODE 1'!AJ40</f>
        <v>61.318333333333328</v>
      </c>
      <c r="C40" s="25">
        <f>'NODE 2'!Q40</f>
        <v>0.64166699999999999</v>
      </c>
      <c r="D40" s="25">
        <f>'NODE 2'!P40</f>
        <v>0.64166699999999999</v>
      </c>
      <c r="E40">
        <f>'NODE 3'!I39</f>
        <v>17.371666666666666</v>
      </c>
      <c r="F40">
        <f>'NODE 3'!J39</f>
        <v>4.5916666666666659</v>
      </c>
      <c r="H40" s="25">
        <f>thickness!BM37</f>
        <v>64.24323583333333</v>
      </c>
      <c r="I40" s="25">
        <f>thickness!BN37</f>
        <v>64.24323583333333</v>
      </c>
      <c r="J40" s="25">
        <v>0.64166699999999999</v>
      </c>
      <c r="K40" s="25">
        <v>0.64166699999999999</v>
      </c>
      <c r="L40">
        <v>10.871666666666664</v>
      </c>
      <c r="M40">
        <v>4.5916666666666659</v>
      </c>
      <c r="O40" s="25">
        <f t="shared" si="0"/>
        <v>64.24323583333333</v>
      </c>
      <c r="P40" s="25">
        <f t="shared" si="1"/>
        <v>0.64166699999999999</v>
      </c>
      <c r="Q40">
        <f t="shared" si="2"/>
        <v>7.7316666666666656</v>
      </c>
    </row>
    <row r="41" spans="1:17" x14ac:dyDescent="0.2">
      <c r="A41" s="25">
        <f>'NODE 1'!AK41</f>
        <v>59.455000000000005</v>
      </c>
      <c r="B41" s="25">
        <f>'NODE 1'!AJ41</f>
        <v>59.455000000000005</v>
      </c>
      <c r="C41" s="25">
        <f>'NODE 2'!Q41</f>
        <v>1.1566669999999999</v>
      </c>
      <c r="D41" s="25">
        <f>'NODE 2'!P41</f>
        <v>0.83985166666666689</v>
      </c>
      <c r="E41">
        <f>'NODE 3'!I40</f>
        <v>17.371666666666666</v>
      </c>
      <c r="F41">
        <f>'NODE 3'!J40</f>
        <v>5.9116666666666662</v>
      </c>
      <c r="H41" s="25">
        <f>thickness!BM38</f>
        <v>62.341704166666673</v>
      </c>
      <c r="I41" s="25">
        <f>thickness!BN38</f>
        <v>62.341704166666673</v>
      </c>
      <c r="J41" s="25">
        <v>1.1566669999999999</v>
      </c>
      <c r="K41" s="25">
        <v>0.61749499999999924</v>
      </c>
      <c r="L41">
        <v>10.871666666666664</v>
      </c>
      <c r="M41">
        <v>5.9116666666666662</v>
      </c>
      <c r="O41" s="25">
        <f t="shared" si="0"/>
        <v>62.341704166666673</v>
      </c>
      <c r="P41" s="25">
        <f t="shared" si="1"/>
        <v>0.88708099999999956</v>
      </c>
      <c r="Q41">
        <f t="shared" si="2"/>
        <v>8.3916666666666657</v>
      </c>
    </row>
    <row r="42" spans="1:17" x14ac:dyDescent="0.2">
      <c r="A42" s="25">
        <f>'NODE 1'!AK42</f>
        <v>66.054999999999993</v>
      </c>
      <c r="B42" s="25">
        <f>'NODE 1'!AJ42</f>
        <v>66.054999999999993</v>
      </c>
      <c r="C42" s="25">
        <f>'NODE 2'!Q42</f>
        <v>-1.2366699999999999</v>
      </c>
      <c r="D42" s="25">
        <f>'NODE 2'!P42</f>
        <v>-1.2366699999999999</v>
      </c>
      <c r="E42">
        <f>'NODE 3'!I41</f>
        <v>17.371666666666666</v>
      </c>
      <c r="F42">
        <f>'NODE 3'!J41</f>
        <v>7.0916666666666677</v>
      </c>
      <c r="H42" s="25">
        <f>thickness!BM39</f>
        <v>66.984166666666667</v>
      </c>
      <c r="I42" s="25">
        <f>thickness!BN39</f>
        <v>66.984166666666667</v>
      </c>
      <c r="J42" s="25">
        <v>-1.2366699999999999</v>
      </c>
      <c r="K42" s="25">
        <v>-1.2366699999999999</v>
      </c>
      <c r="L42">
        <v>10.871666666666664</v>
      </c>
      <c r="M42">
        <v>7.0916666666666677</v>
      </c>
      <c r="O42" s="25">
        <f t="shared" si="0"/>
        <v>66.984166666666667</v>
      </c>
      <c r="P42" s="25">
        <f t="shared" si="1"/>
        <v>-1.2366699999999999</v>
      </c>
      <c r="Q42">
        <f t="shared" si="2"/>
        <v>8.9816666666666656</v>
      </c>
    </row>
    <row r="43" spans="1:17" x14ac:dyDescent="0.2">
      <c r="A43" s="25">
        <f>'NODE 1'!AK43</f>
        <v>60.564999999999998</v>
      </c>
      <c r="B43" s="25">
        <f>'NODE 1'!AJ43</f>
        <v>60.564999999999998</v>
      </c>
      <c r="C43" s="25">
        <f>'NODE 2'!Q43</f>
        <v>0.56833299999999998</v>
      </c>
      <c r="D43" s="25">
        <f>'NODE 2'!P43</f>
        <v>0.56833299999999998</v>
      </c>
      <c r="E43">
        <f>'NODE 3'!I42</f>
        <v>17.371666666666666</v>
      </c>
      <c r="F43">
        <f>'NODE 3'!J42</f>
        <v>4.6100000000000003</v>
      </c>
      <c r="H43" s="25">
        <f>thickness!BM40</f>
        <v>63.474459166666662</v>
      </c>
      <c r="I43" s="25">
        <f>thickness!BN40</f>
        <v>63.474459166666662</v>
      </c>
      <c r="J43" s="25">
        <v>0.56833299999999998</v>
      </c>
      <c r="K43" s="25">
        <v>0.56833299999999998</v>
      </c>
      <c r="L43">
        <v>10.871666666666664</v>
      </c>
      <c r="M43">
        <v>4.6100000000000003</v>
      </c>
      <c r="O43" s="25">
        <f t="shared" si="0"/>
        <v>63.474459166666662</v>
      </c>
      <c r="P43" s="25">
        <f t="shared" si="1"/>
        <v>0.56833299999999998</v>
      </c>
      <c r="Q43">
        <f t="shared" si="2"/>
        <v>7.7408333333333328</v>
      </c>
    </row>
    <row r="44" spans="1:17" x14ac:dyDescent="0.2">
      <c r="A44" s="25">
        <f>'NODE 1'!AK44</f>
        <v>60.773333333333341</v>
      </c>
      <c r="B44" s="25">
        <f>'NODE 1'!AJ44</f>
        <v>60.773333333333341</v>
      </c>
      <c r="C44" s="25">
        <f>'NODE 2'!Q44</f>
        <v>0.60166699999999995</v>
      </c>
      <c r="D44" s="25">
        <f>'NODE 2'!P44</f>
        <v>0.60166699999999995</v>
      </c>
      <c r="E44">
        <f>'NODE 3'!I43</f>
        <v>17.371666666666666</v>
      </c>
      <c r="F44">
        <f>'NODE 3'!J43</f>
        <v>4.4933333333333332</v>
      </c>
      <c r="H44" s="25">
        <f>thickness!BM41</f>
        <v>63.687063333333342</v>
      </c>
      <c r="I44" s="25">
        <f>thickness!BN41</f>
        <v>63.687063333333342</v>
      </c>
      <c r="J44" s="25">
        <v>0.60166699999999995</v>
      </c>
      <c r="K44" s="25">
        <v>0.60166699999999995</v>
      </c>
      <c r="L44">
        <v>10.871666666666664</v>
      </c>
      <c r="M44">
        <v>4.4933333333333332</v>
      </c>
      <c r="O44" s="25">
        <f t="shared" si="0"/>
        <v>63.687063333333342</v>
      </c>
      <c r="P44" s="25">
        <f t="shared" si="1"/>
        <v>0.60166699999999995</v>
      </c>
      <c r="Q44">
        <f t="shared" si="2"/>
        <v>7.6824999999999992</v>
      </c>
    </row>
    <row r="45" spans="1:17" x14ac:dyDescent="0.2">
      <c r="A45" s="25">
        <f>'NODE 1'!AK45</f>
        <v>60.065000000000005</v>
      </c>
      <c r="B45" s="25">
        <f>'NODE 1'!AJ45</f>
        <v>60.065000000000005</v>
      </c>
      <c r="C45" s="25">
        <f>'NODE 2'!Q45</f>
        <v>0.62</v>
      </c>
      <c r="D45" s="25">
        <f>'NODE 2'!P45</f>
        <v>0.62</v>
      </c>
      <c r="E45">
        <f>'NODE 3'!I44</f>
        <v>17.371666666666666</v>
      </c>
      <c r="F45">
        <f>'NODE 3'!J44</f>
        <v>4.4349999999999996</v>
      </c>
      <c r="H45" s="25">
        <f>thickness!BM42</f>
        <v>62.964209166666677</v>
      </c>
      <c r="I45" s="25">
        <f>thickness!BN42</f>
        <v>62.964209166666677</v>
      </c>
      <c r="J45" s="25">
        <v>0.62</v>
      </c>
      <c r="K45" s="25">
        <v>0.62</v>
      </c>
      <c r="L45">
        <v>10.871666666666664</v>
      </c>
      <c r="M45">
        <v>4.4349999999999996</v>
      </c>
      <c r="O45" s="25">
        <f t="shared" si="0"/>
        <v>62.964209166666677</v>
      </c>
      <c r="P45" s="25">
        <f t="shared" si="1"/>
        <v>0.62</v>
      </c>
      <c r="Q45">
        <f t="shared" si="2"/>
        <v>7.6533333333333324</v>
      </c>
    </row>
    <row r="46" spans="1:17" x14ac:dyDescent="0.2">
      <c r="A46" s="25">
        <f>'NODE 1'!AK46</f>
        <v>59.441666666666663</v>
      </c>
      <c r="B46" s="25">
        <f>'NODE 1'!AJ46</f>
        <v>59.441666666666663</v>
      </c>
      <c r="C46" s="25">
        <f>'NODE 2'!Q46</f>
        <v>1.183333</v>
      </c>
      <c r="D46" s="25">
        <f>'NODE 2'!P46</f>
        <v>0.84129166666666655</v>
      </c>
      <c r="E46">
        <f>'NODE 3'!I45</f>
        <v>17.371666666666666</v>
      </c>
      <c r="F46">
        <f>'NODE 3'!J45</f>
        <v>5.8566666666666665</v>
      </c>
      <c r="H46" s="25">
        <f>thickness!BM43</f>
        <v>62.328097499999998</v>
      </c>
      <c r="I46" s="25">
        <f>thickness!BN43</f>
        <v>62.328097499999998</v>
      </c>
      <c r="J46" s="25">
        <v>1.183333</v>
      </c>
      <c r="K46" s="25">
        <v>0.6189349999999989</v>
      </c>
      <c r="L46">
        <v>10.871666666666664</v>
      </c>
      <c r="M46">
        <v>5.8566666666666665</v>
      </c>
      <c r="O46" s="25">
        <f t="shared" si="0"/>
        <v>62.328097499999998</v>
      </c>
      <c r="P46" s="25">
        <f t="shared" si="1"/>
        <v>0.90113399999999944</v>
      </c>
      <c r="Q46">
        <f t="shared" si="2"/>
        <v>8.3641666666666659</v>
      </c>
    </row>
    <row r="47" spans="1:17" x14ac:dyDescent="0.2">
      <c r="A47" s="25">
        <f>'NODE 1'!AK47</f>
        <v>60.951666666666675</v>
      </c>
      <c r="B47" s="25">
        <f>'NODE 1'!AJ47</f>
        <v>60.951666666666675</v>
      </c>
      <c r="C47" s="25">
        <f>'NODE 2'!Q47</f>
        <v>0.59666699999999995</v>
      </c>
      <c r="D47" s="25">
        <f>'NODE 2'!P47</f>
        <v>0.59666699999999995</v>
      </c>
      <c r="E47">
        <f>'NODE 3'!I46</f>
        <v>17.371666666666666</v>
      </c>
      <c r="F47">
        <f>'NODE 3'!J46</f>
        <v>4.5150000000000006</v>
      </c>
      <c r="H47" s="25">
        <f>thickness!BM44</f>
        <v>63.869052500000009</v>
      </c>
      <c r="I47" s="25">
        <f>thickness!BN44</f>
        <v>63.869052500000009</v>
      </c>
      <c r="J47" s="25">
        <v>0.59666699999999995</v>
      </c>
      <c r="K47" s="25">
        <v>0.59666699999999995</v>
      </c>
      <c r="L47">
        <v>10.871666666666664</v>
      </c>
      <c r="M47">
        <v>4.5150000000000006</v>
      </c>
      <c r="O47" s="25">
        <f t="shared" si="0"/>
        <v>63.869052500000009</v>
      </c>
      <c r="P47" s="25">
        <f t="shared" si="1"/>
        <v>0.59666699999999995</v>
      </c>
      <c r="Q47">
        <f t="shared" si="2"/>
        <v>7.6933333333333325</v>
      </c>
    </row>
    <row r="48" spans="1:17" x14ac:dyDescent="0.2">
      <c r="A48" s="25">
        <f>'NODE 1'!AK48</f>
        <v>61.411666666666669</v>
      </c>
      <c r="B48" s="25">
        <f>'NODE 1'!AJ48</f>
        <v>61.411666666666669</v>
      </c>
      <c r="C48" s="25">
        <f>'NODE 2'!Q48</f>
        <v>0.88500000000000001</v>
      </c>
      <c r="D48" s="25">
        <f>'NODE 2'!P48</f>
        <v>0.88500000000000001</v>
      </c>
      <c r="E48">
        <f>'NODE 3'!I47</f>
        <v>17.371666666666666</v>
      </c>
      <c r="F48">
        <f>'NODE 3'!J47</f>
        <v>5.04</v>
      </c>
      <c r="H48" s="25">
        <f>thickness!BM45</f>
        <v>64.338482499999998</v>
      </c>
      <c r="I48" s="25">
        <f>thickness!BN45</f>
        <v>64.338482499999998</v>
      </c>
      <c r="J48" s="25">
        <v>0.88500000000000001</v>
      </c>
      <c r="K48" s="25">
        <v>0.69234833333333223</v>
      </c>
      <c r="L48">
        <v>10.871666666666664</v>
      </c>
      <c r="M48">
        <v>5.04</v>
      </c>
      <c r="O48" s="25">
        <f t="shared" si="0"/>
        <v>64.338482499999998</v>
      </c>
      <c r="P48" s="25">
        <f t="shared" si="1"/>
        <v>0.78867416666666612</v>
      </c>
      <c r="Q48">
        <f t="shared" si="2"/>
        <v>7.9558333333333326</v>
      </c>
    </row>
    <row r="49" spans="1:17" x14ac:dyDescent="0.2">
      <c r="A49" s="25">
        <f>'NODE 1'!AK49</f>
        <v>60.868333333333332</v>
      </c>
      <c r="B49" s="25">
        <f>'NODE 1'!AJ49</f>
        <v>60.868333333333332</v>
      </c>
      <c r="C49" s="25">
        <f>'NODE 2'!Q49</f>
        <v>1.1983330000000001</v>
      </c>
      <c r="D49" s="25">
        <f>'NODE 2'!P49</f>
        <v>0.86929166666666657</v>
      </c>
      <c r="E49">
        <f>'NODE 3'!I48</f>
        <v>17.371666666666666</v>
      </c>
      <c r="F49">
        <f>'NODE 3'!J48</f>
        <v>6.0516666666666667</v>
      </c>
      <c r="H49" s="25">
        <f>thickness!BM46</f>
        <v>63.78401083333334</v>
      </c>
      <c r="I49" s="25">
        <f>thickness!BN46</f>
        <v>63.78401083333334</v>
      </c>
      <c r="J49" s="25">
        <v>1.1983330000000001</v>
      </c>
      <c r="K49" s="25">
        <v>0.64693499999999893</v>
      </c>
      <c r="L49">
        <v>10.871666666666664</v>
      </c>
      <c r="M49">
        <v>6.0516666666666667</v>
      </c>
      <c r="O49" s="25">
        <f t="shared" si="0"/>
        <v>63.78401083333334</v>
      </c>
      <c r="P49" s="25">
        <f t="shared" si="1"/>
        <v>0.92263399999999951</v>
      </c>
      <c r="Q49">
        <f t="shared" si="2"/>
        <v>8.461666666666666</v>
      </c>
    </row>
    <row r="50" spans="1:17" x14ac:dyDescent="0.2">
      <c r="A50" s="25">
        <f>'NODE 1'!AK50</f>
        <v>58.831666666666671</v>
      </c>
      <c r="B50" s="25">
        <f>'NODE 1'!AJ50</f>
        <v>58.831666666666671</v>
      </c>
      <c r="C50" s="25">
        <f>'NODE 2'!Q50</f>
        <v>1.253333</v>
      </c>
      <c r="D50" s="25">
        <f>'NODE 2'!P50</f>
        <v>0.82254499999999986</v>
      </c>
      <c r="E50">
        <f>'NODE 3'!I49</f>
        <v>17.371666666666666</v>
      </c>
      <c r="F50">
        <f>'NODE 3'!J49</f>
        <v>5.9849999999999994</v>
      </c>
      <c r="H50" s="25">
        <f>thickness!BM47</f>
        <v>61.705592500000009</v>
      </c>
      <c r="I50" s="25">
        <f>thickness!BN47</f>
        <v>61.705592500000009</v>
      </c>
      <c r="J50" s="25">
        <v>1.253333</v>
      </c>
      <c r="K50" s="25">
        <v>0.60018833333333221</v>
      </c>
      <c r="L50">
        <v>10.871666666666664</v>
      </c>
      <c r="M50">
        <v>5.9849999999999994</v>
      </c>
      <c r="O50" s="25">
        <f t="shared" si="0"/>
        <v>61.705592500000009</v>
      </c>
      <c r="P50" s="25">
        <f t="shared" si="1"/>
        <v>0.92676066666666612</v>
      </c>
      <c r="Q50">
        <f t="shared" si="2"/>
        <v>8.428333333333331</v>
      </c>
    </row>
    <row r="51" spans="1:17" x14ac:dyDescent="0.2">
      <c r="A51" s="25">
        <f>'NODE 1'!AK51</f>
        <v>60.830000000000005</v>
      </c>
      <c r="B51" s="25">
        <f>'NODE 1'!AJ51</f>
        <v>60.830000000000005</v>
      </c>
      <c r="C51" s="25">
        <f>'NODE 2'!Q51</f>
        <v>0.62666699999999997</v>
      </c>
      <c r="D51" s="25">
        <f>'NODE 2'!P51</f>
        <v>0.62666699999999997</v>
      </c>
      <c r="E51">
        <f>'NODE 3'!I50</f>
        <v>17.371666666666666</v>
      </c>
      <c r="F51">
        <f>'NODE 3'!J50</f>
        <v>4.4666666666666677</v>
      </c>
      <c r="H51" s="25">
        <f>thickness!BM48</f>
        <v>63.744891666666675</v>
      </c>
      <c r="I51" s="25">
        <f>thickness!BN48</f>
        <v>63.744891666666675</v>
      </c>
      <c r="J51" s="25">
        <v>0.62666699999999997</v>
      </c>
      <c r="K51" s="25">
        <v>0.62666699999999997</v>
      </c>
      <c r="L51">
        <v>10.871666666666664</v>
      </c>
      <c r="M51">
        <v>4.4666666666666677</v>
      </c>
      <c r="O51" s="25">
        <f t="shared" si="0"/>
        <v>63.744891666666675</v>
      </c>
      <c r="P51" s="25">
        <f t="shared" si="1"/>
        <v>0.62666699999999997</v>
      </c>
      <c r="Q51">
        <f t="shared" si="2"/>
        <v>7.6691666666666656</v>
      </c>
    </row>
    <row r="52" spans="1:17" x14ac:dyDescent="0.2">
      <c r="A52" s="25">
        <f>'NODE 1'!AK52</f>
        <v>60.978333333333332</v>
      </c>
      <c r="B52" s="25">
        <f>'NODE 1'!AJ52</f>
        <v>60.978333333333332</v>
      </c>
      <c r="C52" s="25">
        <f>'NODE 2'!Q52</f>
        <v>0.66833299999999995</v>
      </c>
      <c r="D52" s="25">
        <f>'NODE 2'!P52</f>
        <v>0.66833299999999995</v>
      </c>
      <c r="E52">
        <f>'NODE 3'!I51</f>
        <v>17.371666666666666</v>
      </c>
      <c r="F52">
        <f>'NODE 3'!J51</f>
        <v>4.2833333333333341</v>
      </c>
      <c r="H52" s="25">
        <f>thickness!BM49</f>
        <v>63.896265833333331</v>
      </c>
      <c r="I52" s="25">
        <f>thickness!BN49</f>
        <v>63.896265833333331</v>
      </c>
      <c r="J52" s="25">
        <v>0.66833299999999995</v>
      </c>
      <c r="K52" s="25">
        <v>0.66833299999999995</v>
      </c>
      <c r="L52">
        <v>10.871666666666664</v>
      </c>
      <c r="M52">
        <v>4.2833333333333341</v>
      </c>
      <c r="O52" s="25">
        <f t="shared" si="0"/>
        <v>63.896265833333331</v>
      </c>
      <c r="P52" s="25">
        <f t="shared" si="1"/>
        <v>0.66833299999999995</v>
      </c>
      <c r="Q52">
        <f t="shared" si="2"/>
        <v>7.5774999999999988</v>
      </c>
    </row>
    <row r="53" spans="1:17" x14ac:dyDescent="0.2">
      <c r="A53" s="25">
        <f>'NODE 1'!AK53</f>
        <v>61.578333333333326</v>
      </c>
      <c r="B53" s="25">
        <f>'NODE 1'!AJ53</f>
        <v>61.578333333333326</v>
      </c>
      <c r="C53" s="25">
        <f>'NODE 2'!Q53</f>
        <v>1.4384133333333322</v>
      </c>
      <c r="D53" s="25">
        <f>'NODE 2'!P53</f>
        <v>0.39934499999999984</v>
      </c>
      <c r="E53">
        <f>'NODE 3'!I52</f>
        <v>21.27</v>
      </c>
      <c r="F53">
        <f>'NODE 3'!J52</f>
        <v>17.371666666666666</v>
      </c>
      <c r="H53" s="25">
        <f>thickness!BM50</f>
        <v>64.508565833333321</v>
      </c>
      <c r="I53" s="25">
        <f>thickness!BN50</f>
        <v>64.508565833333321</v>
      </c>
      <c r="J53" s="25">
        <v>1.1878849999999987</v>
      </c>
      <c r="K53" s="25">
        <v>0.17698833333333219</v>
      </c>
      <c r="L53">
        <v>21.27</v>
      </c>
      <c r="M53">
        <v>10.871666666666664</v>
      </c>
      <c r="O53" s="25">
        <f t="shared" si="0"/>
        <v>64.508565833333321</v>
      </c>
      <c r="P53" s="25">
        <f t="shared" si="1"/>
        <v>0.68243666666666547</v>
      </c>
      <c r="Q53">
        <f t="shared" si="2"/>
        <v>16.070833333333333</v>
      </c>
    </row>
    <row r="54" spans="1:17" x14ac:dyDescent="0.2">
      <c r="A54" s="25">
        <f>'NODE 1'!AK54</f>
        <v>58.324999999999996</v>
      </c>
      <c r="B54" s="25">
        <f>'NODE 1'!AJ54</f>
        <v>58.324999999999996</v>
      </c>
      <c r="C54" s="25">
        <f>'NODE 2'!Q54</f>
        <v>1.3790466666666656</v>
      </c>
      <c r="D54" s="25">
        <f>'NODE 2'!P54</f>
        <v>0.31817166666666674</v>
      </c>
      <c r="E54">
        <f>'NODE 3'!I53</f>
        <v>21.366666666666664</v>
      </c>
      <c r="F54">
        <f>'NODE 3'!J53</f>
        <v>17.371666666666666</v>
      </c>
      <c r="H54" s="25">
        <f>thickness!BM51</f>
        <v>61.188539166666658</v>
      </c>
      <c r="I54" s="25">
        <f>thickness!BN51</f>
        <v>61.188539166666658</v>
      </c>
      <c r="J54" s="25">
        <v>1.1285183333333322</v>
      </c>
      <c r="K54" s="25">
        <v>9.5814999999998651E-2</v>
      </c>
      <c r="L54">
        <v>21.366666666666664</v>
      </c>
      <c r="M54">
        <v>10.871666666666664</v>
      </c>
      <c r="O54" s="25">
        <f t="shared" si="0"/>
        <v>61.188539166666658</v>
      </c>
      <c r="P54" s="25">
        <f t="shared" si="1"/>
        <v>0.61216666666666542</v>
      </c>
      <c r="Q54">
        <f t="shared" si="2"/>
        <v>16.119166666666665</v>
      </c>
    </row>
    <row r="55" spans="1:17" x14ac:dyDescent="0.2">
      <c r="A55" s="25">
        <f>'NODE 1'!AK55</f>
        <v>58.581666666666671</v>
      </c>
      <c r="B55" s="25">
        <f>'NODE 1'!AJ55</f>
        <v>58.581666666666671</v>
      </c>
      <c r="C55" s="25">
        <f>'NODE 2'!Q55</f>
        <v>1.3833399999999993</v>
      </c>
      <c r="D55" s="25">
        <f>'NODE 2'!P55</f>
        <v>0.32427833333333322</v>
      </c>
      <c r="E55">
        <f>'NODE 3'!I54</f>
        <v>21.368333333333329</v>
      </c>
      <c r="F55">
        <f>'NODE 3'!J54</f>
        <v>17.371666666666666</v>
      </c>
      <c r="H55" s="25">
        <f>thickness!BM52</f>
        <v>61.450467500000002</v>
      </c>
      <c r="I55" s="25">
        <f>thickness!BN52</f>
        <v>61.450467500000002</v>
      </c>
      <c r="J55" s="25">
        <v>1.1328116666666659</v>
      </c>
      <c r="K55" s="25">
        <v>0.10192166666666602</v>
      </c>
      <c r="L55">
        <v>21.368333333333329</v>
      </c>
      <c r="M55">
        <v>10.871666666666664</v>
      </c>
      <c r="O55" s="25">
        <f t="shared" si="0"/>
        <v>61.450467500000002</v>
      </c>
      <c r="P55" s="25">
        <f t="shared" si="1"/>
        <v>0.61736666666666595</v>
      </c>
      <c r="Q55">
        <f t="shared" si="2"/>
        <v>16.119999999999997</v>
      </c>
    </row>
    <row r="56" spans="1:17" x14ac:dyDescent="0.2">
      <c r="A56" s="25">
        <f>'NODE 1'!AK56</f>
        <v>59.064999999999998</v>
      </c>
      <c r="B56" s="25">
        <f>'NODE 1'!AJ56</f>
        <v>59.064999999999998</v>
      </c>
      <c r="C56" s="25">
        <f>'NODE 2'!Q56</f>
        <v>1.3944266666666656</v>
      </c>
      <c r="D56" s="25">
        <f>'NODE 2'!P56</f>
        <v>0.33806499999999984</v>
      </c>
      <c r="E56">
        <f>'NODE 3'!I55</f>
        <v>21.3</v>
      </c>
      <c r="F56">
        <f>'NODE 3'!J55</f>
        <v>17.371666666666666</v>
      </c>
      <c r="H56" s="25">
        <f>thickness!BM53</f>
        <v>61.943709166666665</v>
      </c>
      <c r="I56" s="25">
        <f>thickness!BN53</f>
        <v>61.943709166666665</v>
      </c>
      <c r="J56" s="25">
        <v>1.1438983333333321</v>
      </c>
      <c r="K56" s="25">
        <v>0.11570833333333219</v>
      </c>
      <c r="L56">
        <v>21.3</v>
      </c>
      <c r="M56">
        <v>10.871666666666664</v>
      </c>
      <c r="O56" s="25">
        <f t="shared" si="0"/>
        <v>61.943709166666665</v>
      </c>
      <c r="P56" s="25">
        <f t="shared" si="1"/>
        <v>0.62980333333333216</v>
      </c>
      <c r="Q56">
        <f t="shared" si="2"/>
        <v>16.085833333333333</v>
      </c>
    </row>
    <row r="57" spans="1:17" x14ac:dyDescent="0.2">
      <c r="A57" s="25">
        <f>'NODE 1'!AK57</f>
        <v>61.718333333333341</v>
      </c>
      <c r="B57" s="25">
        <f>'NODE 1'!AJ57</f>
        <v>61.718333333333341</v>
      </c>
      <c r="C57" s="25">
        <f>'NODE 2'!Q57</f>
        <v>1.4410033333333323</v>
      </c>
      <c r="D57" s="25">
        <f>'NODE 2'!P57</f>
        <v>0.40286499999999981</v>
      </c>
      <c r="E57">
        <f>'NODE 3'!I56</f>
        <v>21.265000000000001</v>
      </c>
      <c r="F57">
        <f>'NODE 3'!J56</f>
        <v>17.371666666666666</v>
      </c>
      <c r="H57" s="25">
        <f>thickness!BM54</f>
        <v>64.651435833333338</v>
      </c>
      <c r="I57" s="25">
        <f>thickness!BN54</f>
        <v>64.651435833333338</v>
      </c>
      <c r="J57" s="25">
        <v>1.1904749999999988</v>
      </c>
      <c r="K57" s="25">
        <v>0.18050833333333216</v>
      </c>
      <c r="L57">
        <v>21.265000000000001</v>
      </c>
      <c r="M57">
        <v>10.871666666666664</v>
      </c>
      <c r="O57" s="25">
        <f t="shared" si="0"/>
        <v>64.651435833333338</v>
      </c>
      <c r="P57" s="25">
        <f t="shared" si="1"/>
        <v>0.6854916666666655</v>
      </c>
      <c r="Q57">
        <f t="shared" si="2"/>
        <v>16.068333333333332</v>
      </c>
    </row>
    <row r="58" spans="1:17" x14ac:dyDescent="0.2">
      <c r="A58" s="25">
        <f>'NODE 1'!AK58</f>
        <v>62.168333333333329</v>
      </c>
      <c r="B58" s="25">
        <f>'NODE 1'!AJ58</f>
        <v>62.168333333333329</v>
      </c>
      <c r="C58" s="25">
        <f>'NODE 2'!Q58</f>
        <v>1.4534833333333321</v>
      </c>
      <c r="D58" s="25">
        <f>'NODE 2'!P58</f>
        <v>0.41734499999999985</v>
      </c>
      <c r="E58">
        <f>'NODE 3'!I57</f>
        <v>21.150000000000002</v>
      </c>
      <c r="F58">
        <f>'NODE 3'!J57</f>
        <v>17.371666666666666</v>
      </c>
      <c r="H58" s="25">
        <f>thickness!BM55</f>
        <v>65.040833333333339</v>
      </c>
      <c r="I58" s="25">
        <f>thickness!BN55</f>
        <v>65.040833333333339</v>
      </c>
      <c r="J58" s="25">
        <v>1.2029549999999987</v>
      </c>
      <c r="K58" s="25">
        <v>0.19498833333333221</v>
      </c>
      <c r="L58">
        <v>21.150000000000002</v>
      </c>
      <c r="M58">
        <v>10.871666666666664</v>
      </c>
      <c r="O58" s="25">
        <f t="shared" si="0"/>
        <v>65.040833333333339</v>
      </c>
      <c r="P58" s="25">
        <f t="shared" si="1"/>
        <v>0.69897166666666544</v>
      </c>
      <c r="Q58">
        <f t="shared" si="2"/>
        <v>16.010833333333334</v>
      </c>
    </row>
    <row r="59" spans="1:17" x14ac:dyDescent="0.2">
      <c r="A59" s="25">
        <f>'NODE 1'!AK59</f>
        <v>58.735000000000007</v>
      </c>
      <c r="B59" s="25">
        <f>'NODE 1'!AJ59</f>
        <v>58.735000000000007</v>
      </c>
      <c r="C59" s="25">
        <f>'NODE 2'!Q59</f>
        <v>1.3921066666666659</v>
      </c>
      <c r="D59" s="25">
        <f>'NODE 2'!P59</f>
        <v>0.33265166666666679</v>
      </c>
      <c r="E59">
        <f>'NODE 3'!I58</f>
        <v>21.221666666666664</v>
      </c>
      <c r="F59">
        <f>'NODE 3'!J58</f>
        <v>17.371666666666666</v>
      </c>
      <c r="H59" s="25">
        <f>thickness!BM56</f>
        <v>61.606944166666679</v>
      </c>
      <c r="I59" s="25">
        <f>thickness!BN56</f>
        <v>61.606944166666679</v>
      </c>
      <c r="J59" s="25">
        <v>1.1415783333333325</v>
      </c>
      <c r="K59" s="25">
        <v>0.11029499999999914</v>
      </c>
      <c r="L59">
        <v>21.221666666666664</v>
      </c>
      <c r="M59">
        <v>10.871666666666664</v>
      </c>
      <c r="O59" s="25">
        <f t="shared" si="0"/>
        <v>61.606944166666679</v>
      </c>
      <c r="P59" s="25">
        <f t="shared" si="1"/>
        <v>0.62593666666666581</v>
      </c>
      <c r="Q59">
        <f t="shared" si="2"/>
        <v>16.046666666666663</v>
      </c>
    </row>
    <row r="60" spans="1:17" x14ac:dyDescent="0.2">
      <c r="A60" s="25">
        <f>'NODE 1'!AK60</f>
        <v>61.696666666666665</v>
      </c>
      <c r="B60" s="25">
        <f>'NODE 1'!AJ60</f>
        <v>61.696666666666665</v>
      </c>
      <c r="C60" s="25">
        <f>'NODE 2'!Q60</f>
        <v>1.4506449999999989</v>
      </c>
      <c r="D60" s="25">
        <f>'NODE 2'!P60</f>
        <v>0.40997166666666662</v>
      </c>
      <c r="E60">
        <f>'NODE 3'!I59</f>
        <v>21.026666666666667</v>
      </c>
      <c r="F60">
        <f>'NODE 3'!J59</f>
        <v>17.371666666666666</v>
      </c>
      <c r="H60" s="25">
        <f>thickness!BM57</f>
        <v>64.629324999999994</v>
      </c>
      <c r="I60" s="25">
        <f>thickness!BN57</f>
        <v>64.629324999999994</v>
      </c>
      <c r="J60" s="25">
        <v>1.2001166666666654</v>
      </c>
      <c r="K60" s="25">
        <v>0.18761499999999898</v>
      </c>
      <c r="L60">
        <v>21.026666666666667</v>
      </c>
      <c r="M60">
        <v>10.871666666666664</v>
      </c>
      <c r="O60" s="25">
        <f t="shared" si="0"/>
        <v>64.629324999999994</v>
      </c>
      <c r="P60" s="25">
        <f t="shared" si="1"/>
        <v>0.69386583333333218</v>
      </c>
      <c r="Q60">
        <f t="shared" si="2"/>
        <v>15.949166666666667</v>
      </c>
    </row>
    <row r="61" spans="1:17" x14ac:dyDescent="0.2">
      <c r="A61" s="25">
        <f>'NODE 1'!AK61</f>
        <v>59.001666666666665</v>
      </c>
      <c r="B61" s="25">
        <f>'NODE 1'!AJ61</f>
        <v>59.001666666666665</v>
      </c>
      <c r="C61" s="25">
        <f>'NODE 2'!Q61</f>
        <v>1.4047599999999989</v>
      </c>
      <c r="D61" s="25">
        <f>'NODE 2'!P61</f>
        <v>0.34523833333333331</v>
      </c>
      <c r="E61">
        <f>'NODE 3'!I60</f>
        <v>21.028333333333336</v>
      </c>
      <c r="F61">
        <f>'NODE 3'!J60</f>
        <v>17.371666666666666</v>
      </c>
      <c r="H61" s="25">
        <f>thickness!BM58</f>
        <v>61.879077499999994</v>
      </c>
      <c r="I61" s="25">
        <f>thickness!BN58</f>
        <v>61.879077499999994</v>
      </c>
      <c r="J61" s="25">
        <v>1.1542316666666654</v>
      </c>
      <c r="K61" s="25">
        <v>0.12288166666666522</v>
      </c>
      <c r="L61">
        <v>21.028333333333336</v>
      </c>
      <c r="M61">
        <v>10.871666666666664</v>
      </c>
      <c r="O61" s="25">
        <f t="shared" si="0"/>
        <v>61.879077499999994</v>
      </c>
      <c r="P61" s="25">
        <f t="shared" si="1"/>
        <v>0.63855666666666533</v>
      </c>
      <c r="Q61">
        <f t="shared" si="2"/>
        <v>15.95</v>
      </c>
    </row>
    <row r="62" spans="1:17" x14ac:dyDescent="0.2">
      <c r="A62" s="25">
        <f>'NODE 1'!AK62</f>
        <v>58.335000000000001</v>
      </c>
      <c r="B62" s="25">
        <f>'NODE 1'!AJ62</f>
        <v>58.335000000000001</v>
      </c>
      <c r="C62" s="25">
        <f>'NODE 2'!Q62</f>
        <v>1.3821566666666656</v>
      </c>
      <c r="D62" s="25">
        <f>'NODE 2'!P62</f>
        <v>0.32065166666666634</v>
      </c>
      <c r="E62">
        <f>'NODE 3'!I61</f>
        <v>21.296666666666667</v>
      </c>
      <c r="F62">
        <f>'NODE 3'!J61</f>
        <v>17.371666666666666</v>
      </c>
      <c r="H62" s="25">
        <f>thickness!BM59</f>
        <v>61.198744166666671</v>
      </c>
      <c r="I62" s="25">
        <f>thickness!BN59</f>
        <v>61.198744166666671</v>
      </c>
      <c r="J62" s="25">
        <v>1.1316283333333321</v>
      </c>
      <c r="K62" s="25">
        <v>9.8294999999998689E-2</v>
      </c>
      <c r="L62">
        <v>21.296666666666667</v>
      </c>
      <c r="M62">
        <v>10.871666666666664</v>
      </c>
      <c r="O62" s="25">
        <f t="shared" si="0"/>
        <v>61.198744166666671</v>
      </c>
      <c r="P62" s="25">
        <f t="shared" si="1"/>
        <v>0.61496166666666541</v>
      </c>
      <c r="Q62">
        <f t="shared" si="2"/>
        <v>16.084166666666665</v>
      </c>
    </row>
    <row r="63" spans="1:17" x14ac:dyDescent="0.2">
      <c r="A63" s="25">
        <f>'NODE 1'!AK63</f>
        <v>61.844999999999999</v>
      </c>
      <c r="B63" s="25">
        <f>'NODE 1'!AJ63</f>
        <v>61.844999999999999</v>
      </c>
      <c r="C63" s="25">
        <f>'NODE 2'!Q63</f>
        <v>1.4511366666666659</v>
      </c>
      <c r="D63" s="25">
        <f>'NODE 2'!P63</f>
        <v>0.41198500000000005</v>
      </c>
      <c r="E63">
        <f>'NODE 3'!I62</f>
        <v>21.074999999999999</v>
      </c>
      <c r="F63">
        <f>'NODE 3'!J62</f>
        <v>17.371666666666666</v>
      </c>
      <c r="H63" s="25">
        <f>thickness!BM60</f>
        <v>64.780699166666665</v>
      </c>
      <c r="I63" s="25">
        <f>thickness!BN60</f>
        <v>64.780699166666665</v>
      </c>
      <c r="J63" s="25">
        <v>1.2006083333333324</v>
      </c>
      <c r="K63" s="25">
        <v>0.1896283333333324</v>
      </c>
      <c r="L63">
        <v>21.074999999999999</v>
      </c>
      <c r="M63">
        <v>10.871666666666664</v>
      </c>
      <c r="O63" s="25">
        <f t="shared" si="0"/>
        <v>64.780699166666665</v>
      </c>
      <c r="P63" s="25">
        <f t="shared" si="1"/>
        <v>0.69511833333333239</v>
      </c>
      <c r="Q63">
        <f t="shared" si="2"/>
        <v>15.973333333333333</v>
      </c>
    </row>
    <row r="64" spans="1:17" x14ac:dyDescent="0.2">
      <c r="A64" s="25">
        <f>'NODE 1'!AK64</f>
        <v>58.481666666666662</v>
      </c>
      <c r="B64" s="25">
        <f>'NODE 1'!AJ64</f>
        <v>58.481666666666662</v>
      </c>
      <c r="C64" s="25">
        <f>'NODE 2'!Q64</f>
        <v>1.3840899999999987</v>
      </c>
      <c r="D64" s="25">
        <f>'NODE 2'!P64</f>
        <v>0.32374499999999995</v>
      </c>
      <c r="E64">
        <f>'NODE 3'!I63</f>
        <v>21.31</v>
      </c>
      <c r="F64">
        <f>'NODE 3'!J63</f>
        <v>17.371666666666666</v>
      </c>
      <c r="H64" s="25">
        <f>thickness!BM61</f>
        <v>61.348417499999996</v>
      </c>
      <c r="I64" s="25">
        <f>thickness!BN61</f>
        <v>61.348417499999996</v>
      </c>
      <c r="J64" s="25">
        <v>1.1335616666666652</v>
      </c>
      <c r="K64" s="25">
        <v>0.1013883333333323</v>
      </c>
      <c r="L64">
        <v>21.31</v>
      </c>
      <c r="M64">
        <v>10.871666666666664</v>
      </c>
      <c r="O64" s="25">
        <f t="shared" si="0"/>
        <v>61.348417499999996</v>
      </c>
      <c r="P64" s="25">
        <f t="shared" si="1"/>
        <v>0.61747499999999877</v>
      </c>
      <c r="Q64">
        <f t="shared" si="2"/>
        <v>16.090833333333332</v>
      </c>
    </row>
    <row r="65" spans="1:17" x14ac:dyDescent="0.2">
      <c r="A65" s="25">
        <f>'NODE 1'!AK65</f>
        <v>61.603333333333325</v>
      </c>
      <c r="B65" s="25">
        <f>'NODE 1'!AJ65</f>
        <v>61.603333333333325</v>
      </c>
      <c r="C65" s="25">
        <f>'NODE 2'!Q65</f>
        <v>1.4505983333333321</v>
      </c>
      <c r="D65" s="25">
        <f>'NODE 2'!P65</f>
        <v>0.40890499999999985</v>
      </c>
      <c r="E65">
        <f>'NODE 3'!I64</f>
        <v>20.99</v>
      </c>
      <c r="F65">
        <f>'NODE 3'!J64</f>
        <v>17.371666666666666</v>
      </c>
      <c r="H65" s="25">
        <f>thickness!BM62</f>
        <v>64.534078333333326</v>
      </c>
      <c r="I65" s="25">
        <f>thickness!BN62</f>
        <v>64.534078333333326</v>
      </c>
      <c r="J65" s="25">
        <v>1.2000699999999986</v>
      </c>
      <c r="K65" s="25">
        <v>0.18654833333333221</v>
      </c>
      <c r="L65">
        <v>20.99</v>
      </c>
      <c r="M65">
        <v>10.871666666666664</v>
      </c>
      <c r="O65" s="25">
        <f t="shared" si="0"/>
        <v>64.534078333333326</v>
      </c>
      <c r="P65" s="25">
        <f t="shared" si="1"/>
        <v>0.69330916666666542</v>
      </c>
      <c r="Q65">
        <f t="shared" si="2"/>
        <v>15.930833333333332</v>
      </c>
    </row>
    <row r="66" spans="1:17" x14ac:dyDescent="0.2">
      <c r="A66" s="25">
        <f>'NODE 1'!AK66</f>
        <v>57.21</v>
      </c>
      <c r="B66" s="25">
        <f>'NODE 1'!AJ66</f>
        <v>57.21</v>
      </c>
      <c r="C66" s="25">
        <f>'NODE 2'!Q66</f>
        <v>1.4316316666666653</v>
      </c>
      <c r="D66" s="25">
        <f>'NODE 2'!P66</f>
        <v>0.34591833333333311</v>
      </c>
      <c r="E66">
        <f>'NODE 3'!I65</f>
        <v>19.663333333333338</v>
      </c>
      <c r="F66">
        <f>'NODE 3'!J65</f>
        <v>17.371666666666666</v>
      </c>
      <c r="H66" s="25">
        <f>thickness!BM63</f>
        <v>60.050681666666669</v>
      </c>
      <c r="I66" s="25">
        <f>thickness!BN63</f>
        <v>60.050681666666669</v>
      </c>
      <c r="J66" s="25">
        <v>1.1811033333333318</v>
      </c>
      <c r="K66" s="25">
        <v>0.12356166666666546</v>
      </c>
      <c r="L66">
        <v>19.663333333333338</v>
      </c>
      <c r="M66">
        <v>10.871666666666664</v>
      </c>
      <c r="O66" s="25">
        <f t="shared" si="0"/>
        <v>60.050681666666669</v>
      </c>
      <c r="P66" s="25">
        <f t="shared" si="1"/>
        <v>0.65233249999999865</v>
      </c>
      <c r="Q66">
        <f t="shared" si="2"/>
        <v>15.267500000000002</v>
      </c>
    </row>
    <row r="67" spans="1:17" x14ac:dyDescent="0.2">
      <c r="A67" s="25">
        <f>'NODE 1'!AK67</f>
        <v>55.861666666666672</v>
      </c>
      <c r="B67" s="25">
        <f>'NODE 1'!AJ67</f>
        <v>55.861666666666672</v>
      </c>
      <c r="C67" s="25">
        <f>'NODE 2'!Q67</f>
        <v>1.4175299999999993</v>
      </c>
      <c r="D67" s="25">
        <f>'NODE 2'!P67</f>
        <v>0.32027833333333322</v>
      </c>
      <c r="E67">
        <f>'NODE 3'!I66</f>
        <v>19.453333333333333</v>
      </c>
      <c r="F67">
        <f>'NODE 3'!J66</f>
        <v>17.371666666666666</v>
      </c>
      <c r="H67" s="25">
        <f>thickness!BM64</f>
        <v>58.674707500000011</v>
      </c>
      <c r="I67" s="25">
        <f>thickness!BN64</f>
        <v>58.674707500000011</v>
      </c>
      <c r="J67" s="25">
        <v>1.1670016666666658</v>
      </c>
      <c r="K67" s="25">
        <v>9.7921666666665574E-2</v>
      </c>
      <c r="L67">
        <v>19.453333333333333</v>
      </c>
      <c r="M67">
        <v>10.871666666666664</v>
      </c>
      <c r="O67" s="25">
        <f t="shared" si="0"/>
        <v>58.674707500000011</v>
      </c>
      <c r="P67" s="25">
        <f t="shared" si="1"/>
        <v>0.6324616666666657</v>
      </c>
      <c r="Q67">
        <f t="shared" si="2"/>
        <v>15.162499999999998</v>
      </c>
    </row>
    <row r="68" spans="1:17" x14ac:dyDescent="0.2">
      <c r="A68" s="25">
        <f>'NODE 1'!AK68</f>
        <v>83.105000000000004</v>
      </c>
      <c r="B68" s="25">
        <f>'NODE 1'!AJ68</f>
        <v>83.105000000000004</v>
      </c>
      <c r="C68" s="25">
        <f>'NODE 2'!Q68</f>
        <v>-1.4066700000000001</v>
      </c>
      <c r="D68" s="25">
        <f>'NODE 2'!P68</f>
        <v>-1.4066700000000001</v>
      </c>
      <c r="E68">
        <f>'NODE 3'!I67</f>
        <v>17.371666666666666</v>
      </c>
      <c r="F68">
        <f>'NODE 3'!J67</f>
        <v>6.2250000000000005</v>
      </c>
      <c r="H68" s="25">
        <f>thickness!BM65</f>
        <v>81.355080596437688</v>
      </c>
      <c r="I68" s="25">
        <f>thickness!BN65</f>
        <v>79.670507500000014</v>
      </c>
      <c r="J68" s="25">
        <v>-1.4066700000000001</v>
      </c>
      <c r="K68" s="25">
        <v>-1.4066700000000001</v>
      </c>
      <c r="L68">
        <v>10.871666666666664</v>
      </c>
      <c r="M68">
        <v>6.2250000000000005</v>
      </c>
      <c r="O68" s="25">
        <f t="shared" si="0"/>
        <v>80.512794048218851</v>
      </c>
      <c r="P68" s="25">
        <f t="shared" si="1"/>
        <v>-1.4066700000000001</v>
      </c>
      <c r="Q68">
        <f t="shared" si="2"/>
        <v>8.548333333333332</v>
      </c>
    </row>
    <row r="69" spans="1:17" x14ac:dyDescent="0.2">
      <c r="A69" s="25">
        <f>'NODE 1'!AK69</f>
        <v>56.376666666666658</v>
      </c>
      <c r="B69" s="25">
        <f>'NODE 1'!AJ69</f>
        <v>56.376666666666658</v>
      </c>
      <c r="C69" s="25">
        <f>'NODE 2'!Q69</f>
        <v>1.7176249999999988</v>
      </c>
      <c r="D69" s="25">
        <f>'NODE 2'!P69</f>
        <v>0.5546116666666665</v>
      </c>
      <c r="E69">
        <f>'NODE 3'!I68</f>
        <v>17.371666666666666</v>
      </c>
      <c r="F69">
        <f>'NODE 3'!J68</f>
        <v>12.516666666666666</v>
      </c>
      <c r="H69" s="25">
        <f>thickness!BM66</f>
        <v>59.200265000000002</v>
      </c>
      <c r="I69" s="25">
        <f>thickness!BN66</f>
        <v>59.200265000000002</v>
      </c>
      <c r="J69" s="25">
        <v>1.4670966666666654</v>
      </c>
      <c r="K69" s="25">
        <v>0.33225499999999886</v>
      </c>
      <c r="L69">
        <v>12.516666666666666</v>
      </c>
      <c r="M69">
        <v>10.871666666666664</v>
      </c>
      <c r="O69" s="25">
        <f t="shared" si="0"/>
        <v>59.200265000000002</v>
      </c>
      <c r="P69" s="25">
        <f t="shared" si="1"/>
        <v>0.89967583333333212</v>
      </c>
      <c r="Q69">
        <f t="shared" si="2"/>
        <v>11.694166666666664</v>
      </c>
    </row>
    <row r="70" spans="1:17" x14ac:dyDescent="0.2">
      <c r="A70" s="25">
        <f>'NODE 1'!AK70</f>
        <v>48.326666666666675</v>
      </c>
      <c r="B70" s="25">
        <f>'NODE 1'!AJ70</f>
        <v>48.326666666666675</v>
      </c>
      <c r="C70" s="25">
        <f>'NODE 2'!Q70</f>
        <v>1.6250149999999992</v>
      </c>
      <c r="D70" s="25">
        <f>'NODE 2'!P70</f>
        <v>0.39511833333333324</v>
      </c>
      <c r="E70">
        <f>'NODE 3'!I69</f>
        <v>17.371666666666666</v>
      </c>
      <c r="F70">
        <f>'NODE 3'!J69</f>
        <v>11.463333333333333</v>
      </c>
      <c r="H70" s="25">
        <f>thickness!BM67</f>
        <v>50.985240000000005</v>
      </c>
      <c r="I70" s="25">
        <f>thickness!BN67</f>
        <v>50.985240000000005</v>
      </c>
      <c r="J70" s="25">
        <v>1.3744866666666657</v>
      </c>
      <c r="K70" s="25">
        <v>0.17276166666666604</v>
      </c>
      <c r="L70">
        <v>11.463333333333333</v>
      </c>
      <c r="M70">
        <v>10.871666666666664</v>
      </c>
      <c r="O70" s="25">
        <f t="shared" ref="O70:O90" si="3">AVERAGE(H70:I70)</f>
        <v>50.985240000000005</v>
      </c>
      <c r="P70" s="25">
        <f t="shared" ref="P70:P90" si="4">AVERAGE(J70:K70)</f>
        <v>0.77362416666666589</v>
      </c>
      <c r="Q70">
        <f t="shared" ref="Q70:Q90" si="5">AVERAGE(L70:M70)</f>
        <v>11.167499999999999</v>
      </c>
    </row>
    <row r="71" spans="1:17" x14ac:dyDescent="0.2">
      <c r="A71" s="25">
        <f>'NODE 1'!AK71</f>
        <v>62.235000000000007</v>
      </c>
      <c r="B71" s="25">
        <f>'NODE 1'!AJ71</f>
        <v>62.235000000000007</v>
      </c>
      <c r="C71" s="25">
        <f>'NODE 2'!Q71</f>
        <v>-0.53666999999999998</v>
      </c>
      <c r="D71" s="25">
        <f>'NODE 2'!P71</f>
        <v>-0.53666999999999998</v>
      </c>
      <c r="E71">
        <f>'NODE 3'!I70</f>
        <v>17.371666666666666</v>
      </c>
      <c r="F71">
        <f>'NODE 3'!J70</f>
        <v>1.9083333333333334</v>
      </c>
      <c r="H71" s="25">
        <f>thickness!BM68</f>
        <v>65.07416666666667</v>
      </c>
      <c r="I71" s="25">
        <f>thickness!BN68</f>
        <v>65.07416666666667</v>
      </c>
      <c r="J71" s="25">
        <v>-0.53666999999999998</v>
      </c>
      <c r="K71" s="25">
        <v>-0.53666999999999998</v>
      </c>
      <c r="L71">
        <v>10.871666666666664</v>
      </c>
      <c r="M71">
        <v>1.9083333333333334</v>
      </c>
      <c r="O71" s="25">
        <f t="shared" si="3"/>
        <v>65.07416666666667</v>
      </c>
      <c r="P71" s="25">
        <f t="shared" si="4"/>
        <v>-0.53666999999999998</v>
      </c>
      <c r="Q71">
        <f t="shared" si="5"/>
        <v>6.3899999999999988</v>
      </c>
    </row>
    <row r="72" spans="1:17" x14ac:dyDescent="0.2">
      <c r="A72" s="25">
        <f>'NODE 1'!AK72</f>
        <v>63.271666666666668</v>
      </c>
      <c r="B72" s="25">
        <f>'NODE 1'!AJ72</f>
        <v>63.271666666666668</v>
      </c>
      <c r="C72" s="25">
        <f>'NODE 2'!Q72</f>
        <v>1.7548299999999988</v>
      </c>
      <c r="D72" s="25">
        <f>'NODE 2'!P72</f>
        <v>0.65913166666666667</v>
      </c>
      <c r="E72">
        <f>'NODE 3'!I71</f>
        <v>17.371666666666666</v>
      </c>
      <c r="F72">
        <f>'NODE 3'!J71</f>
        <v>14.421666666666667</v>
      </c>
      <c r="H72" s="25">
        <f>thickness!BM69</f>
        <v>65.592500000000001</v>
      </c>
      <c r="I72" s="25">
        <f>thickness!BN69</f>
        <v>65.592500000000001</v>
      </c>
      <c r="J72" s="25">
        <v>1.5043016666666653</v>
      </c>
      <c r="K72" s="25">
        <v>0.43677499999999903</v>
      </c>
      <c r="L72">
        <v>14.421666666666667</v>
      </c>
      <c r="M72">
        <v>10.871666666666664</v>
      </c>
      <c r="O72" s="25">
        <f t="shared" si="3"/>
        <v>65.592500000000001</v>
      </c>
      <c r="P72" s="25">
        <f t="shared" si="4"/>
        <v>0.97053833333333217</v>
      </c>
      <c r="Q72">
        <f t="shared" si="5"/>
        <v>12.646666666666665</v>
      </c>
    </row>
    <row r="73" spans="1:17" x14ac:dyDescent="0.2">
      <c r="A73" s="25">
        <f>'NODE 1'!AK73</f>
        <v>58.32166666666668</v>
      </c>
      <c r="B73" s="25">
        <f>'NODE 1'!AJ73</f>
        <v>58.32166666666668</v>
      </c>
      <c r="C73" s="25">
        <f>'NODE 2'!Q73</f>
        <v>0.66540999999999872</v>
      </c>
      <c r="D73" s="25">
        <f>'NODE 2'!P73</f>
        <v>-0.22558833333333306</v>
      </c>
      <c r="E73">
        <f>'NODE 3'!I72</f>
        <v>38.356666666666669</v>
      </c>
      <c r="F73">
        <f>'NODE 3'!J72</f>
        <v>17.371666666666666</v>
      </c>
      <c r="H73" s="25">
        <f>thickness!BM70</f>
        <v>61.18513750000001</v>
      </c>
      <c r="I73" s="25">
        <f>thickness!BN70</f>
        <v>61.18513750000001</v>
      </c>
      <c r="J73" s="25">
        <v>0.41488166666666526</v>
      </c>
      <c r="K73" s="25">
        <v>-0.44794500000000115</v>
      </c>
      <c r="L73">
        <v>38.356666666666669</v>
      </c>
      <c r="M73">
        <v>10.871666666666664</v>
      </c>
      <c r="O73" s="25">
        <f t="shared" si="3"/>
        <v>61.18513750000001</v>
      </c>
      <c r="P73" s="25">
        <f t="shared" si="4"/>
        <v>-1.6531666666667943E-2</v>
      </c>
      <c r="Q73">
        <f t="shared" si="5"/>
        <v>24.614166666666666</v>
      </c>
    </row>
    <row r="74" spans="1:17" x14ac:dyDescent="0.2">
      <c r="A74" s="25">
        <f>'NODE 1'!AK74</f>
        <v>86.268333333333359</v>
      </c>
      <c r="B74" s="25">
        <f>'NODE 1'!AJ74</f>
        <v>84.722171666666682</v>
      </c>
      <c r="C74" s="25">
        <f>'NODE 2'!Q74</f>
        <v>-0.49833</v>
      </c>
      <c r="D74" s="25">
        <f>'NODE 2'!P74</f>
        <v>-0.49833</v>
      </c>
      <c r="E74">
        <f>'NODE 3'!I73</f>
        <v>17.371666666666666</v>
      </c>
      <c r="F74">
        <f>'NODE 3'!J73</f>
        <v>10.119999999999999</v>
      </c>
      <c r="H74" s="25">
        <f>thickness!BM71</f>
        <v>83.752381280604368</v>
      </c>
      <c r="I74" s="25">
        <f>thickness!BN71</f>
        <v>82.067808184166694</v>
      </c>
      <c r="J74" s="25">
        <v>-0.49833</v>
      </c>
      <c r="K74" s="25">
        <v>-0.49833</v>
      </c>
      <c r="L74">
        <v>10.871666666666664</v>
      </c>
      <c r="M74">
        <v>10.119999999999999</v>
      </c>
      <c r="O74" s="25">
        <f t="shared" si="3"/>
        <v>82.910094732385531</v>
      </c>
      <c r="P74" s="25">
        <f t="shared" si="4"/>
        <v>-0.49833</v>
      </c>
      <c r="Q74">
        <f t="shared" si="5"/>
        <v>10.495833333333332</v>
      </c>
    </row>
    <row r="75" spans="1:17" x14ac:dyDescent="0.2">
      <c r="A75" s="25">
        <f>'NODE 1'!AK75</f>
        <v>60.224999999999994</v>
      </c>
      <c r="B75" s="25">
        <f>'NODE 1'!AJ75</f>
        <v>60.224999999999994</v>
      </c>
      <c r="C75" s="25">
        <f>'NODE 2'!Q75</f>
        <v>2.5326766666666654</v>
      </c>
      <c r="D75" s="25">
        <f>'NODE 2'!P75</f>
        <v>1.218118333333333</v>
      </c>
      <c r="E75">
        <f>'NODE 3'!I74</f>
        <v>17.371666666666666</v>
      </c>
      <c r="F75">
        <f>'NODE 3'!J74</f>
        <v>-5.3316666666666661</v>
      </c>
      <c r="H75" s="25">
        <f>thickness!BM72</f>
        <v>63.127489166666656</v>
      </c>
      <c r="I75" s="25">
        <f>thickness!BN72</f>
        <v>63.127489166666656</v>
      </c>
      <c r="J75" s="25">
        <v>2.2821483333333319</v>
      </c>
      <c r="K75" s="25">
        <v>0.99576166666666532</v>
      </c>
      <c r="L75">
        <v>10.871666666666664</v>
      </c>
      <c r="M75">
        <v>-5.3316666666666661</v>
      </c>
      <c r="O75" s="25">
        <f t="shared" si="3"/>
        <v>63.127489166666656</v>
      </c>
      <c r="P75" s="25">
        <f t="shared" si="4"/>
        <v>1.6389549999999986</v>
      </c>
      <c r="Q75">
        <f t="shared" si="5"/>
        <v>2.7699999999999991</v>
      </c>
    </row>
    <row r="76" spans="1:17" x14ac:dyDescent="0.2">
      <c r="A76" s="25">
        <f>'NODE 1'!AK76</f>
        <v>49.830000000000005</v>
      </c>
      <c r="B76" s="25">
        <f>'NODE 1'!AJ76</f>
        <v>49.830000000000005</v>
      </c>
      <c r="C76" s="25">
        <f>'NODE 2'!Q76</f>
        <v>1.8733329999999999</v>
      </c>
      <c r="D76" s="25">
        <f>'NODE 2'!P76</f>
        <v>0.74826499999999996</v>
      </c>
      <c r="E76">
        <f>'NODE 3'!I75</f>
        <v>17.371666666666666</v>
      </c>
      <c r="F76">
        <f>'NODE 3'!J75</f>
        <v>1.5549999999999999</v>
      </c>
      <c r="H76" s="25">
        <f>thickness!BM73</f>
        <v>52.519391666666678</v>
      </c>
      <c r="I76" s="25">
        <f>thickness!BN73</f>
        <v>52.519391666666678</v>
      </c>
      <c r="J76" s="25">
        <v>1.8161933333333322</v>
      </c>
      <c r="K76" s="25">
        <v>0.52590833333333231</v>
      </c>
      <c r="L76">
        <v>10.871666666666664</v>
      </c>
      <c r="M76">
        <v>1.5549999999999999</v>
      </c>
      <c r="O76" s="25">
        <f t="shared" si="3"/>
        <v>52.519391666666678</v>
      </c>
      <c r="P76" s="25">
        <f t="shared" si="4"/>
        <v>1.1710508333333323</v>
      </c>
      <c r="Q76">
        <f t="shared" si="5"/>
        <v>6.213333333333332</v>
      </c>
    </row>
    <row r="77" spans="1:17" x14ac:dyDescent="0.2">
      <c r="A77" s="25">
        <f>'NODE 1'!AK77</f>
        <v>68.041666666666671</v>
      </c>
      <c r="B77" s="25">
        <f>'NODE 1'!AJ77</f>
        <v>68.041666666666671</v>
      </c>
      <c r="C77" s="25">
        <f>'NODE 2'!Q77</f>
        <v>2.2474499999999988</v>
      </c>
      <c r="D77" s="25">
        <f>'NODE 2'!P77</f>
        <v>1.0871583333333332</v>
      </c>
      <c r="E77">
        <f>'NODE 3'!I76</f>
        <v>17.371666666666666</v>
      </c>
      <c r="F77">
        <f>'NODE 3'!J76</f>
        <v>4.623333333333334</v>
      </c>
      <c r="H77" s="25">
        <f>thickness!BM74</f>
        <v>67.977500000000006</v>
      </c>
      <c r="I77" s="25">
        <f>thickness!BN74</f>
        <v>67.977500000000006</v>
      </c>
      <c r="J77" s="25">
        <v>1.9969216666666656</v>
      </c>
      <c r="K77" s="25">
        <v>0.86480166666666558</v>
      </c>
      <c r="L77">
        <v>10.871666666666664</v>
      </c>
      <c r="M77">
        <v>4.623333333333334</v>
      </c>
      <c r="O77" s="25">
        <f t="shared" si="3"/>
        <v>67.977500000000006</v>
      </c>
      <c r="P77" s="25">
        <f t="shared" si="4"/>
        <v>1.4308616666666656</v>
      </c>
      <c r="Q77">
        <f t="shared" si="5"/>
        <v>7.7474999999999987</v>
      </c>
    </row>
    <row r="78" spans="1:17" x14ac:dyDescent="0.2">
      <c r="A78" s="25">
        <f>'NODE 1'!AK78</f>
        <v>52.051666666666669</v>
      </c>
      <c r="B78" s="25">
        <f>'NODE 1'!AJ78</f>
        <v>52.051666666666669</v>
      </c>
      <c r="C78" s="25">
        <f>'NODE 2'!Q78</f>
        <v>0.97944999999999882</v>
      </c>
      <c r="D78" s="25">
        <f>'NODE 2'!P78</f>
        <v>-5.5588333333333351E-2</v>
      </c>
      <c r="E78">
        <f>'NODE 3'!I77</f>
        <v>28.341666666666669</v>
      </c>
      <c r="F78">
        <f>'NODE 3'!J77</f>
        <v>17.371666666666666</v>
      </c>
      <c r="H78" s="25">
        <f>thickness!BM75</f>
        <v>54.786602500000001</v>
      </c>
      <c r="I78" s="25">
        <f>thickness!BN75</f>
        <v>54.786602500000001</v>
      </c>
      <c r="J78" s="25">
        <v>0.72892166666666514</v>
      </c>
      <c r="K78" s="25">
        <v>-0.277945000000001</v>
      </c>
      <c r="L78">
        <v>28.341666666666669</v>
      </c>
      <c r="M78">
        <v>10.871666666666664</v>
      </c>
      <c r="O78" s="25">
        <f t="shared" si="3"/>
        <v>54.786602500000001</v>
      </c>
      <c r="P78" s="25">
        <f t="shared" si="4"/>
        <v>0.22548833333333207</v>
      </c>
      <c r="Q78">
        <f t="shared" si="5"/>
        <v>19.606666666666666</v>
      </c>
    </row>
    <row r="79" spans="1:17" x14ac:dyDescent="0.2">
      <c r="A79" s="25">
        <f>'NODE 1'!AK79</f>
        <v>40.094999999999999</v>
      </c>
      <c r="B79" s="25">
        <f>'NODE 1'!AJ79</f>
        <v>40.094999999999999</v>
      </c>
      <c r="C79" s="25">
        <f>'NODE 2'!Q79</f>
        <v>1.2943966666666655</v>
      </c>
      <c r="D79" s="25">
        <f>'NODE 2'!P79</f>
        <v>5.2278333333333427E-2</v>
      </c>
      <c r="E79">
        <f>'NODE 3'!I78</f>
        <v>17.371666666666666</v>
      </c>
      <c r="F79">
        <f>'NODE 3'!J78</f>
        <v>16.003333333333334</v>
      </c>
      <c r="H79" s="25">
        <f>thickness!BM76</f>
        <v>42.584824166666664</v>
      </c>
      <c r="I79" s="25">
        <f>thickness!BN76</f>
        <v>42.584824166666664</v>
      </c>
      <c r="J79" s="25">
        <v>1.0438683333333321</v>
      </c>
      <c r="K79" s="25">
        <v>-0.17007833333333466</v>
      </c>
      <c r="L79">
        <v>16.003333333333334</v>
      </c>
      <c r="M79">
        <v>10.871666666666664</v>
      </c>
      <c r="O79" s="25">
        <f t="shared" si="3"/>
        <v>42.584824166666664</v>
      </c>
      <c r="P79" s="25">
        <f t="shared" si="4"/>
        <v>0.4368949999999987</v>
      </c>
      <c r="Q79">
        <f t="shared" si="5"/>
        <v>13.4375</v>
      </c>
    </row>
    <row r="80" spans="1:17" x14ac:dyDescent="0.2">
      <c r="A80" s="25">
        <f>'NODE 1'!AK80</f>
        <v>43.778333333333329</v>
      </c>
      <c r="B80" s="25">
        <f>'NODE 1'!AJ80</f>
        <v>43.778333333333329</v>
      </c>
      <c r="C80" s="25">
        <f>'NODE 2'!Q80</f>
        <v>-8.9366699999999994</v>
      </c>
      <c r="D80" s="25">
        <f>'NODE 2'!P80</f>
        <v>-8.9366699999999994</v>
      </c>
      <c r="E80">
        <f>'NODE 3'!I79</f>
        <v>17.371666666666666</v>
      </c>
      <c r="F80">
        <f>'NODE 3'!J79</f>
        <v>14.744999999999999</v>
      </c>
      <c r="H80" s="25">
        <f>thickness!BM77</f>
        <v>46.343665833333333</v>
      </c>
      <c r="I80" s="25">
        <f>thickness!BN77</f>
        <v>46.343665833333333</v>
      </c>
      <c r="J80" s="25">
        <v>-8.9366699999999994</v>
      </c>
      <c r="K80" s="25">
        <v>-8.9366699999999994</v>
      </c>
      <c r="L80">
        <v>14.744999999999999</v>
      </c>
      <c r="M80">
        <v>10.871666666666664</v>
      </c>
      <c r="O80" s="25">
        <f t="shared" si="3"/>
        <v>46.343665833333333</v>
      </c>
      <c r="P80" s="25">
        <f t="shared" si="4"/>
        <v>-8.9366699999999994</v>
      </c>
      <c r="Q80">
        <f t="shared" si="5"/>
        <v>12.808333333333332</v>
      </c>
    </row>
    <row r="81" spans="1:17" x14ac:dyDescent="0.2">
      <c r="A81" s="25">
        <f>'NODE 1'!AK81</f>
        <v>93.763333333333321</v>
      </c>
      <c r="B81" s="25">
        <f>'NODE 1'!AJ81</f>
        <v>88.547506666666678</v>
      </c>
      <c r="C81" s="25">
        <f>'NODE 2'!Q81</f>
        <v>-0.72167000000000003</v>
      </c>
      <c r="D81" s="25">
        <f>'NODE 2'!P81</f>
        <v>-0.72167000000000003</v>
      </c>
      <c r="E81">
        <f>'NODE 3'!I80</f>
        <v>17.371666666666666</v>
      </c>
      <c r="F81">
        <f>'NODE 3'!J80</f>
        <v>2.9800000000000004</v>
      </c>
      <c r="H81" s="25">
        <f>thickness!BM78</f>
        <v>90.110344999999995</v>
      </c>
      <c r="I81" s="25">
        <f>thickness!BN78</f>
        <v>87.744967606666663</v>
      </c>
      <c r="J81" s="25">
        <v>-0.72167000000000003</v>
      </c>
      <c r="K81" s="25">
        <v>-0.72167000000000003</v>
      </c>
      <c r="L81">
        <v>10.871666666666664</v>
      </c>
      <c r="M81">
        <v>2.9800000000000004</v>
      </c>
      <c r="O81" s="25">
        <f t="shared" si="3"/>
        <v>88.927656303333322</v>
      </c>
      <c r="P81" s="25">
        <f t="shared" si="4"/>
        <v>-0.72167000000000003</v>
      </c>
      <c r="Q81">
        <f t="shared" si="5"/>
        <v>6.9258333333333324</v>
      </c>
    </row>
    <row r="82" spans="1:17" x14ac:dyDescent="0.2">
      <c r="A82" s="25">
        <f>'NODE 1'!AK82</f>
        <v>56.535000000000004</v>
      </c>
      <c r="B82" s="25">
        <f>'NODE 1'!AJ82</f>
        <v>56.535000000000004</v>
      </c>
      <c r="C82" s="25">
        <f>'NODE 2'!Q82</f>
        <v>0.52954666666666572</v>
      </c>
      <c r="D82" s="25">
        <f>'NODE 2'!P82</f>
        <v>-0.34884166666666649</v>
      </c>
      <c r="E82">
        <f>'NODE 3'!I81</f>
        <v>40.868333333333332</v>
      </c>
      <c r="F82">
        <f>'NODE 3'!J81</f>
        <v>17.371666666666666</v>
      </c>
      <c r="H82" s="25">
        <f>thickness!BM79</f>
        <v>59.361844166666671</v>
      </c>
      <c r="I82" s="25">
        <f>thickness!BN79</f>
        <v>59.361844166666671</v>
      </c>
      <c r="J82" s="25">
        <v>0.27901833333333226</v>
      </c>
      <c r="K82" s="25">
        <v>-0.57119833333333458</v>
      </c>
      <c r="L82">
        <v>40.868333333333332</v>
      </c>
      <c r="M82">
        <v>10.871666666666664</v>
      </c>
      <c r="O82" s="25">
        <f t="shared" si="3"/>
        <v>59.361844166666671</v>
      </c>
      <c r="P82" s="25">
        <f t="shared" si="4"/>
        <v>-0.14609000000000116</v>
      </c>
      <c r="Q82">
        <f t="shared" si="5"/>
        <v>25.869999999999997</v>
      </c>
    </row>
    <row r="83" spans="1:17" x14ac:dyDescent="0.2">
      <c r="A83" s="25">
        <f>'NODE 1'!AK83</f>
        <v>39.706666666666663</v>
      </c>
      <c r="B83" s="25">
        <f>'NODE 1'!AJ83</f>
        <v>39.706666666666663</v>
      </c>
      <c r="C83" s="25">
        <f>'NODE 2'!Q83</f>
        <v>0.97629499999999902</v>
      </c>
      <c r="D83" s="25">
        <f>'NODE 2'!P83</f>
        <v>-0.19437499999999996</v>
      </c>
      <c r="E83">
        <f>'NODE 3'!I82</f>
        <v>23.419999999999998</v>
      </c>
      <c r="F83">
        <f>'NODE 3'!J82</f>
        <v>17.371666666666666</v>
      </c>
      <c r="H83" s="25">
        <f>thickness!BM80</f>
        <v>42.18853</v>
      </c>
      <c r="I83" s="25">
        <f>thickness!BN80</f>
        <v>42.18853</v>
      </c>
      <c r="J83" s="25">
        <v>0.72576666666666556</v>
      </c>
      <c r="K83" s="25">
        <v>-0.41673166666666761</v>
      </c>
      <c r="L83">
        <v>23.419999999999998</v>
      </c>
      <c r="M83">
        <v>10.871666666666664</v>
      </c>
      <c r="O83" s="25">
        <f t="shared" si="3"/>
        <v>42.18853</v>
      </c>
      <c r="P83" s="25">
        <f t="shared" si="4"/>
        <v>0.15451749999999898</v>
      </c>
      <c r="Q83">
        <f t="shared" si="5"/>
        <v>17.145833333333332</v>
      </c>
    </row>
    <row r="84" spans="1:17" x14ac:dyDescent="0.2">
      <c r="A84" s="25">
        <f>'NODE 1'!AK84</f>
        <v>58.28</v>
      </c>
      <c r="B84" s="25">
        <f>'NODE 1'!AJ84</f>
        <v>58.28</v>
      </c>
      <c r="C84" s="25">
        <f>'NODE 2'!Q84</f>
        <v>1.6626216666666658</v>
      </c>
      <c r="D84" s="25">
        <f>'NODE 2'!P84</f>
        <v>0.53373166666666672</v>
      </c>
      <c r="E84">
        <f>'NODE 3'!I83</f>
        <v>17.371666666666666</v>
      </c>
      <c r="F84">
        <f>'NODE 3'!J83</f>
        <v>14.596666666666666</v>
      </c>
      <c r="H84" s="25">
        <f>thickness!BM81</f>
        <v>61.142616666666669</v>
      </c>
      <c r="I84" s="25">
        <f>thickness!BN81</f>
        <v>61.142616666666669</v>
      </c>
      <c r="J84" s="25">
        <v>1.4120933333333323</v>
      </c>
      <c r="K84" s="25">
        <v>0.31137499999999907</v>
      </c>
      <c r="L84">
        <v>14.596666666666666</v>
      </c>
      <c r="M84">
        <v>10.871666666666664</v>
      </c>
      <c r="O84" s="25">
        <f t="shared" si="3"/>
        <v>61.142616666666669</v>
      </c>
      <c r="P84" s="25">
        <f t="shared" si="4"/>
        <v>0.86173416666666569</v>
      </c>
      <c r="Q84">
        <f t="shared" si="5"/>
        <v>12.734166666666665</v>
      </c>
    </row>
    <row r="85" spans="1:17" x14ac:dyDescent="0.2">
      <c r="A85" s="25">
        <f>'NODE 1'!AK85</f>
        <v>44.103333333333332</v>
      </c>
      <c r="B85" s="25">
        <f>'NODE 1'!AJ85</f>
        <v>44.103333333333332</v>
      </c>
      <c r="C85" s="25">
        <f>'NODE 2'!Q85</f>
        <v>-5.62</v>
      </c>
      <c r="D85" s="25">
        <f>'NODE 2'!P85</f>
        <v>-5.62</v>
      </c>
      <c r="E85">
        <f>'NODE 3'!I84</f>
        <v>17.371666666666666</v>
      </c>
      <c r="F85">
        <f>'NODE 3'!J84</f>
        <v>-8.9433333333333334</v>
      </c>
      <c r="H85" s="25">
        <f>thickness!BM82</f>
        <v>46.675328333333333</v>
      </c>
      <c r="I85" s="25">
        <f>thickness!BN82</f>
        <v>46.675328333333333</v>
      </c>
      <c r="J85" s="25">
        <v>-5.62</v>
      </c>
      <c r="K85" s="25">
        <v>-5.62</v>
      </c>
      <c r="L85">
        <v>10.871666666666664</v>
      </c>
      <c r="M85">
        <v>-8.9433333333333334</v>
      </c>
      <c r="O85" s="25">
        <f t="shared" si="3"/>
        <v>46.675328333333333</v>
      </c>
      <c r="P85" s="25">
        <f t="shared" si="4"/>
        <v>-5.62</v>
      </c>
      <c r="Q85">
        <f t="shared" si="5"/>
        <v>0.96416666666666551</v>
      </c>
    </row>
    <row r="86" spans="1:17" x14ac:dyDescent="0.2">
      <c r="A86" s="25">
        <f>'NODE 1'!AK86</f>
        <v>37.109999999999992</v>
      </c>
      <c r="B86" s="25">
        <f>'NODE 1'!AJ86</f>
        <v>37.109999999999992</v>
      </c>
      <c r="C86" s="25">
        <f>'NODE 2'!Q86</f>
        <v>1.6966916666666656</v>
      </c>
      <c r="D86" s="25">
        <f>'NODE 2'!P86</f>
        <v>0.32581166666666661</v>
      </c>
      <c r="E86">
        <f>'NODE 3'!I85</f>
        <v>17.371666666666666</v>
      </c>
      <c r="F86">
        <f>'NODE 3'!J85</f>
        <v>5.2166666666666659</v>
      </c>
      <c r="H86" s="25">
        <f>thickness!BM83</f>
        <v>39.53863166666666</v>
      </c>
      <c r="I86" s="25">
        <f>thickness!BN83</f>
        <v>39.53863166666666</v>
      </c>
      <c r="J86" s="25">
        <v>1.4461633333333319</v>
      </c>
      <c r="K86" s="25">
        <v>0.10345499999999896</v>
      </c>
      <c r="L86">
        <v>10.871666666666664</v>
      </c>
      <c r="M86">
        <v>5.2166666666666659</v>
      </c>
      <c r="O86" s="25">
        <f t="shared" si="3"/>
        <v>39.53863166666666</v>
      </c>
      <c r="P86" s="25">
        <f t="shared" si="4"/>
        <v>0.77480916666666544</v>
      </c>
      <c r="Q86">
        <f t="shared" si="5"/>
        <v>8.0441666666666656</v>
      </c>
    </row>
    <row r="87" spans="1:17" x14ac:dyDescent="0.2">
      <c r="A87" s="25">
        <f>'NODE 1'!AK87</f>
        <v>71.291666666666686</v>
      </c>
      <c r="B87" s="25">
        <f>'NODE 1'!AJ87</f>
        <v>71.291666666666686</v>
      </c>
      <c r="C87" s="25">
        <f>'NODE 2'!Q87</f>
        <v>0.99666699999999997</v>
      </c>
      <c r="D87" s="25">
        <f>'NODE 2'!P87</f>
        <v>0.96521166666666702</v>
      </c>
      <c r="E87">
        <f>'NODE 3'!I86</f>
        <v>17.371666666666666</v>
      </c>
      <c r="F87">
        <f>'NODE 3'!J86</f>
        <v>10.871666666666664</v>
      </c>
      <c r="H87" s="25">
        <f>thickness!BM84</f>
        <v>69.783920596437696</v>
      </c>
      <c r="I87" s="25">
        <f>thickness!BN84</f>
        <v>69.60250000000002</v>
      </c>
      <c r="J87" s="25">
        <v>0.99666699999999997</v>
      </c>
      <c r="K87" s="25">
        <v>0.74285499999999938</v>
      </c>
      <c r="L87">
        <v>10.871666666666664</v>
      </c>
      <c r="M87">
        <v>10.871666666666664</v>
      </c>
      <c r="O87" s="25">
        <f t="shared" si="3"/>
        <v>69.693210298218858</v>
      </c>
      <c r="P87" s="25">
        <f t="shared" si="4"/>
        <v>0.86976099999999967</v>
      </c>
      <c r="Q87">
        <f t="shared" si="5"/>
        <v>10.871666666666664</v>
      </c>
    </row>
    <row r="88" spans="1:17" x14ac:dyDescent="0.2">
      <c r="A88" s="25">
        <f>'NODE 1'!AK88</f>
        <v>64.304999999999993</v>
      </c>
      <c r="B88" s="25">
        <f>'NODE 1'!AJ88</f>
        <v>64.304999999999993</v>
      </c>
      <c r="C88" s="25">
        <f>'NODE 2'!Q88</f>
        <v>1.7556666666666654</v>
      </c>
      <c r="D88" s="25">
        <f>'NODE 2'!P88</f>
        <v>0.6711849999999997</v>
      </c>
      <c r="E88">
        <f>'NODE 3'!I87</f>
        <v>17.371666666666666</v>
      </c>
      <c r="F88">
        <f>'NODE 3'!J87</f>
        <v>14.819999999999999</v>
      </c>
      <c r="H88" s="25">
        <f>thickness!BM85</f>
        <v>66.109166666666667</v>
      </c>
      <c r="I88" s="25">
        <f>thickness!BN85</f>
        <v>66.109166666666667</v>
      </c>
      <c r="J88" s="25">
        <v>1.5051383333333319</v>
      </c>
      <c r="K88" s="25">
        <v>0.44882833333333205</v>
      </c>
      <c r="L88">
        <v>14.819999999999999</v>
      </c>
      <c r="M88">
        <v>10.871666666666664</v>
      </c>
      <c r="O88" s="25">
        <f t="shared" si="3"/>
        <v>66.109166666666667</v>
      </c>
      <c r="P88" s="25">
        <f t="shared" si="4"/>
        <v>0.97698333333333198</v>
      </c>
      <c r="Q88">
        <f t="shared" si="5"/>
        <v>12.845833333333331</v>
      </c>
    </row>
    <row r="89" spans="1:17" x14ac:dyDescent="0.2">
      <c r="A89" s="25">
        <f>'NODE 1'!AK89</f>
        <v>64.408333333333331</v>
      </c>
      <c r="B89" s="25">
        <f>'NODE 1'!AJ89</f>
        <v>64.408333333333331</v>
      </c>
      <c r="C89" s="25">
        <f>'NODE 2'!Q89</f>
        <v>-0.45333000000000001</v>
      </c>
      <c r="D89" s="25">
        <f>'NODE 2'!P89</f>
        <v>-0.45333000000000001</v>
      </c>
      <c r="E89">
        <f>'NODE 3'!I88</f>
        <v>17.371666666666666</v>
      </c>
      <c r="F89">
        <f>'NODE 3'!J88</f>
        <v>6.8433333333333337</v>
      </c>
      <c r="H89" s="25">
        <f>thickness!BM86</f>
        <v>66.160833333333329</v>
      </c>
      <c r="I89" s="25">
        <f>thickness!BN86</f>
        <v>66.160833333333329</v>
      </c>
      <c r="J89" s="25">
        <v>-0.45333000000000001</v>
      </c>
      <c r="K89" s="25">
        <v>-0.45333000000000001</v>
      </c>
      <c r="L89">
        <v>10.871666666666664</v>
      </c>
      <c r="M89">
        <v>6.8433333333333337</v>
      </c>
      <c r="O89" s="25">
        <f t="shared" si="3"/>
        <v>66.160833333333329</v>
      </c>
      <c r="P89" s="25">
        <f t="shared" si="4"/>
        <v>-0.45333000000000001</v>
      </c>
      <c r="Q89">
        <f t="shared" si="5"/>
        <v>8.8574999999999982</v>
      </c>
    </row>
    <row r="90" spans="1:17" x14ac:dyDescent="0.2">
      <c r="A90" s="25">
        <f>'NODE 1'!AK90</f>
        <v>61.71</v>
      </c>
      <c r="B90" s="25">
        <f>'NODE 1'!AJ90</f>
        <v>61.71</v>
      </c>
      <c r="C90" s="25">
        <f>'NODE 2'!Q90</f>
        <v>1.5116670000000001</v>
      </c>
      <c r="D90" s="25">
        <f>'NODE 2'!P90</f>
        <v>0.65375833333333366</v>
      </c>
      <c r="E90">
        <f>'NODE 3'!I89</f>
        <v>17.371666666666666</v>
      </c>
      <c r="F90">
        <f>'NODE 3'!J89</f>
        <v>13.418333333333331</v>
      </c>
      <c r="H90" s="25">
        <f>thickness!BM87</f>
        <v>64.642931666666669</v>
      </c>
      <c r="I90" s="25">
        <f>thickness!BN87</f>
        <v>64.642931666666669</v>
      </c>
      <c r="J90" s="25">
        <v>1.5116670000000001</v>
      </c>
      <c r="K90" s="25">
        <v>0.43140166666666557</v>
      </c>
      <c r="L90">
        <v>13.418333333333331</v>
      </c>
      <c r="M90">
        <v>10.871666666666664</v>
      </c>
      <c r="O90" s="25">
        <f t="shared" si="3"/>
        <v>64.642931666666669</v>
      </c>
      <c r="P90" s="25">
        <f t="shared" si="4"/>
        <v>0.97153433333333283</v>
      </c>
      <c r="Q90">
        <f t="shared" si="5"/>
        <v>12.144999999999998</v>
      </c>
    </row>
  </sheetData>
  <sheetProtection algorithmName="SHA-512" hashValue="qsTwu2L29XPlyDzO6ohKZ56MMUvOAK+9XJqp9HAklWGDnZ6PUDXzyqaxhpQxRgFQu4T6X8v9ZnG+U8CKUnNJgQ==" saltValue="nocg2yuZPIfc593nF8X47w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DF1A-D34F-7E4A-9CB0-F4A2036D4EDA}">
  <dimension ref="A1:BN87"/>
  <sheetViews>
    <sheetView zoomScale="70" zoomScaleNormal="70" workbookViewId="0">
      <selection activeCell="F47" sqref="F47"/>
    </sheetView>
  </sheetViews>
  <sheetFormatPr baseColWidth="10" defaultColWidth="11.5" defaultRowHeight="15" x14ac:dyDescent="0.2"/>
  <cols>
    <col min="7" max="7" width="13.1640625" customWidth="1"/>
    <col min="9" max="11" width="13" customWidth="1"/>
    <col min="18" max="18" width="13.1640625" customWidth="1"/>
    <col min="20" max="21" width="13" customWidth="1"/>
    <col min="27" max="27" width="15.5" customWidth="1"/>
    <col min="31" max="31" width="11.5" style="34"/>
    <col min="63" max="63" width="11.5" style="34"/>
  </cols>
  <sheetData>
    <row r="1" spans="1:66" x14ac:dyDescent="0.2">
      <c r="A1" t="str">
        <f>'(Lab)limts'!A4</f>
        <v>Lf (max)</v>
      </c>
      <c r="B1" t="s">
        <v>4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L1" s="25" t="str">
        <f>'(Lab)limts'!B4</f>
        <v>Lf(min)</v>
      </c>
      <c r="M1" t="s">
        <v>4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W1" t="s">
        <v>138</v>
      </c>
      <c r="X1">
        <v>0</v>
      </c>
      <c r="Y1" t="s">
        <v>139</v>
      </c>
      <c r="AA1" t="s">
        <v>102</v>
      </c>
      <c r="AB1" t="s">
        <v>140</v>
      </c>
      <c r="AC1" t="s">
        <v>104</v>
      </c>
      <c r="AE1" s="34" t="s">
        <v>141</v>
      </c>
      <c r="AG1" t="str">
        <f>'(Lab)limts'!B4</f>
        <v>Lf(min)</v>
      </c>
      <c r="AH1" t="s">
        <v>4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R1" s="25" t="str">
        <f>AG1</f>
        <v>Lf(min)</v>
      </c>
      <c r="AS1" t="s">
        <v>4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C1" t="s">
        <v>138</v>
      </c>
      <c r="BD1">
        <v>0</v>
      </c>
      <c r="BE1" t="s">
        <v>139</v>
      </c>
      <c r="BG1" t="s">
        <v>102</v>
      </c>
      <c r="BH1" t="s">
        <v>140</v>
      </c>
      <c r="BI1" t="s">
        <v>104</v>
      </c>
      <c r="BK1" s="34" t="s">
        <v>142</v>
      </c>
      <c r="BM1" t="s">
        <v>112</v>
      </c>
      <c r="BN1" t="s">
        <v>111</v>
      </c>
    </row>
    <row r="2" spans="1:66" x14ac:dyDescent="0.2">
      <c r="A2" s="25">
        <f>'(Lab)limts'!A5</f>
        <v>74.421666666666667</v>
      </c>
      <c r="B2">
        <f>'INPUT DATA'!C4</f>
        <v>67.913333333333341</v>
      </c>
      <c r="C2">
        <v>74.421666666666667</v>
      </c>
      <c r="D2">
        <f>A2-B2</f>
        <v>6.5083333333333258</v>
      </c>
      <c r="E2">
        <f>A2-C2</f>
        <v>0</v>
      </c>
      <c r="F2">
        <f>B2-C2</f>
        <v>-6.5083333333333258</v>
      </c>
      <c r="G2">
        <f t="shared" ref="G2:G33" si="0">(B2*0.222)+(C2*0.868)+(D2*0.499)+(E2*0.592)+(F2*0.326)+0.008</f>
        <v>80.808708333333342</v>
      </c>
      <c r="H2">
        <f t="shared" ref="H2:H33" si="1">(B2*0.131)+(C2*0.777)+(D2*0.407)+(E2*0.5)+(F2*0.225)+0.0019</f>
        <v>67.908698333333334</v>
      </c>
      <c r="I2">
        <f t="shared" ref="I2:I33" si="2">IF(G2&gt;MAX(B2:C2), MAX(B2:C2), G2)</f>
        <v>74.421666666666667</v>
      </c>
      <c r="J2">
        <f t="shared" ref="J2:J33" si="3">IF(H2&lt;MIN(B2:C2),MIN(B2:C2),H2)</f>
        <v>67.913333333333341</v>
      </c>
      <c r="K2">
        <f>AVERAGE(I2:J2)</f>
        <v>71.167500000000004</v>
      </c>
      <c r="L2" s="25">
        <f>'(Lab)limts'!B5</f>
        <v>74.421666666666667</v>
      </c>
      <c r="M2">
        <f>'INPUT DATA'!Q4</f>
        <v>1.8516432769536508</v>
      </c>
      <c r="N2">
        <v>74.421666666666667</v>
      </c>
      <c r="O2">
        <f>L2-M2</f>
        <v>72.570023389713015</v>
      </c>
      <c r="P2">
        <f>L2-N2</f>
        <v>0</v>
      </c>
      <c r="Q2">
        <f>M2-N2</f>
        <v>-72.570023389713015</v>
      </c>
      <c r="R2">
        <f t="shared" ref="R2:R33" si="4">(M2*0.222)+(N2*0.868)+(O2*0.499)+(P2*0.592)+(Q2*0.326)+0.008</f>
        <v>77.571685520570711</v>
      </c>
      <c r="S2">
        <f t="shared" ref="S2:S33" si="5">(M2*0.131)+(N2*0.777)+(O2*0.407)+(P2*0.5)+(Q2*0.225)+0.0019</f>
        <v>71.27784452620871</v>
      </c>
      <c r="T2">
        <f t="shared" ref="T2:T33" si="6">IF(R2&gt;MAX(M2:N2), MAX(M2:N2), R2)</f>
        <v>74.421666666666667</v>
      </c>
      <c r="U2">
        <f t="shared" ref="U2:U33" si="7">IF(S2&lt;MIN(M2:N2),MIN(M2:N2),S2)</f>
        <v>71.27784452620871</v>
      </c>
      <c r="V2">
        <f>AVERAGE(T2:U2)</f>
        <v>72.849755596437689</v>
      </c>
      <c r="W2">
        <f>IF(F2 &lt; -6.2, 1, 0)</f>
        <v>1</v>
      </c>
      <c r="X2">
        <f>IF(AND(F2 &gt; -6.2, F2 &lt; 6.2), 1, 0)</f>
        <v>0</v>
      </c>
      <c r="Y2">
        <f>IF(F2 &gt; 6.2, 1, 0)</f>
        <v>0</v>
      </c>
      <c r="AA2">
        <f>MAX(K2,V2)</f>
        <v>72.849755596437689</v>
      </c>
      <c r="AB2">
        <f>MAX(K2,V2)</f>
        <v>72.849755596437689</v>
      </c>
      <c r="AC2">
        <f>MAX(K2,V2)</f>
        <v>72.849755596437689</v>
      </c>
      <c r="AE2" s="34">
        <f>(AA2*W2)+(X2*AB2)+(Y2*AC2)</f>
        <v>72.849755596437689</v>
      </c>
      <c r="AG2">
        <f>'(Lab)limts'!B5</f>
        <v>74.421666666666667</v>
      </c>
      <c r="AH2">
        <f>B2</f>
        <v>67.913333333333341</v>
      </c>
      <c r="AI2">
        <v>74.421666666666667</v>
      </c>
      <c r="AJ2">
        <f>AG2-AH2</f>
        <v>6.5083333333333258</v>
      </c>
      <c r="AK2">
        <f>AG2-AI2</f>
        <v>0</v>
      </c>
      <c r="AL2">
        <f>AH2-AI2</f>
        <v>-6.5083333333333258</v>
      </c>
      <c r="AM2">
        <f t="shared" ref="AM2:AM33" si="8">(AH2*0.222)+(AI2*0.868)+(AJ2*0.499)+(AK2*0.592)+(AL2*0.326)+0.008</f>
        <v>80.808708333333342</v>
      </c>
      <c r="AN2">
        <f t="shared" ref="AN2:AN33" si="9">(AH2*0.131)+(AI2*0.777)+(AJ2*0.407)+(AK2*0.5)+(AL2*0.225)+0.0019</f>
        <v>67.908698333333334</v>
      </c>
      <c r="AO2">
        <f t="shared" ref="AO2:AO33" si="10">IF(AM2&gt;MAX(AH2:AI2), MAX(AH2:AI2), AM2)</f>
        <v>74.421666666666667</v>
      </c>
      <c r="AP2">
        <f t="shared" ref="AP2:AP33" si="11">IF(AN2&lt;MIN(AH2:AI2),MIN(AH2:AI2),AN2)</f>
        <v>67.913333333333341</v>
      </c>
      <c r="AQ2">
        <f>AVERAGE(AO2:AP2)</f>
        <v>71.167500000000004</v>
      </c>
      <c r="AR2" s="25">
        <f t="shared" ref="AR2:AR65" si="12">AG2</f>
        <v>74.421666666666667</v>
      </c>
      <c r="AS2">
        <f>AH2</f>
        <v>67.913333333333341</v>
      </c>
      <c r="AT2">
        <v>74.421666666666667</v>
      </c>
      <c r="AU2">
        <f>AR2-AS2</f>
        <v>6.5083333333333258</v>
      </c>
      <c r="AV2">
        <f>AR2-AT2</f>
        <v>0</v>
      </c>
      <c r="AW2">
        <f>AS2-AT2</f>
        <v>-6.5083333333333258</v>
      </c>
      <c r="AX2">
        <f t="shared" ref="AX2:AX33" si="13">(AS2*0.222)+(AT2*0.868)+(AU2*0.499)+(AV2*0.592)+(AW2*0.326)+0.008</f>
        <v>80.808708333333342</v>
      </c>
      <c r="AY2">
        <f t="shared" ref="AY2:AY33" si="14">(AS2*0.131)+(AT2*0.777)+(AU2*0.407)+(AV2*0.5)+(AW2*0.225)+0.0019</f>
        <v>67.908698333333334</v>
      </c>
      <c r="AZ2">
        <f t="shared" ref="AZ2:AZ33" si="15">IF(AX2&gt;MAX(AS2:AT2), MAX(AS2:AT2), AX2)</f>
        <v>74.421666666666667</v>
      </c>
      <c r="BA2">
        <f t="shared" ref="BA2:BA33" si="16">IF(AY2&lt;MIN(AS2:AT2),MIN(AS2:AT2),AY2)</f>
        <v>67.913333333333341</v>
      </c>
      <c r="BB2">
        <f>AVERAGE(AZ2:BA2)</f>
        <v>71.167500000000004</v>
      </c>
      <c r="BC2">
        <f>IF(AL2 &lt; -6.2, 1, 0)</f>
        <v>1</v>
      </c>
      <c r="BD2">
        <f>IF(AND(AL2 &gt; -6.2, AL2 &lt; 6.2), 1, 0)</f>
        <v>0</v>
      </c>
      <c r="BE2">
        <f>IF(AL2 &gt; 6.2, 1, 0)</f>
        <v>0</v>
      </c>
      <c r="BG2">
        <f>MIN(AQ2,BB2)</f>
        <v>71.167500000000004</v>
      </c>
      <c r="BH2">
        <f>MIN(AQ2,BB2)</f>
        <v>71.167500000000004</v>
      </c>
      <c r="BI2">
        <f>MIN(AQ2,BB2)</f>
        <v>71.167500000000004</v>
      </c>
      <c r="BK2" s="34">
        <f>(BG2*BC2)+(BD2*BH2)+(BE2*BI2)</f>
        <v>71.167500000000004</v>
      </c>
      <c r="BM2" s="33">
        <f>AE2</f>
        <v>72.849755596437689</v>
      </c>
      <c r="BN2" s="33">
        <f>BK2</f>
        <v>71.167500000000004</v>
      </c>
    </row>
    <row r="3" spans="1:66" x14ac:dyDescent="0.2">
      <c r="A3" s="25">
        <f>'(Lab)limts'!A6</f>
        <v>77.381666666666661</v>
      </c>
      <c r="B3">
        <f>B2</f>
        <v>67.913333333333341</v>
      </c>
      <c r="C3">
        <v>77.381666666666661</v>
      </c>
      <c r="D3">
        <f t="shared" ref="D3:D66" si="17">A3-B3</f>
        <v>9.4683333333333195</v>
      </c>
      <c r="E3">
        <f t="shared" ref="E3:E66" si="18">A3-C3</f>
        <v>0</v>
      </c>
      <c r="F3">
        <f t="shared" ref="F3:F66" si="19">B3-C3</f>
        <v>-9.4683333333333195</v>
      </c>
      <c r="G3">
        <f t="shared" si="0"/>
        <v>83.890068333333318</v>
      </c>
      <c r="H3">
        <f t="shared" si="1"/>
        <v>70.747338333333332</v>
      </c>
      <c r="I3">
        <f t="shared" si="2"/>
        <v>77.381666666666661</v>
      </c>
      <c r="J3">
        <f t="shared" si="3"/>
        <v>70.747338333333332</v>
      </c>
      <c r="K3">
        <f t="shared" ref="K3:K66" si="20">AVERAGE(I3:J3)</f>
        <v>74.064502500000003</v>
      </c>
      <c r="L3" s="25">
        <f>'(Lab)limts'!B6</f>
        <v>77.381666666666661</v>
      </c>
      <c r="M3">
        <f>M2</f>
        <v>1.8516432769536508</v>
      </c>
      <c r="N3">
        <v>77.381666666666661</v>
      </c>
      <c r="O3">
        <f t="shared" ref="O3:O66" si="21">L3-M3</f>
        <v>75.530023389713008</v>
      </c>
      <c r="P3">
        <f t="shared" ref="P3:P66" si="22">L3-N3</f>
        <v>0</v>
      </c>
      <c r="Q3">
        <f t="shared" ref="Q3:Q66" si="23">M3-N3</f>
        <v>-75.530023389713008</v>
      </c>
      <c r="R3">
        <f t="shared" si="4"/>
        <v>80.653045520570714</v>
      </c>
      <c r="S3">
        <f t="shared" si="5"/>
        <v>74.116484526208708</v>
      </c>
      <c r="T3">
        <f t="shared" si="6"/>
        <v>77.381666666666661</v>
      </c>
      <c r="U3">
        <f t="shared" si="7"/>
        <v>74.116484526208708</v>
      </c>
      <c r="V3">
        <f t="shared" ref="V3:V66" si="24">AVERAGE(T3:U3)</f>
        <v>75.749075596437677</v>
      </c>
      <c r="W3">
        <f t="shared" ref="W3:W66" si="25">IF(F3 &lt; -6.2, 1, 0)</f>
        <v>1</v>
      </c>
      <c r="X3">
        <f t="shared" ref="X3:X66" si="26">IF(AND(F3 &gt; -6.2, F3 &lt; 6.2), 1, 0)</f>
        <v>0</v>
      </c>
      <c r="Y3">
        <f t="shared" ref="Y3:Y66" si="27">IF(F3 &gt; 6.2, 1, 0)</f>
        <v>0</v>
      </c>
      <c r="AA3">
        <f t="shared" ref="AA3:AA66" si="28">MAX(K3,V3)</f>
        <v>75.749075596437677</v>
      </c>
      <c r="AB3">
        <f t="shared" ref="AB3:AB66" si="29">MAX(K3,V3)</f>
        <v>75.749075596437677</v>
      </c>
      <c r="AC3">
        <f t="shared" ref="AC3:AC66" si="30">MAX(K3,V3)</f>
        <v>75.749075596437677</v>
      </c>
      <c r="AE3" s="34">
        <f t="shared" ref="AE3:AE66" si="31">(AA3*W3)+(X3*AB3)+(Y3*AC3)</f>
        <v>75.749075596437677</v>
      </c>
      <c r="AG3">
        <f>'(Lab)limts'!B6</f>
        <v>77.381666666666661</v>
      </c>
      <c r="AH3">
        <f>AH2</f>
        <v>67.913333333333341</v>
      </c>
      <c r="AI3">
        <v>77.381666666666661</v>
      </c>
      <c r="AJ3">
        <f t="shared" ref="AJ3:AJ66" si="32">AG3-AH3</f>
        <v>9.4683333333333195</v>
      </c>
      <c r="AK3">
        <f t="shared" ref="AK3:AK66" si="33">AG3-AI3</f>
        <v>0</v>
      </c>
      <c r="AL3">
        <f t="shared" ref="AL3:AL66" si="34">AH3-AI3</f>
        <v>-9.4683333333333195</v>
      </c>
      <c r="AM3">
        <f t="shared" si="8"/>
        <v>83.890068333333318</v>
      </c>
      <c r="AN3">
        <f t="shared" si="9"/>
        <v>70.747338333333332</v>
      </c>
      <c r="AO3">
        <f t="shared" si="10"/>
        <v>77.381666666666661</v>
      </c>
      <c r="AP3">
        <f t="shared" si="11"/>
        <v>70.747338333333332</v>
      </c>
      <c r="AQ3">
        <f t="shared" ref="AQ3:AQ66" si="35">AVERAGE(AO3:AP3)</f>
        <v>74.064502500000003</v>
      </c>
      <c r="AR3" s="25">
        <f t="shared" si="12"/>
        <v>77.381666666666661</v>
      </c>
      <c r="AS3">
        <f>AS2</f>
        <v>67.913333333333341</v>
      </c>
      <c r="AT3">
        <v>77.381666666666661</v>
      </c>
      <c r="AU3">
        <f t="shared" ref="AU3:AU66" si="36">AR3-AS3</f>
        <v>9.4683333333333195</v>
      </c>
      <c r="AV3">
        <f t="shared" ref="AV3:AV66" si="37">AR3-AT3</f>
        <v>0</v>
      </c>
      <c r="AW3">
        <f t="shared" ref="AW3:AW66" si="38">AS3-AT3</f>
        <v>-9.4683333333333195</v>
      </c>
      <c r="AX3">
        <f t="shared" si="13"/>
        <v>83.890068333333318</v>
      </c>
      <c r="AY3">
        <f t="shared" si="14"/>
        <v>70.747338333333332</v>
      </c>
      <c r="AZ3">
        <f t="shared" si="15"/>
        <v>77.381666666666661</v>
      </c>
      <c r="BA3">
        <f t="shared" si="16"/>
        <v>70.747338333333332</v>
      </c>
      <c r="BB3">
        <f t="shared" ref="BB3:BB66" si="39">AVERAGE(AZ3:BA3)</f>
        <v>74.064502500000003</v>
      </c>
      <c r="BC3">
        <f t="shared" ref="BC3:BC66" si="40">IF(AL3 &lt; -6.2, 1, 0)</f>
        <v>1</v>
      </c>
      <c r="BD3">
        <f t="shared" ref="BD3:BD66" si="41">IF(AND(AL3 &gt; -6.2, AL3 &lt; 6.2), 1, 0)</f>
        <v>0</v>
      </c>
      <c r="BE3">
        <f t="shared" ref="BE3:BE66" si="42">IF(AL3 &gt; 6.2, 1, 0)</f>
        <v>0</v>
      </c>
      <c r="BG3">
        <f t="shared" ref="BG3:BG66" si="43">MIN(AQ3,BB3)</f>
        <v>74.064502500000003</v>
      </c>
      <c r="BH3">
        <f t="shared" ref="BH3:BH66" si="44">MAX(AQ3,BB3)</f>
        <v>74.064502500000003</v>
      </c>
      <c r="BI3">
        <f t="shared" ref="BI3:BI66" si="45">MAX(AQ3,BB3)</f>
        <v>74.064502500000003</v>
      </c>
      <c r="BK3" s="34">
        <f t="shared" ref="BK3:BK66" si="46">(BG3*BC3)+(BD3*BH3)+(BE3*BI3)</f>
        <v>74.064502500000003</v>
      </c>
      <c r="BM3" s="33">
        <f t="shared" ref="BM3:BM66" si="47">AE3</f>
        <v>75.749075596437677</v>
      </c>
      <c r="BN3" s="33">
        <f t="shared" ref="BN3:BN66" si="48">BK3</f>
        <v>74.064502500000003</v>
      </c>
    </row>
    <row r="4" spans="1:66" x14ac:dyDescent="0.2">
      <c r="A4" s="25">
        <f>'(Lab)limts'!A7</f>
        <v>76.76666666666668</v>
      </c>
      <c r="B4">
        <f t="shared" ref="B4:B67" si="49">B3</f>
        <v>67.913333333333341</v>
      </c>
      <c r="C4">
        <v>76.76666666666668</v>
      </c>
      <c r="D4">
        <f t="shared" si="17"/>
        <v>8.8533333333333388</v>
      </c>
      <c r="E4">
        <f t="shared" si="18"/>
        <v>0</v>
      </c>
      <c r="F4">
        <f t="shared" si="19"/>
        <v>-8.8533333333333388</v>
      </c>
      <c r="G4">
        <f t="shared" si="0"/>
        <v>83.249853333333348</v>
      </c>
      <c r="H4">
        <f t="shared" si="1"/>
        <v>70.157553333333354</v>
      </c>
      <c r="I4">
        <f t="shared" si="2"/>
        <v>76.76666666666668</v>
      </c>
      <c r="J4">
        <f t="shared" si="3"/>
        <v>70.157553333333354</v>
      </c>
      <c r="K4">
        <f t="shared" si="20"/>
        <v>73.462110000000024</v>
      </c>
      <c r="L4" s="25">
        <f>'(Lab)limts'!B7</f>
        <v>76.76666666666668</v>
      </c>
      <c r="M4">
        <f t="shared" ref="M4:M67" si="50">M3</f>
        <v>1.8516432769536508</v>
      </c>
      <c r="N4">
        <v>76.76666666666668</v>
      </c>
      <c r="O4">
        <f t="shared" si="21"/>
        <v>74.915023389713028</v>
      </c>
      <c r="P4">
        <f t="shared" si="22"/>
        <v>0</v>
      </c>
      <c r="Q4">
        <f t="shared" si="23"/>
        <v>-74.915023389713028</v>
      </c>
      <c r="R4">
        <f t="shared" si="4"/>
        <v>80.012830520570745</v>
      </c>
      <c r="S4">
        <f t="shared" si="5"/>
        <v>73.526699526208716</v>
      </c>
      <c r="T4">
        <f t="shared" si="6"/>
        <v>76.76666666666668</v>
      </c>
      <c r="U4">
        <f t="shared" si="7"/>
        <v>73.526699526208716</v>
      </c>
      <c r="V4">
        <f t="shared" si="24"/>
        <v>75.146683096437698</v>
      </c>
      <c r="W4">
        <f t="shared" si="25"/>
        <v>1</v>
      </c>
      <c r="X4">
        <f t="shared" si="26"/>
        <v>0</v>
      </c>
      <c r="Y4">
        <f t="shared" si="27"/>
        <v>0</v>
      </c>
      <c r="AA4">
        <f t="shared" si="28"/>
        <v>75.146683096437698</v>
      </c>
      <c r="AB4">
        <f t="shared" si="29"/>
        <v>75.146683096437698</v>
      </c>
      <c r="AC4">
        <f t="shared" si="30"/>
        <v>75.146683096437698</v>
      </c>
      <c r="AE4" s="34">
        <f t="shared" si="31"/>
        <v>75.146683096437698</v>
      </c>
      <c r="AG4">
        <f>'(Lab)limts'!B7</f>
        <v>76.76666666666668</v>
      </c>
      <c r="AH4">
        <f t="shared" ref="AH4:AH67" si="51">AH3</f>
        <v>67.913333333333341</v>
      </c>
      <c r="AI4">
        <v>76.76666666666668</v>
      </c>
      <c r="AJ4">
        <f t="shared" si="32"/>
        <v>8.8533333333333388</v>
      </c>
      <c r="AK4">
        <f t="shared" si="33"/>
        <v>0</v>
      </c>
      <c r="AL4">
        <f t="shared" si="34"/>
        <v>-8.8533333333333388</v>
      </c>
      <c r="AM4">
        <f t="shared" si="8"/>
        <v>83.249853333333348</v>
      </c>
      <c r="AN4">
        <f t="shared" si="9"/>
        <v>70.157553333333354</v>
      </c>
      <c r="AO4">
        <f t="shared" si="10"/>
        <v>76.76666666666668</v>
      </c>
      <c r="AP4">
        <f t="shared" si="11"/>
        <v>70.157553333333354</v>
      </c>
      <c r="AQ4">
        <f t="shared" si="35"/>
        <v>73.462110000000024</v>
      </c>
      <c r="AR4" s="25">
        <f t="shared" si="12"/>
        <v>76.76666666666668</v>
      </c>
      <c r="AS4">
        <f t="shared" ref="AS4:AS67" si="52">AS3</f>
        <v>67.913333333333341</v>
      </c>
      <c r="AT4">
        <v>76.76666666666668</v>
      </c>
      <c r="AU4">
        <f t="shared" si="36"/>
        <v>8.8533333333333388</v>
      </c>
      <c r="AV4">
        <f t="shared" si="37"/>
        <v>0</v>
      </c>
      <c r="AW4">
        <f t="shared" si="38"/>
        <v>-8.8533333333333388</v>
      </c>
      <c r="AX4">
        <f t="shared" si="13"/>
        <v>83.249853333333348</v>
      </c>
      <c r="AY4">
        <f t="shared" si="14"/>
        <v>70.157553333333354</v>
      </c>
      <c r="AZ4">
        <f t="shared" si="15"/>
        <v>76.76666666666668</v>
      </c>
      <c r="BA4">
        <f t="shared" si="16"/>
        <v>70.157553333333354</v>
      </c>
      <c r="BB4">
        <f t="shared" si="39"/>
        <v>73.462110000000024</v>
      </c>
      <c r="BC4">
        <f t="shared" si="40"/>
        <v>1</v>
      </c>
      <c r="BD4">
        <f t="shared" si="41"/>
        <v>0</v>
      </c>
      <c r="BE4">
        <f t="shared" si="42"/>
        <v>0</v>
      </c>
      <c r="BG4">
        <f t="shared" si="43"/>
        <v>73.462110000000024</v>
      </c>
      <c r="BH4">
        <f t="shared" si="44"/>
        <v>73.462110000000024</v>
      </c>
      <c r="BI4">
        <f t="shared" si="45"/>
        <v>73.462110000000024</v>
      </c>
      <c r="BK4" s="34">
        <f t="shared" si="46"/>
        <v>73.462110000000024</v>
      </c>
      <c r="BM4" s="33">
        <f t="shared" si="47"/>
        <v>75.146683096437698</v>
      </c>
      <c r="BN4" s="33">
        <f t="shared" si="48"/>
        <v>73.462110000000024</v>
      </c>
    </row>
    <row r="5" spans="1:66" x14ac:dyDescent="0.2">
      <c r="A5" s="25">
        <f>'(Lab)limts'!A8</f>
        <v>73.051666666666662</v>
      </c>
      <c r="B5">
        <f t="shared" si="49"/>
        <v>67.913333333333341</v>
      </c>
      <c r="C5">
        <v>73.051666666666662</v>
      </c>
      <c r="D5">
        <f t="shared" si="17"/>
        <v>5.1383333333333212</v>
      </c>
      <c r="E5">
        <f t="shared" si="18"/>
        <v>0</v>
      </c>
      <c r="F5">
        <f t="shared" si="19"/>
        <v>-5.1383333333333212</v>
      </c>
      <c r="G5">
        <f t="shared" si="0"/>
        <v>79.382538333333329</v>
      </c>
      <c r="H5">
        <f t="shared" si="1"/>
        <v>66.594868333333338</v>
      </c>
      <c r="I5">
        <f t="shared" si="2"/>
        <v>73.051666666666662</v>
      </c>
      <c r="J5">
        <f t="shared" si="3"/>
        <v>67.913333333333341</v>
      </c>
      <c r="K5">
        <f t="shared" si="20"/>
        <v>70.482500000000002</v>
      </c>
      <c r="L5" s="25">
        <f>'(Lab)limts'!B8</f>
        <v>73.051666666666662</v>
      </c>
      <c r="M5">
        <f t="shared" si="50"/>
        <v>1.8516432769536508</v>
      </c>
      <c r="N5">
        <v>73.051666666666662</v>
      </c>
      <c r="O5">
        <f t="shared" si="21"/>
        <v>71.20002338971301</v>
      </c>
      <c r="P5">
        <f t="shared" si="22"/>
        <v>0</v>
      </c>
      <c r="Q5">
        <f t="shared" si="23"/>
        <v>-71.20002338971301</v>
      </c>
      <c r="R5">
        <f t="shared" si="4"/>
        <v>76.145515520570711</v>
      </c>
      <c r="S5">
        <f t="shared" si="5"/>
        <v>69.9640145262087</v>
      </c>
      <c r="T5">
        <f t="shared" si="6"/>
        <v>73.051666666666662</v>
      </c>
      <c r="U5">
        <f t="shared" si="7"/>
        <v>69.9640145262087</v>
      </c>
      <c r="V5">
        <f t="shared" si="24"/>
        <v>71.507840596437688</v>
      </c>
      <c r="W5">
        <f t="shared" si="25"/>
        <v>0</v>
      </c>
      <c r="X5">
        <f t="shared" si="26"/>
        <v>1</v>
      </c>
      <c r="Y5">
        <f t="shared" si="27"/>
        <v>0</v>
      </c>
      <c r="AA5">
        <f t="shared" si="28"/>
        <v>71.507840596437688</v>
      </c>
      <c r="AB5">
        <f t="shared" si="29"/>
        <v>71.507840596437688</v>
      </c>
      <c r="AC5">
        <f t="shared" si="30"/>
        <v>71.507840596437688</v>
      </c>
      <c r="AE5" s="34">
        <f t="shared" si="31"/>
        <v>71.507840596437688</v>
      </c>
      <c r="AG5">
        <f>'(Lab)limts'!B8</f>
        <v>73.051666666666662</v>
      </c>
      <c r="AH5">
        <f t="shared" si="51"/>
        <v>67.913333333333341</v>
      </c>
      <c r="AI5">
        <v>73.051666666666662</v>
      </c>
      <c r="AJ5">
        <f t="shared" si="32"/>
        <v>5.1383333333333212</v>
      </c>
      <c r="AK5">
        <f t="shared" si="33"/>
        <v>0</v>
      </c>
      <c r="AL5">
        <f t="shared" si="34"/>
        <v>-5.1383333333333212</v>
      </c>
      <c r="AM5">
        <f t="shared" si="8"/>
        <v>79.382538333333329</v>
      </c>
      <c r="AN5">
        <f t="shared" si="9"/>
        <v>66.594868333333338</v>
      </c>
      <c r="AO5">
        <f t="shared" si="10"/>
        <v>73.051666666666662</v>
      </c>
      <c r="AP5">
        <f t="shared" si="11"/>
        <v>67.913333333333341</v>
      </c>
      <c r="AQ5">
        <f t="shared" si="35"/>
        <v>70.482500000000002</v>
      </c>
      <c r="AR5" s="25">
        <f t="shared" si="12"/>
        <v>73.051666666666662</v>
      </c>
      <c r="AS5">
        <f t="shared" si="52"/>
        <v>67.913333333333341</v>
      </c>
      <c r="AT5">
        <v>73.051666666666662</v>
      </c>
      <c r="AU5">
        <f t="shared" si="36"/>
        <v>5.1383333333333212</v>
      </c>
      <c r="AV5">
        <f t="shared" si="37"/>
        <v>0</v>
      </c>
      <c r="AW5">
        <f t="shared" si="38"/>
        <v>-5.1383333333333212</v>
      </c>
      <c r="AX5">
        <f t="shared" si="13"/>
        <v>79.382538333333329</v>
      </c>
      <c r="AY5">
        <f t="shared" si="14"/>
        <v>66.594868333333338</v>
      </c>
      <c r="AZ5">
        <f t="shared" si="15"/>
        <v>73.051666666666662</v>
      </c>
      <c r="BA5">
        <f t="shared" si="16"/>
        <v>67.913333333333341</v>
      </c>
      <c r="BB5">
        <f t="shared" si="39"/>
        <v>70.482500000000002</v>
      </c>
      <c r="BC5">
        <f t="shared" si="40"/>
        <v>0</v>
      </c>
      <c r="BD5">
        <f t="shared" si="41"/>
        <v>1</v>
      </c>
      <c r="BE5">
        <f t="shared" si="42"/>
        <v>0</v>
      </c>
      <c r="BG5">
        <f t="shared" si="43"/>
        <v>70.482500000000002</v>
      </c>
      <c r="BH5">
        <f t="shared" si="44"/>
        <v>70.482500000000002</v>
      </c>
      <c r="BI5">
        <f t="shared" si="45"/>
        <v>70.482500000000002</v>
      </c>
      <c r="BK5" s="34">
        <f t="shared" si="46"/>
        <v>70.482500000000002</v>
      </c>
      <c r="BM5" s="33">
        <f t="shared" si="47"/>
        <v>71.507840596437688</v>
      </c>
      <c r="BN5" s="33">
        <f t="shared" si="48"/>
        <v>70.482500000000002</v>
      </c>
    </row>
    <row r="6" spans="1:66" x14ac:dyDescent="0.2">
      <c r="A6" s="25">
        <f>'(Lab)limts'!A9</f>
        <v>74.423333333333332</v>
      </c>
      <c r="B6">
        <f t="shared" si="49"/>
        <v>67.913333333333341</v>
      </c>
      <c r="C6">
        <v>74.423333333333332</v>
      </c>
      <c r="D6">
        <f t="shared" si="17"/>
        <v>6.5099999999999909</v>
      </c>
      <c r="E6">
        <f t="shared" si="18"/>
        <v>0</v>
      </c>
      <c r="F6">
        <f t="shared" si="19"/>
        <v>-6.5099999999999909</v>
      </c>
      <c r="G6">
        <f t="shared" si="0"/>
        <v>80.810443333333325</v>
      </c>
      <c r="H6">
        <f t="shared" si="1"/>
        <v>67.910296666666667</v>
      </c>
      <c r="I6">
        <f t="shared" si="2"/>
        <v>74.423333333333332</v>
      </c>
      <c r="J6">
        <f t="shared" si="3"/>
        <v>67.913333333333341</v>
      </c>
      <c r="K6">
        <f t="shared" si="20"/>
        <v>71.168333333333337</v>
      </c>
      <c r="L6" s="25">
        <f>'(Lab)limts'!B9</f>
        <v>74.423333333333332</v>
      </c>
      <c r="M6">
        <f t="shared" si="50"/>
        <v>1.8516432769536508</v>
      </c>
      <c r="N6">
        <v>74.423333333333332</v>
      </c>
      <c r="O6">
        <f t="shared" si="21"/>
        <v>72.57169005637968</v>
      </c>
      <c r="P6">
        <f t="shared" si="22"/>
        <v>0</v>
      </c>
      <c r="Q6">
        <f t="shared" si="23"/>
        <v>-72.57169005637968</v>
      </c>
      <c r="R6">
        <f t="shared" si="4"/>
        <v>77.573420520570721</v>
      </c>
      <c r="S6">
        <f t="shared" si="5"/>
        <v>71.27944285954203</v>
      </c>
      <c r="T6">
        <f t="shared" si="6"/>
        <v>74.423333333333332</v>
      </c>
      <c r="U6">
        <f t="shared" si="7"/>
        <v>71.27944285954203</v>
      </c>
      <c r="V6">
        <f t="shared" si="24"/>
        <v>72.851388096437688</v>
      </c>
      <c r="W6">
        <f t="shared" si="25"/>
        <v>1</v>
      </c>
      <c r="X6">
        <f t="shared" si="26"/>
        <v>0</v>
      </c>
      <c r="Y6">
        <f t="shared" si="27"/>
        <v>0</v>
      </c>
      <c r="AA6">
        <f t="shared" si="28"/>
        <v>72.851388096437688</v>
      </c>
      <c r="AB6">
        <f t="shared" si="29"/>
        <v>72.851388096437688</v>
      </c>
      <c r="AC6">
        <f t="shared" si="30"/>
        <v>72.851388096437688</v>
      </c>
      <c r="AE6" s="34">
        <f t="shared" si="31"/>
        <v>72.851388096437688</v>
      </c>
      <c r="AG6">
        <f>'(Lab)limts'!B9</f>
        <v>74.423333333333332</v>
      </c>
      <c r="AH6">
        <f t="shared" si="51"/>
        <v>67.913333333333341</v>
      </c>
      <c r="AI6">
        <v>74.423333333333332</v>
      </c>
      <c r="AJ6">
        <f t="shared" si="32"/>
        <v>6.5099999999999909</v>
      </c>
      <c r="AK6">
        <f t="shared" si="33"/>
        <v>0</v>
      </c>
      <c r="AL6">
        <f t="shared" si="34"/>
        <v>-6.5099999999999909</v>
      </c>
      <c r="AM6">
        <f t="shared" si="8"/>
        <v>80.810443333333325</v>
      </c>
      <c r="AN6">
        <f t="shared" si="9"/>
        <v>67.910296666666667</v>
      </c>
      <c r="AO6">
        <f t="shared" si="10"/>
        <v>74.423333333333332</v>
      </c>
      <c r="AP6">
        <f t="shared" si="11"/>
        <v>67.913333333333341</v>
      </c>
      <c r="AQ6">
        <f t="shared" si="35"/>
        <v>71.168333333333337</v>
      </c>
      <c r="AR6" s="25">
        <f t="shared" si="12"/>
        <v>74.423333333333332</v>
      </c>
      <c r="AS6">
        <f t="shared" si="52"/>
        <v>67.913333333333341</v>
      </c>
      <c r="AT6">
        <v>74.423333333333332</v>
      </c>
      <c r="AU6">
        <f t="shared" si="36"/>
        <v>6.5099999999999909</v>
      </c>
      <c r="AV6">
        <f t="shared" si="37"/>
        <v>0</v>
      </c>
      <c r="AW6">
        <f t="shared" si="38"/>
        <v>-6.5099999999999909</v>
      </c>
      <c r="AX6">
        <f t="shared" si="13"/>
        <v>80.810443333333325</v>
      </c>
      <c r="AY6">
        <f t="shared" si="14"/>
        <v>67.910296666666667</v>
      </c>
      <c r="AZ6">
        <f t="shared" si="15"/>
        <v>74.423333333333332</v>
      </c>
      <c r="BA6">
        <f t="shared" si="16"/>
        <v>67.913333333333341</v>
      </c>
      <c r="BB6">
        <f t="shared" si="39"/>
        <v>71.168333333333337</v>
      </c>
      <c r="BC6">
        <f t="shared" si="40"/>
        <v>1</v>
      </c>
      <c r="BD6">
        <f t="shared" si="41"/>
        <v>0</v>
      </c>
      <c r="BE6">
        <f t="shared" si="42"/>
        <v>0</v>
      </c>
      <c r="BG6">
        <f t="shared" si="43"/>
        <v>71.168333333333337</v>
      </c>
      <c r="BH6">
        <f t="shared" si="44"/>
        <v>71.168333333333337</v>
      </c>
      <c r="BI6">
        <f t="shared" si="45"/>
        <v>71.168333333333337</v>
      </c>
      <c r="BK6" s="34">
        <f t="shared" si="46"/>
        <v>71.168333333333337</v>
      </c>
      <c r="BM6" s="33">
        <f t="shared" si="47"/>
        <v>72.851388096437688</v>
      </c>
      <c r="BN6" s="33">
        <f t="shared" si="48"/>
        <v>71.168333333333337</v>
      </c>
    </row>
    <row r="7" spans="1:66" x14ac:dyDescent="0.2">
      <c r="A7" s="25">
        <f>'(Lab)limts'!A10</f>
        <v>75.373333333333321</v>
      </c>
      <c r="B7">
        <f t="shared" si="49"/>
        <v>67.913333333333341</v>
      </c>
      <c r="C7">
        <v>75.373333333333321</v>
      </c>
      <c r="D7">
        <f t="shared" si="17"/>
        <v>7.4599999999999795</v>
      </c>
      <c r="E7">
        <f t="shared" si="18"/>
        <v>0</v>
      </c>
      <c r="F7">
        <f t="shared" si="19"/>
        <v>-7.4599999999999795</v>
      </c>
      <c r="G7">
        <f t="shared" si="0"/>
        <v>81.799393333333327</v>
      </c>
      <c r="H7">
        <f t="shared" si="1"/>
        <v>68.821346666666656</v>
      </c>
      <c r="I7">
        <f t="shared" si="2"/>
        <v>75.373333333333321</v>
      </c>
      <c r="J7">
        <f t="shared" si="3"/>
        <v>68.821346666666656</v>
      </c>
      <c r="K7">
        <f t="shared" si="20"/>
        <v>72.097339999999988</v>
      </c>
      <c r="L7" s="25">
        <f>'(Lab)limts'!B10</f>
        <v>75.373333333333321</v>
      </c>
      <c r="M7">
        <f t="shared" si="50"/>
        <v>1.8516432769536508</v>
      </c>
      <c r="N7">
        <v>75.373333333333321</v>
      </c>
      <c r="O7">
        <f t="shared" si="21"/>
        <v>73.521690056379668</v>
      </c>
      <c r="P7">
        <f t="shared" si="22"/>
        <v>0</v>
      </c>
      <c r="Q7">
        <f t="shared" si="23"/>
        <v>-73.521690056379668</v>
      </c>
      <c r="R7">
        <f t="shared" si="4"/>
        <v>78.56237052057071</v>
      </c>
      <c r="S7">
        <f t="shared" si="5"/>
        <v>72.190492859542033</v>
      </c>
      <c r="T7">
        <f t="shared" si="6"/>
        <v>75.373333333333321</v>
      </c>
      <c r="U7">
        <f t="shared" si="7"/>
        <v>72.190492859542033</v>
      </c>
      <c r="V7">
        <f t="shared" si="24"/>
        <v>73.781913096437677</v>
      </c>
      <c r="W7">
        <f t="shared" si="25"/>
        <v>1</v>
      </c>
      <c r="X7">
        <f t="shared" si="26"/>
        <v>0</v>
      </c>
      <c r="Y7">
        <f t="shared" si="27"/>
        <v>0</v>
      </c>
      <c r="AA7">
        <f t="shared" si="28"/>
        <v>73.781913096437677</v>
      </c>
      <c r="AB7">
        <f t="shared" si="29"/>
        <v>73.781913096437677</v>
      </c>
      <c r="AC7">
        <f t="shared" si="30"/>
        <v>73.781913096437677</v>
      </c>
      <c r="AE7" s="34">
        <f t="shared" si="31"/>
        <v>73.781913096437677</v>
      </c>
      <c r="AG7">
        <f>'(Lab)limts'!B10</f>
        <v>75.373333333333321</v>
      </c>
      <c r="AH7">
        <f t="shared" si="51"/>
        <v>67.913333333333341</v>
      </c>
      <c r="AI7">
        <v>75.373333333333321</v>
      </c>
      <c r="AJ7">
        <f t="shared" si="32"/>
        <v>7.4599999999999795</v>
      </c>
      <c r="AK7">
        <f t="shared" si="33"/>
        <v>0</v>
      </c>
      <c r="AL7">
        <f t="shared" si="34"/>
        <v>-7.4599999999999795</v>
      </c>
      <c r="AM7">
        <f t="shared" si="8"/>
        <v>81.799393333333327</v>
      </c>
      <c r="AN7">
        <f t="shared" si="9"/>
        <v>68.821346666666656</v>
      </c>
      <c r="AO7">
        <f t="shared" si="10"/>
        <v>75.373333333333321</v>
      </c>
      <c r="AP7">
        <f t="shared" si="11"/>
        <v>68.821346666666656</v>
      </c>
      <c r="AQ7">
        <f t="shared" si="35"/>
        <v>72.097339999999988</v>
      </c>
      <c r="AR7" s="25">
        <f t="shared" si="12"/>
        <v>75.373333333333321</v>
      </c>
      <c r="AS7">
        <f t="shared" si="52"/>
        <v>67.913333333333341</v>
      </c>
      <c r="AT7">
        <v>75.373333333333321</v>
      </c>
      <c r="AU7">
        <f t="shared" si="36"/>
        <v>7.4599999999999795</v>
      </c>
      <c r="AV7">
        <f t="shared" si="37"/>
        <v>0</v>
      </c>
      <c r="AW7">
        <f t="shared" si="38"/>
        <v>-7.4599999999999795</v>
      </c>
      <c r="AX7">
        <f t="shared" si="13"/>
        <v>81.799393333333327</v>
      </c>
      <c r="AY7">
        <f t="shared" si="14"/>
        <v>68.821346666666656</v>
      </c>
      <c r="AZ7">
        <f t="shared" si="15"/>
        <v>75.373333333333321</v>
      </c>
      <c r="BA7">
        <f t="shared" si="16"/>
        <v>68.821346666666656</v>
      </c>
      <c r="BB7">
        <f t="shared" si="39"/>
        <v>72.097339999999988</v>
      </c>
      <c r="BC7">
        <f t="shared" si="40"/>
        <v>1</v>
      </c>
      <c r="BD7">
        <f t="shared" si="41"/>
        <v>0</v>
      </c>
      <c r="BE7">
        <f t="shared" si="42"/>
        <v>0</v>
      </c>
      <c r="BG7">
        <f t="shared" si="43"/>
        <v>72.097339999999988</v>
      </c>
      <c r="BH7">
        <f t="shared" si="44"/>
        <v>72.097339999999988</v>
      </c>
      <c r="BI7">
        <f t="shared" si="45"/>
        <v>72.097339999999988</v>
      </c>
      <c r="BK7" s="34">
        <f t="shared" si="46"/>
        <v>72.097339999999988</v>
      </c>
      <c r="BM7" s="33">
        <f t="shared" si="47"/>
        <v>73.781913096437677</v>
      </c>
      <c r="BN7" s="33">
        <f t="shared" si="48"/>
        <v>72.097339999999988</v>
      </c>
    </row>
    <row r="8" spans="1:66" x14ac:dyDescent="0.2">
      <c r="A8" s="25">
        <f>'(Lab)limts'!A11</f>
        <v>72.831666666666663</v>
      </c>
      <c r="B8">
        <f t="shared" si="49"/>
        <v>67.913333333333341</v>
      </c>
      <c r="C8">
        <v>72.831666666666663</v>
      </c>
      <c r="D8">
        <f t="shared" si="17"/>
        <v>4.9183333333333223</v>
      </c>
      <c r="E8">
        <f t="shared" si="18"/>
        <v>0</v>
      </c>
      <c r="F8">
        <f t="shared" si="19"/>
        <v>-4.9183333333333223</v>
      </c>
      <c r="G8">
        <f t="shared" si="0"/>
        <v>79.153518333333324</v>
      </c>
      <c r="H8">
        <f t="shared" si="1"/>
        <v>66.383888333333346</v>
      </c>
      <c r="I8">
        <f t="shared" si="2"/>
        <v>72.831666666666663</v>
      </c>
      <c r="J8">
        <f t="shared" si="3"/>
        <v>67.913333333333341</v>
      </c>
      <c r="K8">
        <f t="shared" si="20"/>
        <v>70.372500000000002</v>
      </c>
      <c r="L8" s="25">
        <f>'(Lab)limts'!B11</f>
        <v>72.831666666666663</v>
      </c>
      <c r="M8">
        <f t="shared" si="50"/>
        <v>1.8516432769536508</v>
      </c>
      <c r="N8">
        <v>72.831666666666663</v>
      </c>
      <c r="O8">
        <f t="shared" si="21"/>
        <v>70.980023389713011</v>
      </c>
      <c r="P8">
        <f t="shared" si="22"/>
        <v>0</v>
      </c>
      <c r="Q8">
        <f t="shared" si="23"/>
        <v>-70.980023389713011</v>
      </c>
      <c r="R8">
        <f t="shared" si="4"/>
        <v>75.91649552057072</v>
      </c>
      <c r="S8">
        <f t="shared" si="5"/>
        <v>69.753034526208694</v>
      </c>
      <c r="T8">
        <f t="shared" si="6"/>
        <v>72.831666666666663</v>
      </c>
      <c r="U8">
        <f t="shared" si="7"/>
        <v>69.753034526208694</v>
      </c>
      <c r="V8">
        <f t="shared" si="24"/>
        <v>71.292350596437672</v>
      </c>
      <c r="W8">
        <f t="shared" si="25"/>
        <v>0</v>
      </c>
      <c r="X8">
        <f t="shared" si="26"/>
        <v>1</v>
      </c>
      <c r="Y8">
        <f t="shared" si="27"/>
        <v>0</v>
      </c>
      <c r="AA8">
        <f t="shared" si="28"/>
        <v>71.292350596437672</v>
      </c>
      <c r="AB8">
        <f t="shared" si="29"/>
        <v>71.292350596437672</v>
      </c>
      <c r="AC8">
        <f t="shared" si="30"/>
        <v>71.292350596437672</v>
      </c>
      <c r="AE8" s="34">
        <f t="shared" si="31"/>
        <v>71.292350596437672</v>
      </c>
      <c r="AG8">
        <f>'(Lab)limts'!B11</f>
        <v>72.831666666666663</v>
      </c>
      <c r="AH8">
        <f t="shared" si="51"/>
        <v>67.913333333333341</v>
      </c>
      <c r="AI8">
        <v>72.831666666666663</v>
      </c>
      <c r="AJ8">
        <f t="shared" si="32"/>
        <v>4.9183333333333223</v>
      </c>
      <c r="AK8">
        <f t="shared" si="33"/>
        <v>0</v>
      </c>
      <c r="AL8">
        <f t="shared" si="34"/>
        <v>-4.9183333333333223</v>
      </c>
      <c r="AM8">
        <f t="shared" si="8"/>
        <v>79.153518333333324</v>
      </c>
      <c r="AN8">
        <f t="shared" si="9"/>
        <v>66.383888333333346</v>
      </c>
      <c r="AO8">
        <f t="shared" si="10"/>
        <v>72.831666666666663</v>
      </c>
      <c r="AP8">
        <f t="shared" si="11"/>
        <v>67.913333333333341</v>
      </c>
      <c r="AQ8">
        <f t="shared" si="35"/>
        <v>70.372500000000002</v>
      </c>
      <c r="AR8" s="25">
        <f t="shared" si="12"/>
        <v>72.831666666666663</v>
      </c>
      <c r="AS8">
        <f t="shared" si="52"/>
        <v>67.913333333333341</v>
      </c>
      <c r="AT8">
        <v>72.831666666666663</v>
      </c>
      <c r="AU8">
        <f t="shared" si="36"/>
        <v>4.9183333333333223</v>
      </c>
      <c r="AV8">
        <f t="shared" si="37"/>
        <v>0</v>
      </c>
      <c r="AW8">
        <f t="shared" si="38"/>
        <v>-4.9183333333333223</v>
      </c>
      <c r="AX8">
        <f t="shared" si="13"/>
        <v>79.153518333333324</v>
      </c>
      <c r="AY8">
        <f t="shared" si="14"/>
        <v>66.383888333333346</v>
      </c>
      <c r="AZ8">
        <f t="shared" si="15"/>
        <v>72.831666666666663</v>
      </c>
      <c r="BA8">
        <f t="shared" si="16"/>
        <v>67.913333333333341</v>
      </c>
      <c r="BB8">
        <f t="shared" si="39"/>
        <v>70.372500000000002</v>
      </c>
      <c r="BC8">
        <f t="shared" si="40"/>
        <v>0</v>
      </c>
      <c r="BD8">
        <f t="shared" si="41"/>
        <v>1</v>
      </c>
      <c r="BE8">
        <f t="shared" si="42"/>
        <v>0</v>
      </c>
      <c r="BG8">
        <f t="shared" si="43"/>
        <v>70.372500000000002</v>
      </c>
      <c r="BH8">
        <f t="shared" si="44"/>
        <v>70.372500000000002</v>
      </c>
      <c r="BI8">
        <f t="shared" si="45"/>
        <v>70.372500000000002</v>
      </c>
      <c r="BK8" s="34">
        <f t="shared" si="46"/>
        <v>70.372500000000002</v>
      </c>
      <c r="BM8" s="33">
        <f t="shared" si="47"/>
        <v>71.292350596437672</v>
      </c>
      <c r="BN8" s="33">
        <f t="shared" si="48"/>
        <v>70.372500000000002</v>
      </c>
    </row>
    <row r="9" spans="1:66" x14ac:dyDescent="0.2">
      <c r="A9" s="25">
        <f>'(Lab)limts'!A12</f>
        <v>74.36</v>
      </c>
      <c r="B9">
        <f t="shared" si="49"/>
        <v>67.913333333333341</v>
      </c>
      <c r="C9">
        <v>74.36</v>
      </c>
      <c r="D9">
        <f t="shared" si="17"/>
        <v>6.4466666666666583</v>
      </c>
      <c r="E9">
        <f t="shared" si="18"/>
        <v>0</v>
      </c>
      <c r="F9">
        <f t="shared" si="19"/>
        <v>-6.4466666666666583</v>
      </c>
      <c r="G9">
        <f t="shared" si="0"/>
        <v>80.74451333333333</v>
      </c>
      <c r="H9">
        <f t="shared" si="1"/>
        <v>67.849559999999997</v>
      </c>
      <c r="I9">
        <f t="shared" si="2"/>
        <v>74.36</v>
      </c>
      <c r="J9">
        <f t="shared" si="3"/>
        <v>67.913333333333341</v>
      </c>
      <c r="K9">
        <f t="shared" si="20"/>
        <v>71.13666666666667</v>
      </c>
      <c r="L9" s="25">
        <f>'(Lab)limts'!B12</f>
        <v>74.36</v>
      </c>
      <c r="M9">
        <f t="shared" si="50"/>
        <v>1.8516432769536508</v>
      </c>
      <c r="N9">
        <v>74.36</v>
      </c>
      <c r="O9">
        <f t="shared" si="21"/>
        <v>72.508356723046347</v>
      </c>
      <c r="P9">
        <f t="shared" si="22"/>
        <v>0</v>
      </c>
      <c r="Q9">
        <f t="shared" si="23"/>
        <v>-72.508356723046347</v>
      </c>
      <c r="R9">
        <f t="shared" si="4"/>
        <v>77.507490520570713</v>
      </c>
      <c r="S9">
        <f t="shared" si="5"/>
        <v>71.218706192875374</v>
      </c>
      <c r="T9">
        <f t="shared" si="6"/>
        <v>74.36</v>
      </c>
      <c r="U9">
        <f t="shared" si="7"/>
        <v>71.218706192875374</v>
      </c>
      <c r="V9">
        <f t="shared" si="24"/>
        <v>72.789353096437679</v>
      </c>
      <c r="W9">
        <f t="shared" si="25"/>
        <v>1</v>
      </c>
      <c r="X9">
        <f t="shared" si="26"/>
        <v>0</v>
      </c>
      <c r="Y9">
        <f t="shared" si="27"/>
        <v>0</v>
      </c>
      <c r="AA9">
        <f t="shared" si="28"/>
        <v>72.789353096437679</v>
      </c>
      <c r="AB9">
        <f t="shared" si="29"/>
        <v>72.789353096437679</v>
      </c>
      <c r="AC9">
        <f t="shared" si="30"/>
        <v>72.789353096437679</v>
      </c>
      <c r="AE9" s="34">
        <f t="shared" si="31"/>
        <v>72.789353096437679</v>
      </c>
      <c r="AG9">
        <f>'(Lab)limts'!B12</f>
        <v>74.36</v>
      </c>
      <c r="AH9">
        <f t="shared" si="51"/>
        <v>67.913333333333341</v>
      </c>
      <c r="AI9">
        <v>74.36</v>
      </c>
      <c r="AJ9">
        <f t="shared" si="32"/>
        <v>6.4466666666666583</v>
      </c>
      <c r="AK9">
        <f t="shared" si="33"/>
        <v>0</v>
      </c>
      <c r="AL9">
        <f t="shared" si="34"/>
        <v>-6.4466666666666583</v>
      </c>
      <c r="AM9">
        <f t="shared" si="8"/>
        <v>80.74451333333333</v>
      </c>
      <c r="AN9">
        <f t="shared" si="9"/>
        <v>67.849559999999997</v>
      </c>
      <c r="AO9">
        <f t="shared" si="10"/>
        <v>74.36</v>
      </c>
      <c r="AP9">
        <f t="shared" si="11"/>
        <v>67.913333333333341</v>
      </c>
      <c r="AQ9">
        <f t="shared" si="35"/>
        <v>71.13666666666667</v>
      </c>
      <c r="AR9" s="25">
        <f t="shared" si="12"/>
        <v>74.36</v>
      </c>
      <c r="AS9">
        <f t="shared" si="52"/>
        <v>67.913333333333341</v>
      </c>
      <c r="AT9">
        <v>74.36</v>
      </c>
      <c r="AU9">
        <f t="shared" si="36"/>
        <v>6.4466666666666583</v>
      </c>
      <c r="AV9">
        <f t="shared" si="37"/>
        <v>0</v>
      </c>
      <c r="AW9">
        <f t="shared" si="38"/>
        <v>-6.4466666666666583</v>
      </c>
      <c r="AX9">
        <f t="shared" si="13"/>
        <v>80.74451333333333</v>
      </c>
      <c r="AY9">
        <f t="shared" si="14"/>
        <v>67.849559999999997</v>
      </c>
      <c r="AZ9">
        <f t="shared" si="15"/>
        <v>74.36</v>
      </c>
      <c r="BA9">
        <f t="shared" si="16"/>
        <v>67.913333333333341</v>
      </c>
      <c r="BB9">
        <f t="shared" si="39"/>
        <v>71.13666666666667</v>
      </c>
      <c r="BC9">
        <f t="shared" si="40"/>
        <v>1</v>
      </c>
      <c r="BD9">
        <f t="shared" si="41"/>
        <v>0</v>
      </c>
      <c r="BE9">
        <f t="shared" si="42"/>
        <v>0</v>
      </c>
      <c r="BG9">
        <f t="shared" si="43"/>
        <v>71.13666666666667</v>
      </c>
      <c r="BH9">
        <f t="shared" si="44"/>
        <v>71.13666666666667</v>
      </c>
      <c r="BI9">
        <f t="shared" si="45"/>
        <v>71.13666666666667</v>
      </c>
      <c r="BK9" s="34">
        <f t="shared" si="46"/>
        <v>71.13666666666667</v>
      </c>
      <c r="BM9" s="33">
        <f t="shared" si="47"/>
        <v>72.789353096437679</v>
      </c>
      <c r="BN9" s="33">
        <f t="shared" si="48"/>
        <v>71.13666666666667</v>
      </c>
    </row>
    <row r="10" spans="1:66" x14ac:dyDescent="0.2">
      <c r="A10" s="25">
        <f>'(Lab)limts'!A13</f>
        <v>74.53</v>
      </c>
      <c r="B10">
        <f t="shared" si="49"/>
        <v>67.913333333333341</v>
      </c>
      <c r="C10">
        <v>74.53</v>
      </c>
      <c r="D10">
        <f t="shared" si="17"/>
        <v>6.61666666666666</v>
      </c>
      <c r="E10">
        <f t="shared" si="18"/>
        <v>0</v>
      </c>
      <c r="F10">
        <f t="shared" si="19"/>
        <v>-6.61666666666666</v>
      </c>
      <c r="G10">
        <f t="shared" si="0"/>
        <v>80.921483333333342</v>
      </c>
      <c r="H10">
        <f t="shared" si="1"/>
        <v>68.012590000000003</v>
      </c>
      <c r="I10">
        <f t="shared" si="2"/>
        <v>74.53</v>
      </c>
      <c r="J10">
        <f t="shared" si="3"/>
        <v>68.012590000000003</v>
      </c>
      <c r="K10">
        <f t="shared" si="20"/>
        <v>71.271295000000009</v>
      </c>
      <c r="L10" s="25">
        <f>'(Lab)limts'!B13</f>
        <v>74.53</v>
      </c>
      <c r="M10">
        <f t="shared" si="50"/>
        <v>1.8516432769536508</v>
      </c>
      <c r="N10">
        <v>74.53</v>
      </c>
      <c r="O10">
        <f t="shared" si="21"/>
        <v>72.678356723046349</v>
      </c>
      <c r="P10">
        <f t="shared" si="22"/>
        <v>0</v>
      </c>
      <c r="Q10">
        <f t="shared" si="23"/>
        <v>-72.678356723046349</v>
      </c>
      <c r="R10">
        <f t="shared" si="4"/>
        <v>77.684460520570738</v>
      </c>
      <c r="S10">
        <f t="shared" si="5"/>
        <v>71.381736192875366</v>
      </c>
      <c r="T10">
        <f t="shared" si="6"/>
        <v>74.53</v>
      </c>
      <c r="U10">
        <f t="shared" si="7"/>
        <v>71.381736192875366</v>
      </c>
      <c r="V10">
        <f t="shared" si="24"/>
        <v>72.955868096437683</v>
      </c>
      <c r="W10">
        <f t="shared" si="25"/>
        <v>1</v>
      </c>
      <c r="X10">
        <f t="shared" si="26"/>
        <v>0</v>
      </c>
      <c r="Y10">
        <f t="shared" si="27"/>
        <v>0</v>
      </c>
      <c r="AA10">
        <f t="shared" si="28"/>
        <v>72.955868096437683</v>
      </c>
      <c r="AB10">
        <f t="shared" si="29"/>
        <v>72.955868096437683</v>
      </c>
      <c r="AC10">
        <f t="shared" si="30"/>
        <v>72.955868096437683</v>
      </c>
      <c r="AE10" s="34">
        <f t="shared" si="31"/>
        <v>72.955868096437683</v>
      </c>
      <c r="AG10">
        <f>'(Lab)limts'!B13</f>
        <v>74.53</v>
      </c>
      <c r="AH10">
        <f t="shared" si="51"/>
        <v>67.913333333333341</v>
      </c>
      <c r="AI10">
        <v>74.53</v>
      </c>
      <c r="AJ10">
        <f t="shared" si="32"/>
        <v>6.61666666666666</v>
      </c>
      <c r="AK10">
        <f t="shared" si="33"/>
        <v>0</v>
      </c>
      <c r="AL10">
        <f t="shared" si="34"/>
        <v>-6.61666666666666</v>
      </c>
      <c r="AM10">
        <f t="shared" si="8"/>
        <v>80.921483333333342</v>
      </c>
      <c r="AN10">
        <f t="shared" si="9"/>
        <v>68.012590000000003</v>
      </c>
      <c r="AO10">
        <f t="shared" si="10"/>
        <v>74.53</v>
      </c>
      <c r="AP10">
        <f t="shared" si="11"/>
        <v>68.012590000000003</v>
      </c>
      <c r="AQ10">
        <f t="shared" si="35"/>
        <v>71.271295000000009</v>
      </c>
      <c r="AR10" s="25">
        <f t="shared" si="12"/>
        <v>74.53</v>
      </c>
      <c r="AS10">
        <f t="shared" si="52"/>
        <v>67.913333333333341</v>
      </c>
      <c r="AT10">
        <v>74.53</v>
      </c>
      <c r="AU10">
        <f t="shared" si="36"/>
        <v>6.61666666666666</v>
      </c>
      <c r="AV10">
        <f t="shared" si="37"/>
        <v>0</v>
      </c>
      <c r="AW10">
        <f t="shared" si="38"/>
        <v>-6.61666666666666</v>
      </c>
      <c r="AX10">
        <f t="shared" si="13"/>
        <v>80.921483333333342</v>
      </c>
      <c r="AY10">
        <f t="shared" si="14"/>
        <v>68.012590000000003</v>
      </c>
      <c r="AZ10">
        <f t="shared" si="15"/>
        <v>74.53</v>
      </c>
      <c r="BA10">
        <f t="shared" si="16"/>
        <v>68.012590000000003</v>
      </c>
      <c r="BB10">
        <f t="shared" si="39"/>
        <v>71.271295000000009</v>
      </c>
      <c r="BC10">
        <f t="shared" si="40"/>
        <v>1</v>
      </c>
      <c r="BD10">
        <f t="shared" si="41"/>
        <v>0</v>
      </c>
      <c r="BE10">
        <f t="shared" si="42"/>
        <v>0</v>
      </c>
      <c r="BG10">
        <f t="shared" si="43"/>
        <v>71.271295000000009</v>
      </c>
      <c r="BH10">
        <f t="shared" si="44"/>
        <v>71.271295000000009</v>
      </c>
      <c r="BI10">
        <f t="shared" si="45"/>
        <v>71.271295000000009</v>
      </c>
      <c r="BK10" s="34">
        <f t="shared" si="46"/>
        <v>71.271295000000009</v>
      </c>
      <c r="BM10" s="33">
        <f t="shared" si="47"/>
        <v>72.955868096437683</v>
      </c>
      <c r="BN10" s="33">
        <f t="shared" si="48"/>
        <v>71.271295000000009</v>
      </c>
    </row>
    <row r="11" spans="1:66" x14ac:dyDescent="0.2">
      <c r="A11" s="25">
        <f>'(Lab)limts'!A14</f>
        <v>75.541666666666671</v>
      </c>
      <c r="B11">
        <f t="shared" si="49"/>
        <v>67.913333333333341</v>
      </c>
      <c r="C11">
        <v>75.541666666666671</v>
      </c>
      <c r="D11">
        <f t="shared" si="17"/>
        <v>7.6283333333333303</v>
      </c>
      <c r="E11">
        <f t="shared" si="18"/>
        <v>0</v>
      </c>
      <c r="F11">
        <f t="shared" si="19"/>
        <v>-7.6283333333333303</v>
      </c>
      <c r="G11">
        <f t="shared" si="0"/>
        <v>81.974628333333342</v>
      </c>
      <c r="H11">
        <f t="shared" si="1"/>
        <v>68.982778333333343</v>
      </c>
      <c r="I11">
        <f t="shared" si="2"/>
        <v>75.541666666666671</v>
      </c>
      <c r="J11">
        <f t="shared" si="3"/>
        <v>68.982778333333343</v>
      </c>
      <c r="K11">
        <f t="shared" si="20"/>
        <v>72.262222500000007</v>
      </c>
      <c r="L11" s="25">
        <f>'(Lab)limts'!B14</f>
        <v>75.541666666666671</v>
      </c>
      <c r="M11">
        <f t="shared" si="50"/>
        <v>1.8516432769536508</v>
      </c>
      <c r="N11">
        <v>75.541666666666671</v>
      </c>
      <c r="O11">
        <f t="shared" si="21"/>
        <v>73.690023389713019</v>
      </c>
      <c r="P11">
        <f t="shared" si="22"/>
        <v>0</v>
      </c>
      <c r="Q11">
        <f t="shared" si="23"/>
        <v>-73.690023389713019</v>
      </c>
      <c r="R11">
        <f t="shared" si="4"/>
        <v>78.737605520570725</v>
      </c>
      <c r="S11">
        <f t="shared" si="5"/>
        <v>72.35192452620872</v>
      </c>
      <c r="T11">
        <f t="shared" si="6"/>
        <v>75.541666666666671</v>
      </c>
      <c r="U11">
        <f t="shared" si="7"/>
        <v>72.35192452620872</v>
      </c>
      <c r="V11">
        <f t="shared" si="24"/>
        <v>73.946795596437696</v>
      </c>
      <c r="W11">
        <f t="shared" si="25"/>
        <v>1</v>
      </c>
      <c r="X11">
        <f t="shared" si="26"/>
        <v>0</v>
      </c>
      <c r="Y11">
        <f t="shared" si="27"/>
        <v>0</v>
      </c>
      <c r="AA11">
        <f t="shared" si="28"/>
        <v>73.946795596437696</v>
      </c>
      <c r="AB11">
        <f t="shared" si="29"/>
        <v>73.946795596437696</v>
      </c>
      <c r="AC11">
        <f t="shared" si="30"/>
        <v>73.946795596437696</v>
      </c>
      <c r="AE11" s="34">
        <f t="shared" si="31"/>
        <v>73.946795596437696</v>
      </c>
      <c r="AG11">
        <f>'(Lab)limts'!B14</f>
        <v>75.541666666666671</v>
      </c>
      <c r="AH11">
        <f t="shared" si="51"/>
        <v>67.913333333333341</v>
      </c>
      <c r="AI11">
        <v>75.541666666666671</v>
      </c>
      <c r="AJ11">
        <f t="shared" si="32"/>
        <v>7.6283333333333303</v>
      </c>
      <c r="AK11">
        <f t="shared" si="33"/>
        <v>0</v>
      </c>
      <c r="AL11">
        <f t="shared" si="34"/>
        <v>-7.6283333333333303</v>
      </c>
      <c r="AM11">
        <f t="shared" si="8"/>
        <v>81.974628333333342</v>
      </c>
      <c r="AN11">
        <f t="shared" si="9"/>
        <v>68.982778333333343</v>
      </c>
      <c r="AO11">
        <f t="shared" si="10"/>
        <v>75.541666666666671</v>
      </c>
      <c r="AP11">
        <f t="shared" si="11"/>
        <v>68.982778333333343</v>
      </c>
      <c r="AQ11">
        <f t="shared" si="35"/>
        <v>72.262222500000007</v>
      </c>
      <c r="AR11" s="25">
        <f t="shared" si="12"/>
        <v>75.541666666666671</v>
      </c>
      <c r="AS11">
        <f t="shared" si="52"/>
        <v>67.913333333333341</v>
      </c>
      <c r="AT11">
        <v>75.541666666666671</v>
      </c>
      <c r="AU11">
        <f t="shared" si="36"/>
        <v>7.6283333333333303</v>
      </c>
      <c r="AV11">
        <f t="shared" si="37"/>
        <v>0</v>
      </c>
      <c r="AW11">
        <f t="shared" si="38"/>
        <v>-7.6283333333333303</v>
      </c>
      <c r="AX11">
        <f t="shared" si="13"/>
        <v>81.974628333333342</v>
      </c>
      <c r="AY11">
        <f t="shared" si="14"/>
        <v>68.982778333333343</v>
      </c>
      <c r="AZ11">
        <f t="shared" si="15"/>
        <v>75.541666666666671</v>
      </c>
      <c r="BA11">
        <f t="shared" si="16"/>
        <v>68.982778333333343</v>
      </c>
      <c r="BB11">
        <f t="shared" si="39"/>
        <v>72.262222500000007</v>
      </c>
      <c r="BC11">
        <f t="shared" si="40"/>
        <v>1</v>
      </c>
      <c r="BD11">
        <f t="shared" si="41"/>
        <v>0</v>
      </c>
      <c r="BE11">
        <f t="shared" si="42"/>
        <v>0</v>
      </c>
      <c r="BG11">
        <f t="shared" si="43"/>
        <v>72.262222500000007</v>
      </c>
      <c r="BH11">
        <f t="shared" si="44"/>
        <v>72.262222500000007</v>
      </c>
      <c r="BI11">
        <f t="shared" si="45"/>
        <v>72.262222500000007</v>
      </c>
      <c r="BK11" s="34">
        <f t="shared" si="46"/>
        <v>72.262222500000007</v>
      </c>
      <c r="BM11" s="33">
        <f t="shared" si="47"/>
        <v>73.946795596437696</v>
      </c>
      <c r="BN11" s="33">
        <f t="shared" si="48"/>
        <v>72.262222500000007</v>
      </c>
    </row>
    <row r="12" spans="1:66" x14ac:dyDescent="0.2">
      <c r="A12" s="25">
        <f>'(Lab)limts'!A15</f>
        <v>73.00833333333334</v>
      </c>
      <c r="B12">
        <f t="shared" si="49"/>
        <v>67.913333333333341</v>
      </c>
      <c r="C12">
        <v>73.00833333333334</v>
      </c>
      <c r="D12">
        <f t="shared" si="17"/>
        <v>5.0949999999999989</v>
      </c>
      <c r="E12">
        <f t="shared" si="18"/>
        <v>0</v>
      </c>
      <c r="F12">
        <f t="shared" si="19"/>
        <v>-5.0949999999999989</v>
      </c>
      <c r="G12">
        <f t="shared" si="0"/>
        <v>79.337428333333335</v>
      </c>
      <c r="H12">
        <f t="shared" si="1"/>
        <v>66.553311666666673</v>
      </c>
      <c r="I12">
        <f t="shared" si="2"/>
        <v>73.00833333333334</v>
      </c>
      <c r="J12">
        <f t="shared" si="3"/>
        <v>67.913333333333341</v>
      </c>
      <c r="K12">
        <f t="shared" si="20"/>
        <v>70.460833333333341</v>
      </c>
      <c r="L12" s="25">
        <f>'(Lab)limts'!B15</f>
        <v>73.00833333333334</v>
      </c>
      <c r="M12">
        <f t="shared" si="50"/>
        <v>1.8516432769536508</v>
      </c>
      <c r="N12">
        <v>73.00833333333334</v>
      </c>
      <c r="O12">
        <f t="shared" si="21"/>
        <v>71.156690056379688</v>
      </c>
      <c r="P12">
        <f t="shared" si="22"/>
        <v>0</v>
      </c>
      <c r="Q12">
        <f t="shared" si="23"/>
        <v>-71.156690056379688</v>
      </c>
      <c r="R12">
        <f t="shared" si="4"/>
        <v>76.100405520570732</v>
      </c>
      <c r="S12">
        <f t="shared" si="5"/>
        <v>69.922457859542035</v>
      </c>
      <c r="T12">
        <f t="shared" si="6"/>
        <v>73.00833333333334</v>
      </c>
      <c r="U12">
        <f t="shared" si="7"/>
        <v>69.922457859542035</v>
      </c>
      <c r="V12">
        <f t="shared" si="24"/>
        <v>71.465395596437688</v>
      </c>
      <c r="W12">
        <f t="shared" si="25"/>
        <v>0</v>
      </c>
      <c r="X12">
        <f t="shared" si="26"/>
        <v>1</v>
      </c>
      <c r="Y12">
        <f t="shared" si="27"/>
        <v>0</v>
      </c>
      <c r="AA12">
        <f t="shared" si="28"/>
        <v>71.465395596437688</v>
      </c>
      <c r="AB12">
        <f t="shared" si="29"/>
        <v>71.465395596437688</v>
      </c>
      <c r="AC12">
        <f t="shared" si="30"/>
        <v>71.465395596437688</v>
      </c>
      <c r="AE12" s="34">
        <f t="shared" si="31"/>
        <v>71.465395596437688</v>
      </c>
      <c r="AG12">
        <f>'(Lab)limts'!B15</f>
        <v>73.00833333333334</v>
      </c>
      <c r="AH12">
        <f t="shared" si="51"/>
        <v>67.913333333333341</v>
      </c>
      <c r="AI12">
        <v>73.00833333333334</v>
      </c>
      <c r="AJ12">
        <f t="shared" si="32"/>
        <v>5.0949999999999989</v>
      </c>
      <c r="AK12">
        <f t="shared" si="33"/>
        <v>0</v>
      </c>
      <c r="AL12">
        <f t="shared" si="34"/>
        <v>-5.0949999999999989</v>
      </c>
      <c r="AM12">
        <f t="shared" si="8"/>
        <v>79.337428333333335</v>
      </c>
      <c r="AN12">
        <f t="shared" si="9"/>
        <v>66.553311666666673</v>
      </c>
      <c r="AO12">
        <f t="shared" si="10"/>
        <v>73.00833333333334</v>
      </c>
      <c r="AP12">
        <f t="shared" si="11"/>
        <v>67.913333333333341</v>
      </c>
      <c r="AQ12">
        <f t="shared" si="35"/>
        <v>70.460833333333341</v>
      </c>
      <c r="AR12" s="25">
        <f t="shared" si="12"/>
        <v>73.00833333333334</v>
      </c>
      <c r="AS12">
        <f t="shared" si="52"/>
        <v>67.913333333333341</v>
      </c>
      <c r="AT12">
        <v>73.00833333333334</v>
      </c>
      <c r="AU12">
        <f t="shared" si="36"/>
        <v>5.0949999999999989</v>
      </c>
      <c r="AV12">
        <f t="shared" si="37"/>
        <v>0</v>
      </c>
      <c r="AW12">
        <f t="shared" si="38"/>
        <v>-5.0949999999999989</v>
      </c>
      <c r="AX12">
        <f t="shared" si="13"/>
        <v>79.337428333333335</v>
      </c>
      <c r="AY12">
        <f t="shared" si="14"/>
        <v>66.553311666666673</v>
      </c>
      <c r="AZ12">
        <f t="shared" si="15"/>
        <v>73.00833333333334</v>
      </c>
      <c r="BA12">
        <f t="shared" si="16"/>
        <v>67.913333333333341</v>
      </c>
      <c r="BB12">
        <f t="shared" si="39"/>
        <v>70.460833333333341</v>
      </c>
      <c r="BC12">
        <f t="shared" si="40"/>
        <v>0</v>
      </c>
      <c r="BD12">
        <f t="shared" si="41"/>
        <v>1</v>
      </c>
      <c r="BE12">
        <f t="shared" si="42"/>
        <v>0</v>
      </c>
      <c r="BG12">
        <f t="shared" si="43"/>
        <v>70.460833333333341</v>
      </c>
      <c r="BH12">
        <f t="shared" si="44"/>
        <v>70.460833333333341</v>
      </c>
      <c r="BI12">
        <f t="shared" si="45"/>
        <v>70.460833333333341</v>
      </c>
      <c r="BK12" s="34">
        <f t="shared" si="46"/>
        <v>70.460833333333341</v>
      </c>
      <c r="BM12" s="33">
        <f t="shared" si="47"/>
        <v>71.465395596437688</v>
      </c>
      <c r="BN12" s="33">
        <f t="shared" si="48"/>
        <v>70.460833333333341</v>
      </c>
    </row>
    <row r="13" spans="1:66" x14ac:dyDescent="0.2">
      <c r="A13" s="25">
        <f>'(Lab)limts'!A16</f>
        <v>73.214999999999989</v>
      </c>
      <c r="B13">
        <f t="shared" si="49"/>
        <v>67.913333333333341</v>
      </c>
      <c r="C13">
        <v>73.214999999999989</v>
      </c>
      <c r="D13">
        <f t="shared" si="17"/>
        <v>5.3016666666666481</v>
      </c>
      <c r="E13">
        <f t="shared" si="18"/>
        <v>0</v>
      </c>
      <c r="F13">
        <f t="shared" si="19"/>
        <v>-5.3016666666666481</v>
      </c>
      <c r="G13">
        <f t="shared" si="0"/>
        <v>79.552568333333312</v>
      </c>
      <c r="H13">
        <f t="shared" si="1"/>
        <v>66.751504999999995</v>
      </c>
      <c r="I13">
        <f t="shared" si="2"/>
        <v>73.214999999999989</v>
      </c>
      <c r="J13">
        <f t="shared" si="3"/>
        <v>67.913333333333341</v>
      </c>
      <c r="K13">
        <f t="shared" si="20"/>
        <v>70.564166666666665</v>
      </c>
      <c r="L13" s="25">
        <f>'(Lab)limts'!B16</f>
        <v>73.214999999999989</v>
      </c>
      <c r="M13">
        <f t="shared" si="50"/>
        <v>1.8516432769536508</v>
      </c>
      <c r="N13">
        <v>73.214999999999989</v>
      </c>
      <c r="O13">
        <f t="shared" si="21"/>
        <v>71.363356723046337</v>
      </c>
      <c r="P13">
        <f t="shared" si="22"/>
        <v>0</v>
      </c>
      <c r="Q13">
        <f t="shared" si="23"/>
        <v>-71.363356723046337</v>
      </c>
      <c r="R13">
        <f t="shared" si="4"/>
        <v>76.315545520570709</v>
      </c>
      <c r="S13">
        <f t="shared" si="5"/>
        <v>70.120651192875357</v>
      </c>
      <c r="T13">
        <f t="shared" si="6"/>
        <v>73.214999999999989</v>
      </c>
      <c r="U13">
        <f t="shared" si="7"/>
        <v>70.120651192875357</v>
      </c>
      <c r="V13">
        <f t="shared" si="24"/>
        <v>71.667825596437666</v>
      </c>
      <c r="W13">
        <f t="shared" si="25"/>
        <v>0</v>
      </c>
      <c r="X13">
        <f t="shared" si="26"/>
        <v>1</v>
      </c>
      <c r="Y13">
        <f t="shared" si="27"/>
        <v>0</v>
      </c>
      <c r="AA13">
        <f t="shared" si="28"/>
        <v>71.667825596437666</v>
      </c>
      <c r="AB13">
        <f t="shared" si="29"/>
        <v>71.667825596437666</v>
      </c>
      <c r="AC13">
        <f t="shared" si="30"/>
        <v>71.667825596437666</v>
      </c>
      <c r="AE13" s="34">
        <f t="shared" si="31"/>
        <v>71.667825596437666</v>
      </c>
      <c r="AG13">
        <f>'(Lab)limts'!B16</f>
        <v>73.214999999999989</v>
      </c>
      <c r="AH13">
        <f t="shared" si="51"/>
        <v>67.913333333333341</v>
      </c>
      <c r="AI13">
        <v>73.214999999999989</v>
      </c>
      <c r="AJ13">
        <f t="shared" si="32"/>
        <v>5.3016666666666481</v>
      </c>
      <c r="AK13">
        <f t="shared" si="33"/>
        <v>0</v>
      </c>
      <c r="AL13">
        <f t="shared" si="34"/>
        <v>-5.3016666666666481</v>
      </c>
      <c r="AM13">
        <f t="shared" si="8"/>
        <v>79.552568333333312</v>
      </c>
      <c r="AN13">
        <f t="shared" si="9"/>
        <v>66.751504999999995</v>
      </c>
      <c r="AO13">
        <f t="shared" si="10"/>
        <v>73.214999999999989</v>
      </c>
      <c r="AP13">
        <f t="shared" si="11"/>
        <v>67.913333333333341</v>
      </c>
      <c r="AQ13">
        <f t="shared" si="35"/>
        <v>70.564166666666665</v>
      </c>
      <c r="AR13" s="25">
        <f t="shared" si="12"/>
        <v>73.214999999999989</v>
      </c>
      <c r="AS13">
        <f t="shared" si="52"/>
        <v>67.913333333333341</v>
      </c>
      <c r="AT13">
        <v>73.214999999999989</v>
      </c>
      <c r="AU13">
        <f t="shared" si="36"/>
        <v>5.3016666666666481</v>
      </c>
      <c r="AV13">
        <f t="shared" si="37"/>
        <v>0</v>
      </c>
      <c r="AW13">
        <f t="shared" si="38"/>
        <v>-5.3016666666666481</v>
      </c>
      <c r="AX13">
        <f t="shared" si="13"/>
        <v>79.552568333333312</v>
      </c>
      <c r="AY13">
        <f t="shared" si="14"/>
        <v>66.751504999999995</v>
      </c>
      <c r="AZ13">
        <f t="shared" si="15"/>
        <v>73.214999999999989</v>
      </c>
      <c r="BA13">
        <f t="shared" si="16"/>
        <v>67.913333333333341</v>
      </c>
      <c r="BB13">
        <f t="shared" si="39"/>
        <v>70.564166666666665</v>
      </c>
      <c r="BC13">
        <f t="shared" si="40"/>
        <v>0</v>
      </c>
      <c r="BD13">
        <f t="shared" si="41"/>
        <v>1</v>
      </c>
      <c r="BE13">
        <f t="shared" si="42"/>
        <v>0</v>
      </c>
      <c r="BG13">
        <f t="shared" si="43"/>
        <v>70.564166666666665</v>
      </c>
      <c r="BH13">
        <f t="shared" si="44"/>
        <v>70.564166666666665</v>
      </c>
      <c r="BI13">
        <f t="shared" si="45"/>
        <v>70.564166666666665</v>
      </c>
      <c r="BK13" s="34">
        <f t="shared" si="46"/>
        <v>70.564166666666665</v>
      </c>
      <c r="BM13" s="33">
        <f t="shared" si="47"/>
        <v>71.667825596437666</v>
      </c>
      <c r="BN13" s="33">
        <f t="shared" si="48"/>
        <v>70.564166666666665</v>
      </c>
    </row>
    <row r="14" spans="1:66" x14ac:dyDescent="0.2">
      <c r="A14" s="25">
        <f>'(Lab)limts'!A17</f>
        <v>70.054999999999993</v>
      </c>
      <c r="B14">
        <f t="shared" si="49"/>
        <v>67.913333333333341</v>
      </c>
      <c r="C14">
        <v>70.054999999999993</v>
      </c>
      <c r="D14">
        <f t="shared" si="17"/>
        <v>2.1416666666666515</v>
      </c>
      <c r="E14">
        <f t="shared" si="18"/>
        <v>0</v>
      </c>
      <c r="F14">
        <f t="shared" si="19"/>
        <v>-2.1416666666666515</v>
      </c>
      <c r="G14">
        <f t="shared" si="0"/>
        <v>76.263008333333332</v>
      </c>
      <c r="H14">
        <f t="shared" si="1"/>
        <v>63.721064999999996</v>
      </c>
      <c r="I14">
        <f t="shared" si="2"/>
        <v>70.054999999999993</v>
      </c>
      <c r="J14">
        <f t="shared" si="3"/>
        <v>67.913333333333341</v>
      </c>
      <c r="K14">
        <f t="shared" si="20"/>
        <v>68.984166666666667</v>
      </c>
      <c r="L14" s="25">
        <f>'(Lab)limts'!B17</f>
        <v>70.054999999999993</v>
      </c>
      <c r="M14">
        <f t="shared" si="50"/>
        <v>1.8516432769536508</v>
      </c>
      <c r="N14">
        <v>70.054999999999993</v>
      </c>
      <c r="O14">
        <f t="shared" si="21"/>
        <v>68.20335672304634</v>
      </c>
      <c r="P14">
        <f t="shared" si="22"/>
        <v>0</v>
      </c>
      <c r="Q14">
        <f t="shared" si="23"/>
        <v>-68.20335672304634</v>
      </c>
      <c r="R14">
        <f t="shared" si="4"/>
        <v>73.025985520570714</v>
      </c>
      <c r="S14">
        <f t="shared" si="5"/>
        <v>67.090211192875358</v>
      </c>
      <c r="T14">
        <f t="shared" si="6"/>
        <v>70.054999999999993</v>
      </c>
      <c r="U14">
        <f t="shared" si="7"/>
        <v>67.090211192875358</v>
      </c>
      <c r="V14">
        <f t="shared" si="24"/>
        <v>68.572605596437683</v>
      </c>
      <c r="W14">
        <f t="shared" si="25"/>
        <v>0</v>
      </c>
      <c r="X14">
        <f t="shared" si="26"/>
        <v>1</v>
      </c>
      <c r="Y14">
        <f t="shared" si="27"/>
        <v>0</v>
      </c>
      <c r="AA14">
        <f t="shared" si="28"/>
        <v>68.984166666666667</v>
      </c>
      <c r="AB14">
        <f t="shared" si="29"/>
        <v>68.984166666666667</v>
      </c>
      <c r="AC14">
        <f t="shared" si="30"/>
        <v>68.984166666666667</v>
      </c>
      <c r="AE14" s="34">
        <f t="shared" si="31"/>
        <v>68.984166666666667</v>
      </c>
      <c r="AG14">
        <f>'(Lab)limts'!B17</f>
        <v>70.054999999999993</v>
      </c>
      <c r="AH14">
        <f t="shared" si="51"/>
        <v>67.913333333333341</v>
      </c>
      <c r="AI14">
        <v>70.054999999999993</v>
      </c>
      <c r="AJ14">
        <f t="shared" si="32"/>
        <v>2.1416666666666515</v>
      </c>
      <c r="AK14">
        <f t="shared" si="33"/>
        <v>0</v>
      </c>
      <c r="AL14">
        <f t="shared" si="34"/>
        <v>-2.1416666666666515</v>
      </c>
      <c r="AM14">
        <f t="shared" si="8"/>
        <v>76.263008333333332</v>
      </c>
      <c r="AN14">
        <f t="shared" si="9"/>
        <v>63.721064999999996</v>
      </c>
      <c r="AO14">
        <f t="shared" si="10"/>
        <v>70.054999999999993</v>
      </c>
      <c r="AP14">
        <f t="shared" si="11"/>
        <v>67.913333333333341</v>
      </c>
      <c r="AQ14">
        <f t="shared" si="35"/>
        <v>68.984166666666667</v>
      </c>
      <c r="AR14" s="25">
        <f t="shared" si="12"/>
        <v>70.054999999999993</v>
      </c>
      <c r="AS14">
        <f t="shared" si="52"/>
        <v>67.913333333333341</v>
      </c>
      <c r="AT14">
        <v>70.054999999999993</v>
      </c>
      <c r="AU14">
        <f t="shared" si="36"/>
        <v>2.1416666666666515</v>
      </c>
      <c r="AV14">
        <f t="shared" si="37"/>
        <v>0</v>
      </c>
      <c r="AW14">
        <f t="shared" si="38"/>
        <v>-2.1416666666666515</v>
      </c>
      <c r="AX14">
        <f t="shared" si="13"/>
        <v>76.263008333333332</v>
      </c>
      <c r="AY14">
        <f t="shared" si="14"/>
        <v>63.721064999999996</v>
      </c>
      <c r="AZ14">
        <f t="shared" si="15"/>
        <v>70.054999999999993</v>
      </c>
      <c r="BA14">
        <f t="shared" si="16"/>
        <v>67.913333333333341</v>
      </c>
      <c r="BB14">
        <f t="shared" si="39"/>
        <v>68.984166666666667</v>
      </c>
      <c r="BC14">
        <f t="shared" si="40"/>
        <v>0</v>
      </c>
      <c r="BD14">
        <f t="shared" si="41"/>
        <v>1</v>
      </c>
      <c r="BE14">
        <f t="shared" si="42"/>
        <v>0</v>
      </c>
      <c r="BG14">
        <f t="shared" si="43"/>
        <v>68.984166666666667</v>
      </c>
      <c r="BH14">
        <f t="shared" si="44"/>
        <v>68.984166666666667</v>
      </c>
      <c r="BI14">
        <f t="shared" si="45"/>
        <v>68.984166666666667</v>
      </c>
      <c r="BK14" s="34">
        <f t="shared" si="46"/>
        <v>68.984166666666667</v>
      </c>
      <c r="BM14" s="33">
        <f t="shared" si="47"/>
        <v>68.984166666666667</v>
      </c>
      <c r="BN14" s="33">
        <f t="shared" si="48"/>
        <v>68.984166666666667</v>
      </c>
    </row>
    <row r="15" spans="1:66" x14ac:dyDescent="0.2">
      <c r="A15" s="25">
        <f>'(Lab)limts'!A18</f>
        <v>72.89</v>
      </c>
      <c r="B15">
        <f t="shared" si="49"/>
        <v>67.913333333333341</v>
      </c>
      <c r="C15">
        <v>72.89</v>
      </c>
      <c r="D15">
        <f t="shared" si="17"/>
        <v>4.9766666666666595</v>
      </c>
      <c r="E15">
        <f t="shared" si="18"/>
        <v>0</v>
      </c>
      <c r="F15">
        <f t="shared" si="19"/>
        <v>-4.9766666666666595</v>
      </c>
      <c r="G15">
        <f t="shared" si="0"/>
        <v>79.214243333333329</v>
      </c>
      <c r="H15">
        <f t="shared" si="1"/>
        <v>66.439830000000015</v>
      </c>
      <c r="I15">
        <f t="shared" si="2"/>
        <v>72.89</v>
      </c>
      <c r="J15">
        <f t="shared" si="3"/>
        <v>67.913333333333341</v>
      </c>
      <c r="K15">
        <f t="shared" si="20"/>
        <v>70.401666666666671</v>
      </c>
      <c r="L15" s="25">
        <f>'(Lab)limts'!B18</f>
        <v>72.89</v>
      </c>
      <c r="M15">
        <f t="shared" si="50"/>
        <v>1.8516432769536508</v>
      </c>
      <c r="N15">
        <v>72.89</v>
      </c>
      <c r="O15">
        <f t="shared" si="21"/>
        <v>71.038356723046348</v>
      </c>
      <c r="P15">
        <f t="shared" si="22"/>
        <v>0</v>
      </c>
      <c r="Q15">
        <f t="shared" si="23"/>
        <v>-71.038356723046348</v>
      </c>
      <c r="R15">
        <f t="shared" si="4"/>
        <v>75.977220520570725</v>
      </c>
      <c r="S15">
        <f t="shared" si="5"/>
        <v>69.808976192875377</v>
      </c>
      <c r="T15">
        <f t="shared" si="6"/>
        <v>72.89</v>
      </c>
      <c r="U15">
        <f t="shared" si="7"/>
        <v>69.808976192875377</v>
      </c>
      <c r="V15">
        <f t="shared" si="24"/>
        <v>71.349488096437682</v>
      </c>
      <c r="W15">
        <f t="shared" si="25"/>
        <v>0</v>
      </c>
      <c r="X15">
        <f t="shared" si="26"/>
        <v>1</v>
      </c>
      <c r="Y15">
        <f t="shared" si="27"/>
        <v>0</v>
      </c>
      <c r="AA15">
        <f t="shared" si="28"/>
        <v>71.349488096437682</v>
      </c>
      <c r="AB15">
        <f t="shared" si="29"/>
        <v>71.349488096437682</v>
      </c>
      <c r="AC15">
        <f t="shared" si="30"/>
        <v>71.349488096437682</v>
      </c>
      <c r="AE15" s="34">
        <f t="shared" si="31"/>
        <v>71.349488096437682</v>
      </c>
      <c r="AG15">
        <f>'(Lab)limts'!B18</f>
        <v>72.89</v>
      </c>
      <c r="AH15">
        <f t="shared" si="51"/>
        <v>67.913333333333341</v>
      </c>
      <c r="AI15">
        <v>72.89</v>
      </c>
      <c r="AJ15">
        <f t="shared" si="32"/>
        <v>4.9766666666666595</v>
      </c>
      <c r="AK15">
        <f t="shared" si="33"/>
        <v>0</v>
      </c>
      <c r="AL15">
        <f t="shared" si="34"/>
        <v>-4.9766666666666595</v>
      </c>
      <c r="AM15">
        <f t="shared" si="8"/>
        <v>79.214243333333329</v>
      </c>
      <c r="AN15">
        <f t="shared" si="9"/>
        <v>66.439830000000015</v>
      </c>
      <c r="AO15">
        <f t="shared" si="10"/>
        <v>72.89</v>
      </c>
      <c r="AP15">
        <f t="shared" si="11"/>
        <v>67.913333333333341</v>
      </c>
      <c r="AQ15">
        <f t="shared" si="35"/>
        <v>70.401666666666671</v>
      </c>
      <c r="AR15" s="25">
        <f t="shared" si="12"/>
        <v>72.89</v>
      </c>
      <c r="AS15">
        <f t="shared" si="52"/>
        <v>67.913333333333341</v>
      </c>
      <c r="AT15">
        <v>72.89</v>
      </c>
      <c r="AU15">
        <f t="shared" si="36"/>
        <v>4.9766666666666595</v>
      </c>
      <c r="AV15">
        <f t="shared" si="37"/>
        <v>0</v>
      </c>
      <c r="AW15">
        <f t="shared" si="38"/>
        <v>-4.9766666666666595</v>
      </c>
      <c r="AX15">
        <f t="shared" si="13"/>
        <v>79.214243333333329</v>
      </c>
      <c r="AY15">
        <f t="shared" si="14"/>
        <v>66.439830000000015</v>
      </c>
      <c r="AZ15">
        <f t="shared" si="15"/>
        <v>72.89</v>
      </c>
      <c r="BA15">
        <f t="shared" si="16"/>
        <v>67.913333333333341</v>
      </c>
      <c r="BB15">
        <f t="shared" si="39"/>
        <v>70.401666666666671</v>
      </c>
      <c r="BC15">
        <f t="shared" si="40"/>
        <v>0</v>
      </c>
      <c r="BD15">
        <f t="shared" si="41"/>
        <v>1</v>
      </c>
      <c r="BE15">
        <f t="shared" si="42"/>
        <v>0</v>
      </c>
      <c r="BG15">
        <f t="shared" si="43"/>
        <v>70.401666666666671</v>
      </c>
      <c r="BH15">
        <f t="shared" si="44"/>
        <v>70.401666666666671</v>
      </c>
      <c r="BI15">
        <f t="shared" si="45"/>
        <v>70.401666666666671</v>
      </c>
      <c r="BK15" s="34">
        <f t="shared" si="46"/>
        <v>70.401666666666671</v>
      </c>
      <c r="BM15" s="33">
        <f t="shared" si="47"/>
        <v>71.349488096437682</v>
      </c>
      <c r="BN15" s="33">
        <f t="shared" si="48"/>
        <v>70.401666666666671</v>
      </c>
    </row>
    <row r="16" spans="1:66" x14ac:dyDescent="0.2">
      <c r="A16" s="25">
        <f>'(Lab)limts'!A19</f>
        <v>74.190000000000012</v>
      </c>
      <c r="B16">
        <f t="shared" si="49"/>
        <v>67.913333333333341</v>
      </c>
      <c r="C16">
        <v>74.190000000000012</v>
      </c>
      <c r="D16">
        <f t="shared" si="17"/>
        <v>6.2766666666666708</v>
      </c>
      <c r="E16">
        <f t="shared" si="18"/>
        <v>0</v>
      </c>
      <c r="F16">
        <f t="shared" si="19"/>
        <v>-6.2766666666666708</v>
      </c>
      <c r="G16">
        <f t="shared" si="0"/>
        <v>80.567543333333347</v>
      </c>
      <c r="H16">
        <f t="shared" si="1"/>
        <v>67.686530000000019</v>
      </c>
      <c r="I16">
        <f t="shared" si="2"/>
        <v>74.190000000000012</v>
      </c>
      <c r="J16">
        <f t="shared" si="3"/>
        <v>67.913333333333341</v>
      </c>
      <c r="K16">
        <f t="shared" si="20"/>
        <v>71.051666666666677</v>
      </c>
      <c r="L16" s="25">
        <f>'(Lab)limts'!B19</f>
        <v>74.190000000000012</v>
      </c>
      <c r="M16">
        <f t="shared" si="50"/>
        <v>1.8516432769536508</v>
      </c>
      <c r="N16">
        <v>74.190000000000012</v>
      </c>
      <c r="O16">
        <f t="shared" si="21"/>
        <v>72.33835672304636</v>
      </c>
      <c r="P16">
        <f t="shared" si="22"/>
        <v>0</v>
      </c>
      <c r="Q16">
        <f t="shared" si="23"/>
        <v>-72.33835672304636</v>
      </c>
      <c r="R16">
        <f t="shared" si="4"/>
        <v>77.330520520570744</v>
      </c>
      <c r="S16">
        <f t="shared" si="5"/>
        <v>71.055676192875382</v>
      </c>
      <c r="T16">
        <f t="shared" si="6"/>
        <v>74.190000000000012</v>
      </c>
      <c r="U16">
        <f t="shared" si="7"/>
        <v>71.055676192875382</v>
      </c>
      <c r="V16">
        <f t="shared" si="24"/>
        <v>72.622838096437704</v>
      </c>
      <c r="W16">
        <f t="shared" si="25"/>
        <v>1</v>
      </c>
      <c r="X16">
        <f t="shared" si="26"/>
        <v>0</v>
      </c>
      <c r="Y16">
        <f t="shared" si="27"/>
        <v>0</v>
      </c>
      <c r="AA16">
        <f t="shared" si="28"/>
        <v>72.622838096437704</v>
      </c>
      <c r="AB16">
        <f t="shared" si="29"/>
        <v>72.622838096437704</v>
      </c>
      <c r="AC16">
        <f t="shared" si="30"/>
        <v>72.622838096437704</v>
      </c>
      <c r="AE16" s="34">
        <f t="shared" si="31"/>
        <v>72.622838096437704</v>
      </c>
      <c r="AG16">
        <f>'(Lab)limts'!B19</f>
        <v>74.190000000000012</v>
      </c>
      <c r="AH16">
        <f t="shared" si="51"/>
        <v>67.913333333333341</v>
      </c>
      <c r="AI16">
        <v>74.190000000000012</v>
      </c>
      <c r="AJ16">
        <f t="shared" si="32"/>
        <v>6.2766666666666708</v>
      </c>
      <c r="AK16">
        <f t="shared" si="33"/>
        <v>0</v>
      </c>
      <c r="AL16">
        <f t="shared" si="34"/>
        <v>-6.2766666666666708</v>
      </c>
      <c r="AM16">
        <f t="shared" si="8"/>
        <v>80.567543333333347</v>
      </c>
      <c r="AN16">
        <f t="shared" si="9"/>
        <v>67.686530000000019</v>
      </c>
      <c r="AO16">
        <f t="shared" si="10"/>
        <v>74.190000000000012</v>
      </c>
      <c r="AP16">
        <f t="shared" si="11"/>
        <v>67.913333333333341</v>
      </c>
      <c r="AQ16">
        <f t="shared" si="35"/>
        <v>71.051666666666677</v>
      </c>
      <c r="AR16" s="25">
        <f t="shared" si="12"/>
        <v>74.190000000000012</v>
      </c>
      <c r="AS16">
        <f t="shared" si="52"/>
        <v>67.913333333333341</v>
      </c>
      <c r="AT16">
        <v>74.190000000000012</v>
      </c>
      <c r="AU16">
        <f t="shared" si="36"/>
        <v>6.2766666666666708</v>
      </c>
      <c r="AV16">
        <f t="shared" si="37"/>
        <v>0</v>
      </c>
      <c r="AW16">
        <f t="shared" si="38"/>
        <v>-6.2766666666666708</v>
      </c>
      <c r="AX16">
        <f t="shared" si="13"/>
        <v>80.567543333333347</v>
      </c>
      <c r="AY16">
        <f t="shared" si="14"/>
        <v>67.686530000000019</v>
      </c>
      <c r="AZ16">
        <f t="shared" si="15"/>
        <v>74.190000000000012</v>
      </c>
      <c r="BA16">
        <f t="shared" si="16"/>
        <v>67.913333333333341</v>
      </c>
      <c r="BB16">
        <f t="shared" si="39"/>
        <v>71.051666666666677</v>
      </c>
      <c r="BC16">
        <f t="shared" si="40"/>
        <v>1</v>
      </c>
      <c r="BD16">
        <f t="shared" si="41"/>
        <v>0</v>
      </c>
      <c r="BE16">
        <f t="shared" si="42"/>
        <v>0</v>
      </c>
      <c r="BG16">
        <f t="shared" si="43"/>
        <v>71.051666666666677</v>
      </c>
      <c r="BH16">
        <f t="shared" si="44"/>
        <v>71.051666666666677</v>
      </c>
      <c r="BI16">
        <f t="shared" si="45"/>
        <v>71.051666666666677</v>
      </c>
      <c r="BK16" s="34">
        <f t="shared" si="46"/>
        <v>71.051666666666677</v>
      </c>
      <c r="BM16" s="33">
        <f t="shared" si="47"/>
        <v>72.622838096437704</v>
      </c>
      <c r="BN16" s="33">
        <f t="shared" si="48"/>
        <v>71.051666666666677</v>
      </c>
    </row>
    <row r="17" spans="1:66" x14ac:dyDescent="0.2">
      <c r="A17" s="25">
        <f>'(Lab)limts'!A20</f>
        <v>71.75</v>
      </c>
      <c r="B17">
        <f t="shared" si="49"/>
        <v>67.913333333333341</v>
      </c>
      <c r="C17">
        <v>71.75</v>
      </c>
      <c r="D17">
        <f t="shared" si="17"/>
        <v>3.8366666666666589</v>
      </c>
      <c r="E17">
        <f t="shared" si="18"/>
        <v>0</v>
      </c>
      <c r="F17">
        <f t="shared" si="19"/>
        <v>-3.8366666666666589</v>
      </c>
      <c r="G17">
        <f t="shared" si="0"/>
        <v>78.027503333333328</v>
      </c>
      <c r="H17">
        <f t="shared" si="1"/>
        <v>65.34657</v>
      </c>
      <c r="I17">
        <f t="shared" si="2"/>
        <v>71.75</v>
      </c>
      <c r="J17">
        <f t="shared" si="3"/>
        <v>67.913333333333341</v>
      </c>
      <c r="K17">
        <f t="shared" si="20"/>
        <v>69.831666666666678</v>
      </c>
      <c r="L17" s="25">
        <f>'(Lab)limts'!B20</f>
        <v>71.75</v>
      </c>
      <c r="M17">
        <f t="shared" si="50"/>
        <v>1.8516432769536508</v>
      </c>
      <c r="N17">
        <v>71.75</v>
      </c>
      <c r="O17">
        <f t="shared" si="21"/>
        <v>69.898356723046348</v>
      </c>
      <c r="P17">
        <f t="shared" si="22"/>
        <v>0</v>
      </c>
      <c r="Q17">
        <f t="shared" si="23"/>
        <v>-69.898356723046348</v>
      </c>
      <c r="R17">
        <f t="shared" si="4"/>
        <v>74.790480520570725</v>
      </c>
      <c r="S17">
        <f t="shared" si="5"/>
        <v>68.715716192875362</v>
      </c>
      <c r="T17">
        <f t="shared" si="6"/>
        <v>71.75</v>
      </c>
      <c r="U17">
        <f t="shared" si="7"/>
        <v>68.715716192875362</v>
      </c>
      <c r="V17">
        <f t="shared" si="24"/>
        <v>70.232858096437681</v>
      </c>
      <c r="W17">
        <f t="shared" si="25"/>
        <v>0</v>
      </c>
      <c r="X17">
        <f t="shared" si="26"/>
        <v>1</v>
      </c>
      <c r="Y17">
        <f t="shared" si="27"/>
        <v>0</v>
      </c>
      <c r="AA17">
        <f t="shared" si="28"/>
        <v>70.232858096437681</v>
      </c>
      <c r="AB17">
        <f t="shared" si="29"/>
        <v>70.232858096437681</v>
      </c>
      <c r="AC17">
        <f t="shared" si="30"/>
        <v>70.232858096437681</v>
      </c>
      <c r="AE17" s="34">
        <f t="shared" si="31"/>
        <v>70.232858096437681</v>
      </c>
      <c r="AG17">
        <f>'(Lab)limts'!B20</f>
        <v>71.75</v>
      </c>
      <c r="AH17">
        <f t="shared" si="51"/>
        <v>67.913333333333341</v>
      </c>
      <c r="AI17">
        <v>71.75</v>
      </c>
      <c r="AJ17">
        <f t="shared" si="32"/>
        <v>3.8366666666666589</v>
      </c>
      <c r="AK17">
        <f t="shared" si="33"/>
        <v>0</v>
      </c>
      <c r="AL17">
        <f t="shared" si="34"/>
        <v>-3.8366666666666589</v>
      </c>
      <c r="AM17">
        <f t="shared" si="8"/>
        <v>78.027503333333328</v>
      </c>
      <c r="AN17">
        <f t="shared" si="9"/>
        <v>65.34657</v>
      </c>
      <c r="AO17">
        <f t="shared" si="10"/>
        <v>71.75</v>
      </c>
      <c r="AP17">
        <f t="shared" si="11"/>
        <v>67.913333333333341</v>
      </c>
      <c r="AQ17">
        <f t="shared" si="35"/>
        <v>69.831666666666678</v>
      </c>
      <c r="AR17" s="25">
        <f t="shared" si="12"/>
        <v>71.75</v>
      </c>
      <c r="AS17">
        <f t="shared" si="52"/>
        <v>67.913333333333341</v>
      </c>
      <c r="AT17">
        <v>71.75</v>
      </c>
      <c r="AU17">
        <f t="shared" si="36"/>
        <v>3.8366666666666589</v>
      </c>
      <c r="AV17">
        <f t="shared" si="37"/>
        <v>0</v>
      </c>
      <c r="AW17">
        <f t="shared" si="38"/>
        <v>-3.8366666666666589</v>
      </c>
      <c r="AX17">
        <f t="shared" si="13"/>
        <v>78.027503333333328</v>
      </c>
      <c r="AY17">
        <f t="shared" si="14"/>
        <v>65.34657</v>
      </c>
      <c r="AZ17">
        <f t="shared" si="15"/>
        <v>71.75</v>
      </c>
      <c r="BA17">
        <f t="shared" si="16"/>
        <v>67.913333333333341</v>
      </c>
      <c r="BB17">
        <f t="shared" si="39"/>
        <v>69.831666666666678</v>
      </c>
      <c r="BC17">
        <f t="shared" si="40"/>
        <v>0</v>
      </c>
      <c r="BD17">
        <f t="shared" si="41"/>
        <v>1</v>
      </c>
      <c r="BE17">
        <f t="shared" si="42"/>
        <v>0</v>
      </c>
      <c r="BG17">
        <f t="shared" si="43"/>
        <v>69.831666666666678</v>
      </c>
      <c r="BH17">
        <f t="shared" si="44"/>
        <v>69.831666666666678</v>
      </c>
      <c r="BI17">
        <f t="shared" si="45"/>
        <v>69.831666666666678</v>
      </c>
      <c r="BK17" s="34">
        <f t="shared" si="46"/>
        <v>69.831666666666678</v>
      </c>
      <c r="BM17" s="33">
        <f t="shared" si="47"/>
        <v>70.232858096437681</v>
      </c>
      <c r="BN17" s="33">
        <f t="shared" si="48"/>
        <v>69.831666666666678</v>
      </c>
    </row>
    <row r="18" spans="1:66" x14ac:dyDescent="0.2">
      <c r="A18" s="25">
        <f>'(Lab)limts'!A21</f>
        <v>72.911666666666676</v>
      </c>
      <c r="B18">
        <f t="shared" si="49"/>
        <v>67.913333333333341</v>
      </c>
      <c r="C18">
        <v>72.911666666666676</v>
      </c>
      <c r="D18">
        <f t="shared" si="17"/>
        <v>4.9983333333333348</v>
      </c>
      <c r="E18">
        <f t="shared" si="18"/>
        <v>0</v>
      </c>
      <c r="F18">
        <f t="shared" si="19"/>
        <v>-4.9983333333333348</v>
      </c>
      <c r="G18">
        <f t="shared" si="0"/>
        <v>79.23679833333334</v>
      </c>
      <c r="H18">
        <f t="shared" si="1"/>
        <v>66.460608333333354</v>
      </c>
      <c r="I18">
        <f t="shared" si="2"/>
        <v>72.911666666666676</v>
      </c>
      <c r="J18">
        <f t="shared" si="3"/>
        <v>67.913333333333341</v>
      </c>
      <c r="K18">
        <f t="shared" si="20"/>
        <v>70.412500000000009</v>
      </c>
      <c r="L18" s="25">
        <f>'(Lab)limts'!B21</f>
        <v>72.911666666666676</v>
      </c>
      <c r="M18">
        <f t="shared" si="50"/>
        <v>1.8516432769536508</v>
      </c>
      <c r="N18">
        <v>72.911666666666676</v>
      </c>
      <c r="O18">
        <f t="shared" si="21"/>
        <v>71.060023389713024</v>
      </c>
      <c r="P18">
        <f t="shared" si="22"/>
        <v>0</v>
      </c>
      <c r="Q18">
        <f t="shared" si="23"/>
        <v>-71.060023389713024</v>
      </c>
      <c r="R18">
        <f t="shared" si="4"/>
        <v>75.999775520570722</v>
      </c>
      <c r="S18">
        <f t="shared" si="5"/>
        <v>69.829754526208717</v>
      </c>
      <c r="T18">
        <f t="shared" si="6"/>
        <v>72.911666666666676</v>
      </c>
      <c r="U18">
        <f t="shared" si="7"/>
        <v>69.829754526208717</v>
      </c>
      <c r="V18">
        <f t="shared" si="24"/>
        <v>71.370710596437704</v>
      </c>
      <c r="W18">
        <f t="shared" si="25"/>
        <v>0</v>
      </c>
      <c r="X18">
        <f t="shared" si="26"/>
        <v>1</v>
      </c>
      <c r="Y18">
        <f t="shared" si="27"/>
        <v>0</v>
      </c>
      <c r="AA18">
        <f t="shared" si="28"/>
        <v>71.370710596437704</v>
      </c>
      <c r="AB18">
        <f t="shared" si="29"/>
        <v>71.370710596437704</v>
      </c>
      <c r="AC18">
        <f t="shared" si="30"/>
        <v>71.370710596437704</v>
      </c>
      <c r="AE18" s="34">
        <f t="shared" si="31"/>
        <v>71.370710596437704</v>
      </c>
      <c r="AG18">
        <f>'(Lab)limts'!B21</f>
        <v>72.911666666666676</v>
      </c>
      <c r="AH18">
        <f t="shared" si="51"/>
        <v>67.913333333333341</v>
      </c>
      <c r="AI18">
        <v>72.911666666666676</v>
      </c>
      <c r="AJ18">
        <f t="shared" si="32"/>
        <v>4.9983333333333348</v>
      </c>
      <c r="AK18">
        <f t="shared" si="33"/>
        <v>0</v>
      </c>
      <c r="AL18">
        <f t="shared" si="34"/>
        <v>-4.9983333333333348</v>
      </c>
      <c r="AM18">
        <f t="shared" si="8"/>
        <v>79.23679833333334</v>
      </c>
      <c r="AN18">
        <f t="shared" si="9"/>
        <v>66.460608333333354</v>
      </c>
      <c r="AO18">
        <f t="shared" si="10"/>
        <v>72.911666666666676</v>
      </c>
      <c r="AP18">
        <f t="shared" si="11"/>
        <v>67.913333333333341</v>
      </c>
      <c r="AQ18">
        <f t="shared" si="35"/>
        <v>70.412500000000009</v>
      </c>
      <c r="AR18" s="25">
        <f t="shared" si="12"/>
        <v>72.911666666666676</v>
      </c>
      <c r="AS18">
        <f t="shared" si="52"/>
        <v>67.913333333333341</v>
      </c>
      <c r="AT18">
        <v>72.911666666666676</v>
      </c>
      <c r="AU18">
        <f t="shared" si="36"/>
        <v>4.9983333333333348</v>
      </c>
      <c r="AV18">
        <f t="shared" si="37"/>
        <v>0</v>
      </c>
      <c r="AW18">
        <f t="shared" si="38"/>
        <v>-4.9983333333333348</v>
      </c>
      <c r="AX18">
        <f t="shared" si="13"/>
        <v>79.23679833333334</v>
      </c>
      <c r="AY18">
        <f t="shared" si="14"/>
        <v>66.460608333333354</v>
      </c>
      <c r="AZ18">
        <f t="shared" si="15"/>
        <v>72.911666666666676</v>
      </c>
      <c r="BA18">
        <f t="shared" si="16"/>
        <v>67.913333333333341</v>
      </c>
      <c r="BB18">
        <f t="shared" si="39"/>
        <v>70.412500000000009</v>
      </c>
      <c r="BC18">
        <f t="shared" si="40"/>
        <v>0</v>
      </c>
      <c r="BD18">
        <f t="shared" si="41"/>
        <v>1</v>
      </c>
      <c r="BE18">
        <f t="shared" si="42"/>
        <v>0</v>
      </c>
      <c r="BG18">
        <f t="shared" si="43"/>
        <v>70.412500000000009</v>
      </c>
      <c r="BH18">
        <f t="shared" si="44"/>
        <v>70.412500000000009</v>
      </c>
      <c r="BI18">
        <f t="shared" si="45"/>
        <v>70.412500000000009</v>
      </c>
      <c r="BK18" s="34">
        <f t="shared" si="46"/>
        <v>70.412500000000009</v>
      </c>
      <c r="BM18" s="33">
        <f t="shared" si="47"/>
        <v>71.370710596437704</v>
      </c>
      <c r="BN18" s="33">
        <f t="shared" si="48"/>
        <v>70.412500000000009</v>
      </c>
    </row>
    <row r="19" spans="1:66" x14ac:dyDescent="0.2">
      <c r="A19" s="25">
        <f>'(Lab)limts'!A22</f>
        <v>69.584999999999994</v>
      </c>
      <c r="B19">
        <f t="shared" si="49"/>
        <v>67.913333333333341</v>
      </c>
      <c r="C19">
        <v>69.584999999999994</v>
      </c>
      <c r="D19">
        <f t="shared" si="17"/>
        <v>1.6716666666666526</v>
      </c>
      <c r="E19">
        <f t="shared" si="18"/>
        <v>0</v>
      </c>
      <c r="F19">
        <f t="shared" si="19"/>
        <v>-1.6716666666666526</v>
      </c>
      <c r="G19">
        <f t="shared" si="0"/>
        <v>75.773738333333327</v>
      </c>
      <c r="H19">
        <f t="shared" si="1"/>
        <v>63.270334999999996</v>
      </c>
      <c r="I19">
        <f t="shared" si="2"/>
        <v>69.584999999999994</v>
      </c>
      <c r="J19">
        <f t="shared" si="3"/>
        <v>67.913333333333341</v>
      </c>
      <c r="K19">
        <f t="shared" si="20"/>
        <v>68.749166666666667</v>
      </c>
      <c r="L19" s="25">
        <f>'(Lab)limts'!B22</f>
        <v>69.584999999999994</v>
      </c>
      <c r="M19">
        <f t="shared" si="50"/>
        <v>1.8516432769536508</v>
      </c>
      <c r="N19">
        <v>69.584999999999994</v>
      </c>
      <c r="O19">
        <f t="shared" si="21"/>
        <v>67.733356723046342</v>
      </c>
      <c r="P19">
        <f t="shared" si="22"/>
        <v>0</v>
      </c>
      <c r="Q19">
        <f t="shared" si="23"/>
        <v>-67.733356723046342</v>
      </c>
      <c r="R19">
        <f t="shared" si="4"/>
        <v>72.536715520570709</v>
      </c>
      <c r="S19">
        <f t="shared" si="5"/>
        <v>66.639481192875365</v>
      </c>
      <c r="T19">
        <f t="shared" si="6"/>
        <v>69.584999999999994</v>
      </c>
      <c r="U19">
        <f t="shared" si="7"/>
        <v>66.639481192875365</v>
      </c>
      <c r="V19">
        <f t="shared" si="24"/>
        <v>68.112240596437687</v>
      </c>
      <c r="W19">
        <f t="shared" si="25"/>
        <v>0</v>
      </c>
      <c r="X19">
        <f t="shared" si="26"/>
        <v>1</v>
      </c>
      <c r="Y19">
        <f t="shared" si="27"/>
        <v>0</v>
      </c>
      <c r="AA19">
        <f t="shared" si="28"/>
        <v>68.749166666666667</v>
      </c>
      <c r="AB19">
        <f t="shared" si="29"/>
        <v>68.749166666666667</v>
      </c>
      <c r="AC19">
        <f t="shared" si="30"/>
        <v>68.749166666666667</v>
      </c>
      <c r="AE19" s="34">
        <f t="shared" si="31"/>
        <v>68.749166666666667</v>
      </c>
      <c r="AG19">
        <f>'(Lab)limts'!B22</f>
        <v>69.584999999999994</v>
      </c>
      <c r="AH19">
        <f t="shared" si="51"/>
        <v>67.913333333333341</v>
      </c>
      <c r="AI19">
        <v>69.584999999999994</v>
      </c>
      <c r="AJ19">
        <f t="shared" si="32"/>
        <v>1.6716666666666526</v>
      </c>
      <c r="AK19">
        <f t="shared" si="33"/>
        <v>0</v>
      </c>
      <c r="AL19">
        <f t="shared" si="34"/>
        <v>-1.6716666666666526</v>
      </c>
      <c r="AM19">
        <f t="shared" si="8"/>
        <v>75.773738333333327</v>
      </c>
      <c r="AN19">
        <f t="shared" si="9"/>
        <v>63.270334999999996</v>
      </c>
      <c r="AO19">
        <f t="shared" si="10"/>
        <v>69.584999999999994</v>
      </c>
      <c r="AP19">
        <f t="shared" si="11"/>
        <v>67.913333333333341</v>
      </c>
      <c r="AQ19">
        <f t="shared" si="35"/>
        <v>68.749166666666667</v>
      </c>
      <c r="AR19" s="25">
        <f t="shared" si="12"/>
        <v>69.584999999999994</v>
      </c>
      <c r="AS19">
        <f t="shared" si="52"/>
        <v>67.913333333333341</v>
      </c>
      <c r="AT19">
        <v>69.584999999999994</v>
      </c>
      <c r="AU19">
        <f t="shared" si="36"/>
        <v>1.6716666666666526</v>
      </c>
      <c r="AV19">
        <f t="shared" si="37"/>
        <v>0</v>
      </c>
      <c r="AW19">
        <f t="shared" si="38"/>
        <v>-1.6716666666666526</v>
      </c>
      <c r="AX19">
        <f t="shared" si="13"/>
        <v>75.773738333333327</v>
      </c>
      <c r="AY19">
        <f t="shared" si="14"/>
        <v>63.270334999999996</v>
      </c>
      <c r="AZ19">
        <f t="shared" si="15"/>
        <v>69.584999999999994</v>
      </c>
      <c r="BA19">
        <f t="shared" si="16"/>
        <v>67.913333333333341</v>
      </c>
      <c r="BB19">
        <f t="shared" si="39"/>
        <v>68.749166666666667</v>
      </c>
      <c r="BC19">
        <f t="shared" si="40"/>
        <v>0</v>
      </c>
      <c r="BD19">
        <f t="shared" si="41"/>
        <v>1</v>
      </c>
      <c r="BE19">
        <f t="shared" si="42"/>
        <v>0</v>
      </c>
      <c r="BG19">
        <f t="shared" si="43"/>
        <v>68.749166666666667</v>
      </c>
      <c r="BH19">
        <f t="shared" si="44"/>
        <v>68.749166666666667</v>
      </c>
      <c r="BI19">
        <f t="shared" si="45"/>
        <v>68.749166666666667</v>
      </c>
      <c r="BK19" s="34">
        <f t="shared" si="46"/>
        <v>68.749166666666667</v>
      </c>
      <c r="BM19" s="33">
        <f t="shared" si="47"/>
        <v>68.749166666666667</v>
      </c>
      <c r="BN19" s="33">
        <f t="shared" si="48"/>
        <v>68.749166666666667</v>
      </c>
    </row>
    <row r="20" spans="1:66" x14ac:dyDescent="0.2">
      <c r="A20" s="25">
        <f>'(Lab)limts'!A23</f>
        <v>67.913333333333341</v>
      </c>
      <c r="B20">
        <f t="shared" si="49"/>
        <v>67.913333333333341</v>
      </c>
      <c r="C20">
        <v>67.913333333333341</v>
      </c>
      <c r="D20">
        <f t="shared" si="17"/>
        <v>0</v>
      </c>
      <c r="E20">
        <f t="shared" si="18"/>
        <v>0</v>
      </c>
      <c r="F20">
        <f t="shared" si="19"/>
        <v>0</v>
      </c>
      <c r="G20">
        <f t="shared" si="0"/>
        <v>74.033533333333338</v>
      </c>
      <c r="H20">
        <f t="shared" si="1"/>
        <v>61.667206666666672</v>
      </c>
      <c r="I20">
        <f t="shared" si="2"/>
        <v>67.913333333333341</v>
      </c>
      <c r="J20">
        <f t="shared" si="3"/>
        <v>67.913333333333341</v>
      </c>
      <c r="K20">
        <f t="shared" si="20"/>
        <v>67.913333333333341</v>
      </c>
      <c r="L20" s="25">
        <f>'(Lab)limts'!B23</f>
        <v>67.913333333333341</v>
      </c>
      <c r="M20">
        <f t="shared" si="50"/>
        <v>1.8516432769536508</v>
      </c>
      <c r="N20">
        <v>67.913333333333341</v>
      </c>
      <c r="O20">
        <f t="shared" si="21"/>
        <v>66.061690056379689</v>
      </c>
      <c r="P20">
        <f t="shared" si="22"/>
        <v>0</v>
      </c>
      <c r="Q20">
        <f t="shared" si="23"/>
        <v>-66.061690056379689</v>
      </c>
      <c r="R20">
        <f t="shared" si="4"/>
        <v>70.796510520570735</v>
      </c>
      <c r="S20">
        <f t="shared" si="5"/>
        <v>65.036352859542049</v>
      </c>
      <c r="T20">
        <f t="shared" si="6"/>
        <v>67.913333333333341</v>
      </c>
      <c r="U20">
        <f t="shared" si="7"/>
        <v>65.036352859542049</v>
      </c>
      <c r="V20">
        <f t="shared" si="24"/>
        <v>66.474843096437695</v>
      </c>
      <c r="W20">
        <f t="shared" si="25"/>
        <v>0</v>
      </c>
      <c r="X20">
        <f t="shared" si="26"/>
        <v>1</v>
      </c>
      <c r="Y20">
        <f t="shared" si="27"/>
        <v>0</v>
      </c>
      <c r="AA20">
        <f t="shared" si="28"/>
        <v>67.913333333333341</v>
      </c>
      <c r="AB20">
        <f t="shared" si="29"/>
        <v>67.913333333333341</v>
      </c>
      <c r="AC20">
        <f t="shared" si="30"/>
        <v>67.913333333333341</v>
      </c>
      <c r="AE20" s="34">
        <f t="shared" si="31"/>
        <v>67.913333333333341</v>
      </c>
      <c r="AG20">
        <f>'(Lab)limts'!B23</f>
        <v>67.913333333333341</v>
      </c>
      <c r="AH20">
        <f t="shared" si="51"/>
        <v>67.913333333333341</v>
      </c>
      <c r="AI20">
        <v>67.913333333333341</v>
      </c>
      <c r="AJ20">
        <f t="shared" si="32"/>
        <v>0</v>
      </c>
      <c r="AK20">
        <f t="shared" si="33"/>
        <v>0</v>
      </c>
      <c r="AL20">
        <f t="shared" si="34"/>
        <v>0</v>
      </c>
      <c r="AM20">
        <f t="shared" si="8"/>
        <v>74.033533333333338</v>
      </c>
      <c r="AN20">
        <f t="shared" si="9"/>
        <v>61.667206666666672</v>
      </c>
      <c r="AO20">
        <f t="shared" si="10"/>
        <v>67.913333333333341</v>
      </c>
      <c r="AP20">
        <f t="shared" si="11"/>
        <v>67.913333333333341</v>
      </c>
      <c r="AQ20">
        <f t="shared" si="35"/>
        <v>67.913333333333341</v>
      </c>
      <c r="AR20" s="25">
        <f t="shared" si="12"/>
        <v>67.913333333333341</v>
      </c>
      <c r="AS20">
        <f t="shared" si="52"/>
        <v>67.913333333333341</v>
      </c>
      <c r="AT20">
        <v>67.913333333333341</v>
      </c>
      <c r="AU20">
        <f t="shared" si="36"/>
        <v>0</v>
      </c>
      <c r="AV20">
        <f t="shared" si="37"/>
        <v>0</v>
      </c>
      <c r="AW20">
        <f t="shared" si="38"/>
        <v>0</v>
      </c>
      <c r="AX20">
        <f t="shared" si="13"/>
        <v>74.033533333333338</v>
      </c>
      <c r="AY20">
        <f t="shared" si="14"/>
        <v>61.667206666666672</v>
      </c>
      <c r="AZ20">
        <f t="shared" si="15"/>
        <v>67.913333333333341</v>
      </c>
      <c r="BA20">
        <f t="shared" si="16"/>
        <v>67.913333333333341</v>
      </c>
      <c r="BB20">
        <f t="shared" si="39"/>
        <v>67.913333333333341</v>
      </c>
      <c r="BC20">
        <f t="shared" si="40"/>
        <v>0</v>
      </c>
      <c r="BD20">
        <f t="shared" si="41"/>
        <v>1</v>
      </c>
      <c r="BE20">
        <f t="shared" si="42"/>
        <v>0</v>
      </c>
      <c r="BG20">
        <f t="shared" si="43"/>
        <v>67.913333333333341</v>
      </c>
      <c r="BH20">
        <f t="shared" si="44"/>
        <v>67.913333333333341</v>
      </c>
      <c r="BI20">
        <f t="shared" si="45"/>
        <v>67.913333333333341</v>
      </c>
      <c r="BK20" s="34">
        <f t="shared" si="46"/>
        <v>67.913333333333341</v>
      </c>
      <c r="BM20" s="33">
        <f t="shared" si="47"/>
        <v>67.913333333333341</v>
      </c>
      <c r="BN20" s="33">
        <f t="shared" si="48"/>
        <v>67.913333333333341</v>
      </c>
    </row>
    <row r="21" spans="1:66" x14ac:dyDescent="0.2">
      <c r="A21" s="25">
        <f>'(Lab)limts'!A24</f>
        <v>63.883333333333333</v>
      </c>
      <c r="B21">
        <f t="shared" si="49"/>
        <v>67.913333333333341</v>
      </c>
      <c r="C21">
        <v>63.883333333333333</v>
      </c>
      <c r="D21">
        <f t="shared" si="17"/>
        <v>-4.0300000000000082</v>
      </c>
      <c r="E21">
        <f t="shared" si="18"/>
        <v>0</v>
      </c>
      <c r="F21">
        <f t="shared" si="19"/>
        <v>4.0300000000000082</v>
      </c>
      <c r="G21">
        <f t="shared" si="0"/>
        <v>69.838303333333343</v>
      </c>
      <c r="H21">
        <f t="shared" si="1"/>
        <v>57.802436666666665</v>
      </c>
      <c r="I21">
        <f t="shared" si="2"/>
        <v>67.913333333333341</v>
      </c>
      <c r="J21">
        <f t="shared" si="3"/>
        <v>63.883333333333333</v>
      </c>
      <c r="K21">
        <f t="shared" si="20"/>
        <v>65.898333333333341</v>
      </c>
      <c r="L21" s="25">
        <f>'(Lab)limts'!B24</f>
        <v>63.883333333333333</v>
      </c>
      <c r="M21">
        <f t="shared" si="50"/>
        <v>1.8516432769536508</v>
      </c>
      <c r="N21">
        <v>63.883333333333333</v>
      </c>
      <c r="O21">
        <f t="shared" si="21"/>
        <v>62.031690056379681</v>
      </c>
      <c r="P21">
        <f t="shared" si="22"/>
        <v>0</v>
      </c>
      <c r="Q21">
        <f t="shared" si="23"/>
        <v>-62.031690056379681</v>
      </c>
      <c r="R21">
        <f t="shared" si="4"/>
        <v>66.601280520570725</v>
      </c>
      <c r="S21">
        <f t="shared" si="5"/>
        <v>61.171582859542035</v>
      </c>
      <c r="T21">
        <f t="shared" si="6"/>
        <v>63.883333333333333</v>
      </c>
      <c r="U21">
        <f t="shared" si="7"/>
        <v>61.171582859542035</v>
      </c>
      <c r="V21">
        <f t="shared" si="24"/>
        <v>62.527458096437684</v>
      </c>
      <c r="W21">
        <f t="shared" si="25"/>
        <v>0</v>
      </c>
      <c r="X21">
        <f t="shared" si="26"/>
        <v>1</v>
      </c>
      <c r="Y21">
        <f t="shared" si="27"/>
        <v>0</v>
      </c>
      <c r="AA21">
        <f t="shared" si="28"/>
        <v>65.898333333333341</v>
      </c>
      <c r="AB21">
        <f t="shared" si="29"/>
        <v>65.898333333333341</v>
      </c>
      <c r="AC21">
        <f t="shared" si="30"/>
        <v>65.898333333333341</v>
      </c>
      <c r="AE21" s="34">
        <f t="shared" si="31"/>
        <v>65.898333333333341</v>
      </c>
      <c r="AG21">
        <f>'(Lab)limts'!B24</f>
        <v>63.883333333333333</v>
      </c>
      <c r="AH21">
        <f t="shared" si="51"/>
        <v>67.913333333333341</v>
      </c>
      <c r="AI21">
        <v>63.883333333333333</v>
      </c>
      <c r="AJ21">
        <f t="shared" si="32"/>
        <v>-4.0300000000000082</v>
      </c>
      <c r="AK21">
        <f t="shared" si="33"/>
        <v>0</v>
      </c>
      <c r="AL21">
        <f t="shared" si="34"/>
        <v>4.0300000000000082</v>
      </c>
      <c r="AM21">
        <f t="shared" si="8"/>
        <v>69.838303333333343</v>
      </c>
      <c r="AN21">
        <f t="shared" si="9"/>
        <v>57.802436666666665</v>
      </c>
      <c r="AO21">
        <f t="shared" si="10"/>
        <v>67.913333333333341</v>
      </c>
      <c r="AP21">
        <f t="shared" si="11"/>
        <v>63.883333333333333</v>
      </c>
      <c r="AQ21">
        <f t="shared" si="35"/>
        <v>65.898333333333341</v>
      </c>
      <c r="AR21" s="25">
        <f t="shared" si="12"/>
        <v>63.883333333333333</v>
      </c>
      <c r="AS21">
        <f t="shared" si="52"/>
        <v>67.913333333333341</v>
      </c>
      <c r="AT21">
        <v>63.883333333333333</v>
      </c>
      <c r="AU21">
        <f t="shared" si="36"/>
        <v>-4.0300000000000082</v>
      </c>
      <c r="AV21">
        <f t="shared" si="37"/>
        <v>0</v>
      </c>
      <c r="AW21">
        <f t="shared" si="38"/>
        <v>4.0300000000000082</v>
      </c>
      <c r="AX21">
        <f t="shared" si="13"/>
        <v>69.838303333333343</v>
      </c>
      <c r="AY21">
        <f t="shared" si="14"/>
        <v>57.802436666666665</v>
      </c>
      <c r="AZ21">
        <f t="shared" si="15"/>
        <v>67.913333333333341</v>
      </c>
      <c r="BA21">
        <f t="shared" si="16"/>
        <v>63.883333333333333</v>
      </c>
      <c r="BB21">
        <f t="shared" si="39"/>
        <v>65.898333333333341</v>
      </c>
      <c r="BC21">
        <f t="shared" si="40"/>
        <v>0</v>
      </c>
      <c r="BD21">
        <f t="shared" si="41"/>
        <v>1</v>
      </c>
      <c r="BE21">
        <f t="shared" si="42"/>
        <v>0</v>
      </c>
      <c r="BG21">
        <f t="shared" si="43"/>
        <v>65.898333333333341</v>
      </c>
      <c r="BH21">
        <f t="shared" si="44"/>
        <v>65.898333333333341</v>
      </c>
      <c r="BI21">
        <f t="shared" si="45"/>
        <v>65.898333333333341</v>
      </c>
      <c r="BK21" s="34">
        <f t="shared" si="46"/>
        <v>65.898333333333341</v>
      </c>
      <c r="BM21" s="33">
        <f t="shared" si="47"/>
        <v>65.898333333333341</v>
      </c>
      <c r="BN21" s="33">
        <f t="shared" si="48"/>
        <v>65.898333333333341</v>
      </c>
    </row>
    <row r="22" spans="1:66" x14ac:dyDescent="0.2">
      <c r="A22" s="25">
        <f>'(Lab)limts'!A25</f>
        <v>59.976666666666667</v>
      </c>
      <c r="B22">
        <f t="shared" si="49"/>
        <v>67.913333333333341</v>
      </c>
      <c r="C22">
        <v>59.976666666666667</v>
      </c>
      <c r="D22">
        <f t="shared" si="17"/>
        <v>-7.9366666666666745</v>
      </c>
      <c r="E22">
        <f t="shared" si="18"/>
        <v>0</v>
      </c>
      <c r="F22">
        <f t="shared" si="19"/>
        <v>7.9366666666666745</v>
      </c>
      <c r="G22">
        <f t="shared" si="0"/>
        <v>65.771463333333344</v>
      </c>
      <c r="H22">
        <f t="shared" si="1"/>
        <v>54.055943333333332</v>
      </c>
      <c r="I22">
        <f t="shared" si="2"/>
        <v>65.771463333333344</v>
      </c>
      <c r="J22">
        <f t="shared" si="3"/>
        <v>59.976666666666667</v>
      </c>
      <c r="K22">
        <f t="shared" si="20"/>
        <v>62.874065000000002</v>
      </c>
      <c r="L22" s="25">
        <f>'(Lab)limts'!B25</f>
        <v>59.976666666666667</v>
      </c>
      <c r="M22">
        <f t="shared" si="50"/>
        <v>1.8516432769536508</v>
      </c>
      <c r="N22">
        <v>59.976666666666667</v>
      </c>
      <c r="O22">
        <f t="shared" si="21"/>
        <v>58.125023389713014</v>
      </c>
      <c r="P22">
        <f t="shared" si="22"/>
        <v>0</v>
      </c>
      <c r="Q22">
        <f t="shared" si="23"/>
        <v>-58.125023389713014</v>
      </c>
      <c r="R22">
        <f t="shared" si="4"/>
        <v>62.534440520570733</v>
      </c>
      <c r="S22">
        <f t="shared" si="5"/>
        <v>57.425089526208694</v>
      </c>
      <c r="T22">
        <f t="shared" si="6"/>
        <v>59.976666666666667</v>
      </c>
      <c r="U22">
        <f t="shared" si="7"/>
        <v>57.425089526208694</v>
      </c>
      <c r="V22">
        <f t="shared" si="24"/>
        <v>58.700878096437677</v>
      </c>
      <c r="W22">
        <f t="shared" si="25"/>
        <v>0</v>
      </c>
      <c r="X22">
        <f t="shared" si="26"/>
        <v>0</v>
      </c>
      <c r="Y22">
        <f t="shared" si="27"/>
        <v>1</v>
      </c>
      <c r="AA22">
        <f t="shared" si="28"/>
        <v>62.874065000000002</v>
      </c>
      <c r="AB22">
        <f t="shared" si="29"/>
        <v>62.874065000000002</v>
      </c>
      <c r="AC22">
        <f t="shared" si="30"/>
        <v>62.874065000000002</v>
      </c>
      <c r="AE22" s="34">
        <f t="shared" si="31"/>
        <v>62.874065000000002</v>
      </c>
      <c r="AG22">
        <f>'(Lab)limts'!B25</f>
        <v>59.976666666666667</v>
      </c>
      <c r="AH22">
        <f t="shared" si="51"/>
        <v>67.913333333333341</v>
      </c>
      <c r="AI22">
        <v>59.976666666666667</v>
      </c>
      <c r="AJ22">
        <f t="shared" si="32"/>
        <v>-7.9366666666666745</v>
      </c>
      <c r="AK22">
        <f t="shared" si="33"/>
        <v>0</v>
      </c>
      <c r="AL22">
        <f t="shared" si="34"/>
        <v>7.9366666666666745</v>
      </c>
      <c r="AM22">
        <f t="shared" si="8"/>
        <v>65.771463333333344</v>
      </c>
      <c r="AN22">
        <f t="shared" si="9"/>
        <v>54.055943333333332</v>
      </c>
      <c r="AO22">
        <f t="shared" si="10"/>
        <v>65.771463333333344</v>
      </c>
      <c r="AP22">
        <f t="shared" si="11"/>
        <v>59.976666666666667</v>
      </c>
      <c r="AQ22">
        <f t="shared" si="35"/>
        <v>62.874065000000002</v>
      </c>
      <c r="AR22" s="25">
        <f t="shared" si="12"/>
        <v>59.976666666666667</v>
      </c>
      <c r="AS22">
        <f t="shared" si="52"/>
        <v>67.913333333333341</v>
      </c>
      <c r="AT22">
        <v>59.976666666666667</v>
      </c>
      <c r="AU22">
        <f t="shared" si="36"/>
        <v>-7.9366666666666745</v>
      </c>
      <c r="AV22">
        <f t="shared" si="37"/>
        <v>0</v>
      </c>
      <c r="AW22">
        <f t="shared" si="38"/>
        <v>7.9366666666666745</v>
      </c>
      <c r="AX22">
        <f t="shared" si="13"/>
        <v>65.771463333333344</v>
      </c>
      <c r="AY22">
        <f t="shared" si="14"/>
        <v>54.055943333333332</v>
      </c>
      <c r="AZ22">
        <f t="shared" si="15"/>
        <v>65.771463333333344</v>
      </c>
      <c r="BA22">
        <f t="shared" si="16"/>
        <v>59.976666666666667</v>
      </c>
      <c r="BB22">
        <f t="shared" si="39"/>
        <v>62.874065000000002</v>
      </c>
      <c r="BC22">
        <f t="shared" si="40"/>
        <v>0</v>
      </c>
      <c r="BD22">
        <f t="shared" si="41"/>
        <v>0</v>
      </c>
      <c r="BE22">
        <f t="shared" si="42"/>
        <v>1</v>
      </c>
      <c r="BG22">
        <f t="shared" si="43"/>
        <v>62.874065000000002</v>
      </c>
      <c r="BH22">
        <f t="shared" si="44"/>
        <v>62.874065000000002</v>
      </c>
      <c r="BI22">
        <f t="shared" si="45"/>
        <v>62.874065000000002</v>
      </c>
      <c r="BK22" s="34">
        <f t="shared" si="46"/>
        <v>62.874065000000002</v>
      </c>
      <c r="BM22" s="33">
        <f t="shared" si="47"/>
        <v>62.874065000000002</v>
      </c>
      <c r="BN22" s="33">
        <f t="shared" si="48"/>
        <v>62.874065000000002</v>
      </c>
    </row>
    <row r="23" spans="1:66" x14ac:dyDescent="0.2">
      <c r="A23" s="25">
        <f>'(Lab)limts'!A26</f>
        <v>72.785000000000011</v>
      </c>
      <c r="B23">
        <f t="shared" si="49"/>
        <v>67.913333333333341</v>
      </c>
      <c r="C23">
        <v>72.785000000000011</v>
      </c>
      <c r="D23">
        <f t="shared" si="17"/>
        <v>4.8716666666666697</v>
      </c>
      <c r="E23">
        <f t="shared" si="18"/>
        <v>0</v>
      </c>
      <c r="F23">
        <f t="shared" si="19"/>
        <v>-4.8716666666666697</v>
      </c>
      <c r="G23">
        <f t="shared" si="0"/>
        <v>79.104938333333322</v>
      </c>
      <c r="H23">
        <f t="shared" si="1"/>
        <v>66.339135000000027</v>
      </c>
      <c r="I23">
        <f t="shared" si="2"/>
        <v>72.785000000000011</v>
      </c>
      <c r="J23">
        <f t="shared" si="3"/>
        <v>67.913333333333341</v>
      </c>
      <c r="K23">
        <f t="shared" si="20"/>
        <v>70.349166666666676</v>
      </c>
      <c r="L23" s="25">
        <f>'(Lab)limts'!B26</f>
        <v>72.785000000000011</v>
      </c>
      <c r="M23">
        <f t="shared" si="50"/>
        <v>1.8516432769536508</v>
      </c>
      <c r="N23">
        <v>72.785000000000011</v>
      </c>
      <c r="O23">
        <f t="shared" si="21"/>
        <v>70.933356723046359</v>
      </c>
      <c r="P23">
        <f t="shared" si="22"/>
        <v>0</v>
      </c>
      <c r="Q23">
        <f t="shared" si="23"/>
        <v>-70.933356723046359</v>
      </c>
      <c r="R23">
        <f t="shared" si="4"/>
        <v>75.867915520570747</v>
      </c>
      <c r="S23">
        <f t="shared" si="5"/>
        <v>69.70828119287539</v>
      </c>
      <c r="T23">
        <f t="shared" si="6"/>
        <v>72.785000000000011</v>
      </c>
      <c r="U23">
        <f t="shared" si="7"/>
        <v>69.70828119287539</v>
      </c>
      <c r="V23">
        <f t="shared" si="24"/>
        <v>71.2466405964377</v>
      </c>
      <c r="W23">
        <f t="shared" si="25"/>
        <v>0</v>
      </c>
      <c r="X23">
        <f t="shared" si="26"/>
        <v>1</v>
      </c>
      <c r="Y23">
        <f t="shared" si="27"/>
        <v>0</v>
      </c>
      <c r="AA23">
        <f t="shared" si="28"/>
        <v>71.2466405964377</v>
      </c>
      <c r="AB23">
        <f t="shared" si="29"/>
        <v>71.2466405964377</v>
      </c>
      <c r="AC23">
        <f t="shared" si="30"/>
        <v>71.2466405964377</v>
      </c>
      <c r="AE23" s="34">
        <f t="shared" si="31"/>
        <v>71.2466405964377</v>
      </c>
      <c r="AG23">
        <f>'(Lab)limts'!B26</f>
        <v>72.785000000000011</v>
      </c>
      <c r="AH23">
        <f t="shared" si="51"/>
        <v>67.913333333333341</v>
      </c>
      <c r="AI23">
        <v>72.785000000000011</v>
      </c>
      <c r="AJ23">
        <f t="shared" si="32"/>
        <v>4.8716666666666697</v>
      </c>
      <c r="AK23">
        <f t="shared" si="33"/>
        <v>0</v>
      </c>
      <c r="AL23">
        <f t="shared" si="34"/>
        <v>-4.8716666666666697</v>
      </c>
      <c r="AM23">
        <f t="shared" si="8"/>
        <v>79.104938333333322</v>
      </c>
      <c r="AN23">
        <f t="shared" si="9"/>
        <v>66.339135000000027</v>
      </c>
      <c r="AO23">
        <f t="shared" si="10"/>
        <v>72.785000000000011</v>
      </c>
      <c r="AP23">
        <f t="shared" si="11"/>
        <v>67.913333333333341</v>
      </c>
      <c r="AQ23">
        <f t="shared" si="35"/>
        <v>70.349166666666676</v>
      </c>
      <c r="AR23" s="25">
        <f t="shared" si="12"/>
        <v>72.785000000000011</v>
      </c>
      <c r="AS23">
        <f t="shared" si="52"/>
        <v>67.913333333333341</v>
      </c>
      <c r="AT23">
        <v>72.785000000000011</v>
      </c>
      <c r="AU23">
        <f t="shared" si="36"/>
        <v>4.8716666666666697</v>
      </c>
      <c r="AV23">
        <f t="shared" si="37"/>
        <v>0</v>
      </c>
      <c r="AW23">
        <f t="shared" si="38"/>
        <v>-4.8716666666666697</v>
      </c>
      <c r="AX23">
        <f t="shared" si="13"/>
        <v>79.104938333333322</v>
      </c>
      <c r="AY23">
        <f t="shared" si="14"/>
        <v>66.339135000000027</v>
      </c>
      <c r="AZ23">
        <f t="shared" si="15"/>
        <v>72.785000000000011</v>
      </c>
      <c r="BA23">
        <f t="shared" si="16"/>
        <v>67.913333333333341</v>
      </c>
      <c r="BB23">
        <f t="shared" si="39"/>
        <v>70.349166666666676</v>
      </c>
      <c r="BC23">
        <f t="shared" si="40"/>
        <v>0</v>
      </c>
      <c r="BD23">
        <f t="shared" si="41"/>
        <v>1</v>
      </c>
      <c r="BE23">
        <f t="shared" si="42"/>
        <v>0</v>
      </c>
      <c r="BG23">
        <f t="shared" si="43"/>
        <v>70.349166666666676</v>
      </c>
      <c r="BH23">
        <f t="shared" si="44"/>
        <v>70.349166666666676</v>
      </c>
      <c r="BI23">
        <f t="shared" si="45"/>
        <v>70.349166666666676</v>
      </c>
      <c r="BK23" s="34">
        <f t="shared" si="46"/>
        <v>70.349166666666676</v>
      </c>
      <c r="BM23" s="33">
        <f t="shared" si="47"/>
        <v>71.2466405964377</v>
      </c>
      <c r="BN23" s="33">
        <f t="shared" si="48"/>
        <v>70.349166666666676</v>
      </c>
    </row>
    <row r="24" spans="1:66" x14ac:dyDescent="0.2">
      <c r="A24" s="25">
        <f>'(Lab)limts'!A27</f>
        <v>71.651666666666671</v>
      </c>
      <c r="B24">
        <f t="shared" si="49"/>
        <v>67.913333333333341</v>
      </c>
      <c r="C24">
        <v>71.651666666666671</v>
      </c>
      <c r="D24">
        <f t="shared" si="17"/>
        <v>3.7383333333333297</v>
      </c>
      <c r="E24">
        <f t="shared" si="18"/>
        <v>0</v>
      </c>
      <c r="F24">
        <f t="shared" si="19"/>
        <v>-3.7383333333333297</v>
      </c>
      <c r="G24">
        <f t="shared" si="0"/>
        <v>77.925138333333337</v>
      </c>
      <c r="H24">
        <f t="shared" si="1"/>
        <v>65.252268333333333</v>
      </c>
      <c r="I24">
        <f t="shared" si="2"/>
        <v>71.651666666666671</v>
      </c>
      <c r="J24">
        <f t="shared" si="3"/>
        <v>67.913333333333341</v>
      </c>
      <c r="K24">
        <f t="shared" si="20"/>
        <v>69.782499999999999</v>
      </c>
      <c r="L24" s="25">
        <f>'(Lab)limts'!B27</f>
        <v>71.651666666666671</v>
      </c>
      <c r="M24">
        <f t="shared" si="50"/>
        <v>1.8516432769536508</v>
      </c>
      <c r="N24">
        <v>71.651666666666671</v>
      </c>
      <c r="O24">
        <f t="shared" si="21"/>
        <v>69.800023389713019</v>
      </c>
      <c r="P24">
        <f t="shared" si="22"/>
        <v>0</v>
      </c>
      <c r="Q24">
        <f t="shared" si="23"/>
        <v>-69.800023389713019</v>
      </c>
      <c r="R24">
        <f t="shared" si="4"/>
        <v>74.688115520570719</v>
      </c>
      <c r="S24">
        <f t="shared" si="5"/>
        <v>68.62141452620871</v>
      </c>
      <c r="T24">
        <f t="shared" si="6"/>
        <v>71.651666666666671</v>
      </c>
      <c r="U24">
        <f t="shared" si="7"/>
        <v>68.62141452620871</v>
      </c>
      <c r="V24">
        <f t="shared" si="24"/>
        <v>70.136540596437698</v>
      </c>
      <c r="W24">
        <f t="shared" si="25"/>
        <v>0</v>
      </c>
      <c r="X24">
        <f t="shared" si="26"/>
        <v>1</v>
      </c>
      <c r="Y24">
        <f t="shared" si="27"/>
        <v>0</v>
      </c>
      <c r="AA24">
        <f t="shared" si="28"/>
        <v>70.136540596437698</v>
      </c>
      <c r="AB24">
        <f t="shared" si="29"/>
        <v>70.136540596437698</v>
      </c>
      <c r="AC24">
        <f t="shared" si="30"/>
        <v>70.136540596437698</v>
      </c>
      <c r="AE24" s="34">
        <f t="shared" si="31"/>
        <v>70.136540596437698</v>
      </c>
      <c r="AG24">
        <f>'(Lab)limts'!B27</f>
        <v>71.651666666666671</v>
      </c>
      <c r="AH24">
        <f t="shared" si="51"/>
        <v>67.913333333333341</v>
      </c>
      <c r="AI24">
        <v>71.651666666666671</v>
      </c>
      <c r="AJ24">
        <f t="shared" si="32"/>
        <v>3.7383333333333297</v>
      </c>
      <c r="AK24">
        <f t="shared" si="33"/>
        <v>0</v>
      </c>
      <c r="AL24">
        <f t="shared" si="34"/>
        <v>-3.7383333333333297</v>
      </c>
      <c r="AM24">
        <f t="shared" si="8"/>
        <v>77.925138333333337</v>
      </c>
      <c r="AN24">
        <f t="shared" si="9"/>
        <v>65.252268333333333</v>
      </c>
      <c r="AO24">
        <f t="shared" si="10"/>
        <v>71.651666666666671</v>
      </c>
      <c r="AP24">
        <f t="shared" si="11"/>
        <v>67.913333333333341</v>
      </c>
      <c r="AQ24">
        <f t="shared" si="35"/>
        <v>69.782499999999999</v>
      </c>
      <c r="AR24" s="25">
        <f t="shared" si="12"/>
        <v>71.651666666666671</v>
      </c>
      <c r="AS24">
        <f t="shared" si="52"/>
        <v>67.913333333333341</v>
      </c>
      <c r="AT24">
        <v>71.651666666666671</v>
      </c>
      <c r="AU24">
        <f t="shared" si="36"/>
        <v>3.7383333333333297</v>
      </c>
      <c r="AV24">
        <f t="shared" si="37"/>
        <v>0</v>
      </c>
      <c r="AW24">
        <f t="shared" si="38"/>
        <v>-3.7383333333333297</v>
      </c>
      <c r="AX24">
        <f t="shared" si="13"/>
        <v>77.925138333333337</v>
      </c>
      <c r="AY24">
        <f t="shared" si="14"/>
        <v>65.252268333333333</v>
      </c>
      <c r="AZ24">
        <f t="shared" si="15"/>
        <v>71.651666666666671</v>
      </c>
      <c r="BA24">
        <f t="shared" si="16"/>
        <v>67.913333333333341</v>
      </c>
      <c r="BB24">
        <f t="shared" si="39"/>
        <v>69.782499999999999</v>
      </c>
      <c r="BC24">
        <f t="shared" si="40"/>
        <v>0</v>
      </c>
      <c r="BD24">
        <f t="shared" si="41"/>
        <v>1</v>
      </c>
      <c r="BE24">
        <f t="shared" si="42"/>
        <v>0</v>
      </c>
      <c r="BG24">
        <f t="shared" si="43"/>
        <v>69.782499999999999</v>
      </c>
      <c r="BH24">
        <f t="shared" si="44"/>
        <v>69.782499999999999</v>
      </c>
      <c r="BI24">
        <f t="shared" si="45"/>
        <v>69.782499999999999</v>
      </c>
      <c r="BK24" s="34">
        <f t="shared" si="46"/>
        <v>69.782499999999999</v>
      </c>
      <c r="BM24" s="33">
        <f t="shared" si="47"/>
        <v>70.136540596437698</v>
      </c>
      <c r="BN24" s="33">
        <f t="shared" si="48"/>
        <v>69.782499999999999</v>
      </c>
    </row>
    <row r="25" spans="1:66" x14ac:dyDescent="0.2">
      <c r="A25" s="25">
        <f>'(Lab)limts'!A28</f>
        <v>65.416666666666657</v>
      </c>
      <c r="B25">
        <f t="shared" si="49"/>
        <v>67.913333333333341</v>
      </c>
      <c r="C25">
        <v>65.416666666666657</v>
      </c>
      <c r="D25">
        <f t="shared" si="17"/>
        <v>-2.4966666666666839</v>
      </c>
      <c r="E25">
        <f t="shared" si="18"/>
        <v>0</v>
      </c>
      <c r="F25">
        <f t="shared" si="19"/>
        <v>2.4966666666666839</v>
      </c>
      <c r="G25">
        <f t="shared" si="0"/>
        <v>71.434503333333325</v>
      </c>
      <c r="H25">
        <f t="shared" si="1"/>
        <v>59.272903333333325</v>
      </c>
      <c r="I25">
        <f t="shared" si="2"/>
        <v>67.913333333333341</v>
      </c>
      <c r="J25">
        <f t="shared" si="3"/>
        <v>65.416666666666657</v>
      </c>
      <c r="K25">
        <f t="shared" si="20"/>
        <v>66.664999999999992</v>
      </c>
      <c r="L25" s="25">
        <f>'(Lab)limts'!B28</f>
        <v>65.416666666666657</v>
      </c>
      <c r="M25">
        <f t="shared" si="50"/>
        <v>1.8516432769536508</v>
      </c>
      <c r="N25">
        <v>65.416666666666657</v>
      </c>
      <c r="O25">
        <f t="shared" si="21"/>
        <v>63.565023389713005</v>
      </c>
      <c r="P25">
        <f t="shared" si="22"/>
        <v>0</v>
      </c>
      <c r="Q25">
        <f t="shared" si="23"/>
        <v>-63.565023389713005</v>
      </c>
      <c r="R25">
        <f t="shared" si="4"/>
        <v>68.197480520570721</v>
      </c>
      <c r="S25">
        <f t="shared" si="5"/>
        <v>62.642049526208687</v>
      </c>
      <c r="T25">
        <f t="shared" si="6"/>
        <v>65.416666666666657</v>
      </c>
      <c r="U25">
        <f t="shared" si="7"/>
        <v>62.642049526208687</v>
      </c>
      <c r="V25">
        <f t="shared" si="24"/>
        <v>64.029358096437676</v>
      </c>
      <c r="W25">
        <f t="shared" si="25"/>
        <v>0</v>
      </c>
      <c r="X25">
        <f t="shared" si="26"/>
        <v>1</v>
      </c>
      <c r="Y25">
        <f t="shared" si="27"/>
        <v>0</v>
      </c>
      <c r="AA25">
        <f t="shared" si="28"/>
        <v>66.664999999999992</v>
      </c>
      <c r="AB25">
        <f t="shared" si="29"/>
        <v>66.664999999999992</v>
      </c>
      <c r="AC25">
        <f t="shared" si="30"/>
        <v>66.664999999999992</v>
      </c>
      <c r="AE25" s="34">
        <f t="shared" si="31"/>
        <v>66.664999999999992</v>
      </c>
      <c r="AG25">
        <f>'(Lab)limts'!B28</f>
        <v>65.416666666666657</v>
      </c>
      <c r="AH25">
        <f t="shared" si="51"/>
        <v>67.913333333333341</v>
      </c>
      <c r="AI25">
        <v>65.416666666666657</v>
      </c>
      <c r="AJ25">
        <f t="shared" si="32"/>
        <v>-2.4966666666666839</v>
      </c>
      <c r="AK25">
        <f t="shared" si="33"/>
        <v>0</v>
      </c>
      <c r="AL25">
        <f t="shared" si="34"/>
        <v>2.4966666666666839</v>
      </c>
      <c r="AM25">
        <f t="shared" si="8"/>
        <v>71.434503333333325</v>
      </c>
      <c r="AN25">
        <f t="shared" si="9"/>
        <v>59.272903333333325</v>
      </c>
      <c r="AO25">
        <f t="shared" si="10"/>
        <v>67.913333333333341</v>
      </c>
      <c r="AP25">
        <f t="shared" si="11"/>
        <v>65.416666666666657</v>
      </c>
      <c r="AQ25">
        <f t="shared" si="35"/>
        <v>66.664999999999992</v>
      </c>
      <c r="AR25" s="25">
        <f t="shared" si="12"/>
        <v>65.416666666666657</v>
      </c>
      <c r="AS25">
        <f t="shared" si="52"/>
        <v>67.913333333333341</v>
      </c>
      <c r="AT25">
        <v>65.416666666666657</v>
      </c>
      <c r="AU25">
        <f t="shared" si="36"/>
        <v>-2.4966666666666839</v>
      </c>
      <c r="AV25">
        <f t="shared" si="37"/>
        <v>0</v>
      </c>
      <c r="AW25">
        <f t="shared" si="38"/>
        <v>2.4966666666666839</v>
      </c>
      <c r="AX25">
        <f t="shared" si="13"/>
        <v>71.434503333333325</v>
      </c>
      <c r="AY25">
        <f t="shared" si="14"/>
        <v>59.272903333333325</v>
      </c>
      <c r="AZ25">
        <f t="shared" si="15"/>
        <v>67.913333333333341</v>
      </c>
      <c r="BA25">
        <f t="shared" si="16"/>
        <v>65.416666666666657</v>
      </c>
      <c r="BB25">
        <f t="shared" si="39"/>
        <v>66.664999999999992</v>
      </c>
      <c r="BC25">
        <f t="shared" si="40"/>
        <v>0</v>
      </c>
      <c r="BD25">
        <f t="shared" si="41"/>
        <v>1</v>
      </c>
      <c r="BE25">
        <f t="shared" si="42"/>
        <v>0</v>
      </c>
      <c r="BG25">
        <f t="shared" si="43"/>
        <v>66.664999999999992</v>
      </c>
      <c r="BH25">
        <f t="shared" si="44"/>
        <v>66.664999999999992</v>
      </c>
      <c r="BI25">
        <f t="shared" si="45"/>
        <v>66.664999999999992</v>
      </c>
      <c r="BK25" s="34">
        <f t="shared" si="46"/>
        <v>66.664999999999992</v>
      </c>
      <c r="BM25" s="33">
        <f t="shared" si="47"/>
        <v>66.664999999999992</v>
      </c>
      <c r="BN25" s="33">
        <f t="shared" si="48"/>
        <v>66.664999999999992</v>
      </c>
    </row>
    <row r="26" spans="1:66" x14ac:dyDescent="0.2">
      <c r="A26" s="25">
        <f>'(Lab)limts'!A29</f>
        <v>66.064999999999998</v>
      </c>
      <c r="B26">
        <f t="shared" si="49"/>
        <v>67.913333333333341</v>
      </c>
      <c r="C26">
        <v>66.064999999999998</v>
      </c>
      <c r="D26">
        <f t="shared" si="17"/>
        <v>-1.8483333333333434</v>
      </c>
      <c r="E26">
        <f t="shared" si="18"/>
        <v>0</v>
      </c>
      <c r="F26">
        <f t="shared" si="19"/>
        <v>1.8483333333333434</v>
      </c>
      <c r="G26">
        <f t="shared" si="0"/>
        <v>72.109418333333338</v>
      </c>
      <c r="H26">
        <f t="shared" si="1"/>
        <v>59.894654999999993</v>
      </c>
      <c r="I26">
        <f t="shared" si="2"/>
        <v>67.913333333333341</v>
      </c>
      <c r="J26">
        <f t="shared" si="3"/>
        <v>66.064999999999998</v>
      </c>
      <c r="K26">
        <f t="shared" si="20"/>
        <v>66.989166666666677</v>
      </c>
      <c r="L26" s="25">
        <f>'(Lab)limts'!B29</f>
        <v>66.064999999999998</v>
      </c>
      <c r="M26">
        <f t="shared" si="50"/>
        <v>1.8516432769536508</v>
      </c>
      <c r="N26">
        <v>66.064999999999998</v>
      </c>
      <c r="O26">
        <f t="shared" si="21"/>
        <v>64.213356723046346</v>
      </c>
      <c r="P26">
        <f t="shared" si="22"/>
        <v>0</v>
      </c>
      <c r="Q26">
        <f t="shared" si="23"/>
        <v>-64.213356723046346</v>
      </c>
      <c r="R26">
        <f t="shared" si="4"/>
        <v>68.87239552057072</v>
      </c>
      <c r="S26">
        <f t="shared" si="5"/>
        <v>63.26380119287537</v>
      </c>
      <c r="T26">
        <f t="shared" si="6"/>
        <v>66.064999999999998</v>
      </c>
      <c r="U26">
        <f t="shared" si="7"/>
        <v>63.26380119287537</v>
      </c>
      <c r="V26">
        <f t="shared" si="24"/>
        <v>64.664400596437687</v>
      </c>
      <c r="W26">
        <f t="shared" si="25"/>
        <v>0</v>
      </c>
      <c r="X26">
        <f t="shared" si="26"/>
        <v>1</v>
      </c>
      <c r="Y26">
        <f t="shared" si="27"/>
        <v>0</v>
      </c>
      <c r="AA26">
        <f t="shared" si="28"/>
        <v>66.989166666666677</v>
      </c>
      <c r="AB26">
        <f t="shared" si="29"/>
        <v>66.989166666666677</v>
      </c>
      <c r="AC26">
        <f t="shared" si="30"/>
        <v>66.989166666666677</v>
      </c>
      <c r="AE26" s="34">
        <f t="shared" si="31"/>
        <v>66.989166666666677</v>
      </c>
      <c r="AG26">
        <f>'(Lab)limts'!B29</f>
        <v>66.064999999999998</v>
      </c>
      <c r="AH26">
        <f t="shared" si="51"/>
        <v>67.913333333333341</v>
      </c>
      <c r="AI26">
        <v>66.064999999999998</v>
      </c>
      <c r="AJ26">
        <f t="shared" si="32"/>
        <v>-1.8483333333333434</v>
      </c>
      <c r="AK26">
        <f t="shared" si="33"/>
        <v>0</v>
      </c>
      <c r="AL26">
        <f t="shared" si="34"/>
        <v>1.8483333333333434</v>
      </c>
      <c r="AM26">
        <f t="shared" si="8"/>
        <v>72.109418333333338</v>
      </c>
      <c r="AN26">
        <f t="shared" si="9"/>
        <v>59.894654999999993</v>
      </c>
      <c r="AO26">
        <f t="shared" si="10"/>
        <v>67.913333333333341</v>
      </c>
      <c r="AP26">
        <f t="shared" si="11"/>
        <v>66.064999999999998</v>
      </c>
      <c r="AQ26">
        <f t="shared" si="35"/>
        <v>66.989166666666677</v>
      </c>
      <c r="AR26" s="25">
        <f t="shared" si="12"/>
        <v>66.064999999999998</v>
      </c>
      <c r="AS26">
        <f t="shared" si="52"/>
        <v>67.913333333333341</v>
      </c>
      <c r="AT26">
        <v>66.064999999999998</v>
      </c>
      <c r="AU26">
        <f t="shared" si="36"/>
        <v>-1.8483333333333434</v>
      </c>
      <c r="AV26">
        <f t="shared" si="37"/>
        <v>0</v>
      </c>
      <c r="AW26">
        <f t="shared" si="38"/>
        <v>1.8483333333333434</v>
      </c>
      <c r="AX26">
        <f t="shared" si="13"/>
        <v>72.109418333333338</v>
      </c>
      <c r="AY26">
        <f t="shared" si="14"/>
        <v>59.894654999999993</v>
      </c>
      <c r="AZ26">
        <f t="shared" si="15"/>
        <v>67.913333333333341</v>
      </c>
      <c r="BA26">
        <f t="shared" si="16"/>
        <v>66.064999999999998</v>
      </c>
      <c r="BB26">
        <f t="shared" si="39"/>
        <v>66.989166666666677</v>
      </c>
      <c r="BC26">
        <f t="shared" si="40"/>
        <v>0</v>
      </c>
      <c r="BD26">
        <f t="shared" si="41"/>
        <v>1</v>
      </c>
      <c r="BE26">
        <f t="shared" si="42"/>
        <v>0</v>
      </c>
      <c r="BG26">
        <f t="shared" si="43"/>
        <v>66.989166666666677</v>
      </c>
      <c r="BH26">
        <f t="shared" si="44"/>
        <v>66.989166666666677</v>
      </c>
      <c r="BI26">
        <f t="shared" si="45"/>
        <v>66.989166666666677</v>
      </c>
      <c r="BK26" s="34">
        <f t="shared" si="46"/>
        <v>66.989166666666677</v>
      </c>
      <c r="BM26" s="33">
        <f t="shared" si="47"/>
        <v>66.989166666666677</v>
      </c>
      <c r="BN26" s="33">
        <f t="shared" si="48"/>
        <v>66.989166666666677</v>
      </c>
    </row>
    <row r="27" spans="1:66" x14ac:dyDescent="0.2">
      <c r="A27" s="25">
        <f>'(Lab)limts'!A30</f>
        <v>69.424999999999997</v>
      </c>
      <c r="B27">
        <f t="shared" si="49"/>
        <v>67.913333333333341</v>
      </c>
      <c r="C27">
        <v>69.424999999999997</v>
      </c>
      <c r="D27">
        <f t="shared" si="17"/>
        <v>1.5116666666666561</v>
      </c>
      <c r="E27">
        <f t="shared" si="18"/>
        <v>0</v>
      </c>
      <c r="F27">
        <f t="shared" si="19"/>
        <v>-1.5116666666666561</v>
      </c>
      <c r="G27">
        <f t="shared" si="0"/>
        <v>75.607178333333323</v>
      </c>
      <c r="H27">
        <f t="shared" si="1"/>
        <v>63.116894999999992</v>
      </c>
      <c r="I27">
        <f t="shared" si="2"/>
        <v>69.424999999999997</v>
      </c>
      <c r="J27">
        <f t="shared" si="3"/>
        <v>67.913333333333341</v>
      </c>
      <c r="K27">
        <f t="shared" si="20"/>
        <v>68.669166666666669</v>
      </c>
      <c r="L27" s="25">
        <f>'(Lab)limts'!B30</f>
        <v>69.424999999999997</v>
      </c>
      <c r="M27">
        <f t="shared" si="50"/>
        <v>1.8516432769536508</v>
      </c>
      <c r="N27">
        <v>69.424999999999997</v>
      </c>
      <c r="O27">
        <f t="shared" si="21"/>
        <v>67.573356723046345</v>
      </c>
      <c r="P27">
        <f t="shared" si="22"/>
        <v>0</v>
      </c>
      <c r="Q27">
        <f t="shared" si="23"/>
        <v>-67.573356723046345</v>
      </c>
      <c r="R27">
        <f t="shared" si="4"/>
        <v>72.370155520570719</v>
      </c>
      <c r="S27">
        <f t="shared" si="5"/>
        <v>66.486041192875376</v>
      </c>
      <c r="T27">
        <f t="shared" si="6"/>
        <v>69.424999999999997</v>
      </c>
      <c r="U27">
        <f t="shared" si="7"/>
        <v>66.486041192875376</v>
      </c>
      <c r="V27">
        <f t="shared" si="24"/>
        <v>67.95552059643768</v>
      </c>
      <c r="W27">
        <f t="shared" si="25"/>
        <v>0</v>
      </c>
      <c r="X27">
        <f t="shared" si="26"/>
        <v>1</v>
      </c>
      <c r="Y27">
        <f t="shared" si="27"/>
        <v>0</v>
      </c>
      <c r="AA27">
        <f t="shared" si="28"/>
        <v>68.669166666666669</v>
      </c>
      <c r="AB27">
        <f t="shared" si="29"/>
        <v>68.669166666666669</v>
      </c>
      <c r="AC27">
        <f t="shared" si="30"/>
        <v>68.669166666666669</v>
      </c>
      <c r="AE27" s="34">
        <f t="shared" si="31"/>
        <v>68.669166666666669</v>
      </c>
      <c r="AG27">
        <f>'(Lab)limts'!B30</f>
        <v>69.424999999999997</v>
      </c>
      <c r="AH27">
        <f t="shared" si="51"/>
        <v>67.913333333333341</v>
      </c>
      <c r="AI27">
        <v>69.424999999999997</v>
      </c>
      <c r="AJ27">
        <f t="shared" si="32"/>
        <v>1.5116666666666561</v>
      </c>
      <c r="AK27">
        <f t="shared" si="33"/>
        <v>0</v>
      </c>
      <c r="AL27">
        <f t="shared" si="34"/>
        <v>-1.5116666666666561</v>
      </c>
      <c r="AM27">
        <f t="shared" si="8"/>
        <v>75.607178333333323</v>
      </c>
      <c r="AN27">
        <f t="shared" si="9"/>
        <v>63.116894999999992</v>
      </c>
      <c r="AO27">
        <f t="shared" si="10"/>
        <v>69.424999999999997</v>
      </c>
      <c r="AP27">
        <f t="shared" si="11"/>
        <v>67.913333333333341</v>
      </c>
      <c r="AQ27">
        <f t="shared" si="35"/>
        <v>68.669166666666669</v>
      </c>
      <c r="AR27" s="25">
        <f t="shared" si="12"/>
        <v>69.424999999999997</v>
      </c>
      <c r="AS27">
        <f t="shared" si="52"/>
        <v>67.913333333333341</v>
      </c>
      <c r="AT27">
        <v>69.424999999999997</v>
      </c>
      <c r="AU27">
        <f t="shared" si="36"/>
        <v>1.5116666666666561</v>
      </c>
      <c r="AV27">
        <f t="shared" si="37"/>
        <v>0</v>
      </c>
      <c r="AW27">
        <f t="shared" si="38"/>
        <v>-1.5116666666666561</v>
      </c>
      <c r="AX27">
        <f t="shared" si="13"/>
        <v>75.607178333333323</v>
      </c>
      <c r="AY27">
        <f t="shared" si="14"/>
        <v>63.116894999999992</v>
      </c>
      <c r="AZ27">
        <f t="shared" si="15"/>
        <v>69.424999999999997</v>
      </c>
      <c r="BA27">
        <f t="shared" si="16"/>
        <v>67.913333333333341</v>
      </c>
      <c r="BB27">
        <f t="shared" si="39"/>
        <v>68.669166666666669</v>
      </c>
      <c r="BC27">
        <f t="shared" si="40"/>
        <v>0</v>
      </c>
      <c r="BD27">
        <f t="shared" si="41"/>
        <v>1</v>
      </c>
      <c r="BE27">
        <f t="shared" si="42"/>
        <v>0</v>
      </c>
      <c r="BG27">
        <f t="shared" si="43"/>
        <v>68.669166666666669</v>
      </c>
      <c r="BH27">
        <f t="shared" si="44"/>
        <v>68.669166666666669</v>
      </c>
      <c r="BI27">
        <f t="shared" si="45"/>
        <v>68.669166666666669</v>
      </c>
      <c r="BK27" s="34">
        <f t="shared" si="46"/>
        <v>68.669166666666669</v>
      </c>
      <c r="BM27" s="33">
        <f t="shared" si="47"/>
        <v>68.669166666666669</v>
      </c>
      <c r="BN27" s="33">
        <f t="shared" si="48"/>
        <v>68.669166666666669</v>
      </c>
    </row>
    <row r="28" spans="1:66" x14ac:dyDescent="0.2">
      <c r="A28" s="25">
        <f>'(Lab)limts'!A31</f>
        <v>64.593333333333348</v>
      </c>
      <c r="B28">
        <f t="shared" si="49"/>
        <v>67.913333333333341</v>
      </c>
      <c r="C28">
        <v>64.593333333333348</v>
      </c>
      <c r="D28">
        <f t="shared" si="17"/>
        <v>-3.3199999999999932</v>
      </c>
      <c r="E28">
        <f t="shared" si="18"/>
        <v>0</v>
      </c>
      <c r="F28">
        <f t="shared" si="19"/>
        <v>3.3199999999999932</v>
      </c>
      <c r="G28">
        <f t="shared" si="0"/>
        <v>70.57741333333334</v>
      </c>
      <c r="H28">
        <f t="shared" si="1"/>
        <v>58.483326666666684</v>
      </c>
      <c r="I28">
        <f t="shared" si="2"/>
        <v>67.913333333333341</v>
      </c>
      <c r="J28">
        <f t="shared" si="3"/>
        <v>64.593333333333348</v>
      </c>
      <c r="K28">
        <f t="shared" si="20"/>
        <v>66.253333333333345</v>
      </c>
      <c r="L28" s="25">
        <f>'(Lab)limts'!B31</f>
        <v>64.593333333333348</v>
      </c>
      <c r="M28">
        <f t="shared" si="50"/>
        <v>1.8516432769536508</v>
      </c>
      <c r="N28">
        <v>64.593333333333348</v>
      </c>
      <c r="O28">
        <f t="shared" si="21"/>
        <v>62.741690056379696</v>
      </c>
      <c r="P28">
        <f t="shared" si="22"/>
        <v>0</v>
      </c>
      <c r="Q28">
        <f t="shared" si="23"/>
        <v>-62.741690056379696</v>
      </c>
      <c r="R28">
        <f t="shared" si="4"/>
        <v>67.340390520570736</v>
      </c>
      <c r="S28">
        <f t="shared" si="5"/>
        <v>61.852472859542047</v>
      </c>
      <c r="T28">
        <f t="shared" si="6"/>
        <v>64.593333333333348</v>
      </c>
      <c r="U28">
        <f t="shared" si="7"/>
        <v>61.852472859542047</v>
      </c>
      <c r="V28">
        <f t="shared" si="24"/>
        <v>63.222903096437697</v>
      </c>
      <c r="W28">
        <f t="shared" si="25"/>
        <v>0</v>
      </c>
      <c r="X28">
        <f t="shared" si="26"/>
        <v>1</v>
      </c>
      <c r="Y28">
        <f t="shared" si="27"/>
        <v>0</v>
      </c>
      <c r="AA28">
        <f t="shared" si="28"/>
        <v>66.253333333333345</v>
      </c>
      <c r="AB28">
        <f t="shared" si="29"/>
        <v>66.253333333333345</v>
      </c>
      <c r="AC28">
        <f t="shared" si="30"/>
        <v>66.253333333333345</v>
      </c>
      <c r="AE28" s="34">
        <f t="shared" si="31"/>
        <v>66.253333333333345</v>
      </c>
      <c r="AG28">
        <f>'(Lab)limts'!B31</f>
        <v>64.593333333333348</v>
      </c>
      <c r="AH28">
        <f t="shared" si="51"/>
        <v>67.913333333333341</v>
      </c>
      <c r="AI28">
        <v>64.593333333333348</v>
      </c>
      <c r="AJ28">
        <f t="shared" si="32"/>
        <v>-3.3199999999999932</v>
      </c>
      <c r="AK28">
        <f t="shared" si="33"/>
        <v>0</v>
      </c>
      <c r="AL28">
        <f t="shared" si="34"/>
        <v>3.3199999999999932</v>
      </c>
      <c r="AM28">
        <f t="shared" si="8"/>
        <v>70.57741333333334</v>
      </c>
      <c r="AN28">
        <f t="shared" si="9"/>
        <v>58.483326666666684</v>
      </c>
      <c r="AO28">
        <f t="shared" si="10"/>
        <v>67.913333333333341</v>
      </c>
      <c r="AP28">
        <f t="shared" si="11"/>
        <v>64.593333333333348</v>
      </c>
      <c r="AQ28">
        <f t="shared" si="35"/>
        <v>66.253333333333345</v>
      </c>
      <c r="AR28" s="25">
        <f t="shared" si="12"/>
        <v>64.593333333333348</v>
      </c>
      <c r="AS28">
        <f t="shared" si="52"/>
        <v>67.913333333333341</v>
      </c>
      <c r="AT28">
        <v>64.593333333333348</v>
      </c>
      <c r="AU28">
        <f t="shared" si="36"/>
        <v>-3.3199999999999932</v>
      </c>
      <c r="AV28">
        <f t="shared" si="37"/>
        <v>0</v>
      </c>
      <c r="AW28">
        <f t="shared" si="38"/>
        <v>3.3199999999999932</v>
      </c>
      <c r="AX28">
        <f t="shared" si="13"/>
        <v>70.57741333333334</v>
      </c>
      <c r="AY28">
        <f t="shared" si="14"/>
        <v>58.483326666666684</v>
      </c>
      <c r="AZ28">
        <f t="shared" si="15"/>
        <v>67.913333333333341</v>
      </c>
      <c r="BA28">
        <f t="shared" si="16"/>
        <v>64.593333333333348</v>
      </c>
      <c r="BB28">
        <f t="shared" si="39"/>
        <v>66.253333333333345</v>
      </c>
      <c r="BC28">
        <f t="shared" si="40"/>
        <v>0</v>
      </c>
      <c r="BD28">
        <f t="shared" si="41"/>
        <v>1</v>
      </c>
      <c r="BE28">
        <f t="shared" si="42"/>
        <v>0</v>
      </c>
      <c r="BG28">
        <f t="shared" si="43"/>
        <v>66.253333333333345</v>
      </c>
      <c r="BH28">
        <f t="shared" si="44"/>
        <v>66.253333333333345</v>
      </c>
      <c r="BI28">
        <f t="shared" si="45"/>
        <v>66.253333333333345</v>
      </c>
      <c r="BK28" s="34">
        <f t="shared" si="46"/>
        <v>66.253333333333345</v>
      </c>
      <c r="BM28" s="33">
        <f t="shared" si="47"/>
        <v>66.253333333333345</v>
      </c>
      <c r="BN28" s="33">
        <f t="shared" si="48"/>
        <v>66.253333333333345</v>
      </c>
    </row>
    <row r="29" spans="1:66" x14ac:dyDescent="0.2">
      <c r="A29" s="25">
        <f>'(Lab)limts'!A32</f>
        <v>62.275000000000006</v>
      </c>
      <c r="B29">
        <f t="shared" si="49"/>
        <v>67.913333333333341</v>
      </c>
      <c r="C29">
        <v>62.275000000000006</v>
      </c>
      <c r="D29">
        <f t="shared" si="17"/>
        <v>-5.6383333333333354</v>
      </c>
      <c r="E29">
        <f t="shared" si="18"/>
        <v>0</v>
      </c>
      <c r="F29">
        <f t="shared" si="19"/>
        <v>5.6383333333333354</v>
      </c>
      <c r="G29">
        <f t="shared" si="0"/>
        <v>68.164028333333334</v>
      </c>
      <c r="H29">
        <f t="shared" si="1"/>
        <v>56.260045000000012</v>
      </c>
      <c r="I29">
        <f t="shared" si="2"/>
        <v>67.913333333333341</v>
      </c>
      <c r="J29">
        <f t="shared" si="3"/>
        <v>62.275000000000006</v>
      </c>
      <c r="K29">
        <f t="shared" si="20"/>
        <v>65.094166666666666</v>
      </c>
      <c r="L29" s="25">
        <f>'(Lab)limts'!B32</f>
        <v>62.275000000000006</v>
      </c>
      <c r="M29">
        <f t="shared" si="50"/>
        <v>1.8516432769536508</v>
      </c>
      <c r="N29">
        <v>62.275000000000006</v>
      </c>
      <c r="O29">
        <f t="shared" si="21"/>
        <v>60.423356723046354</v>
      </c>
      <c r="P29">
        <f t="shared" si="22"/>
        <v>0</v>
      </c>
      <c r="Q29">
        <f t="shared" si="23"/>
        <v>-60.423356723046354</v>
      </c>
      <c r="R29">
        <f t="shared" si="4"/>
        <v>64.927005520570731</v>
      </c>
      <c r="S29">
        <f t="shared" si="5"/>
        <v>59.629191192875375</v>
      </c>
      <c r="T29">
        <f t="shared" si="6"/>
        <v>62.275000000000006</v>
      </c>
      <c r="U29">
        <f t="shared" si="7"/>
        <v>59.629191192875375</v>
      </c>
      <c r="V29">
        <f t="shared" si="24"/>
        <v>60.952095596437687</v>
      </c>
      <c r="W29">
        <f t="shared" si="25"/>
        <v>0</v>
      </c>
      <c r="X29">
        <f t="shared" si="26"/>
        <v>1</v>
      </c>
      <c r="Y29">
        <f t="shared" si="27"/>
        <v>0</v>
      </c>
      <c r="AA29">
        <f t="shared" si="28"/>
        <v>65.094166666666666</v>
      </c>
      <c r="AB29">
        <f t="shared" si="29"/>
        <v>65.094166666666666</v>
      </c>
      <c r="AC29">
        <f t="shared" si="30"/>
        <v>65.094166666666666</v>
      </c>
      <c r="AE29" s="34">
        <f t="shared" si="31"/>
        <v>65.094166666666666</v>
      </c>
      <c r="AG29">
        <f>'(Lab)limts'!B32</f>
        <v>62.275000000000006</v>
      </c>
      <c r="AH29">
        <f t="shared" si="51"/>
        <v>67.913333333333341</v>
      </c>
      <c r="AI29">
        <v>62.275000000000006</v>
      </c>
      <c r="AJ29">
        <f t="shared" si="32"/>
        <v>-5.6383333333333354</v>
      </c>
      <c r="AK29">
        <f t="shared" si="33"/>
        <v>0</v>
      </c>
      <c r="AL29">
        <f t="shared" si="34"/>
        <v>5.6383333333333354</v>
      </c>
      <c r="AM29">
        <f t="shared" si="8"/>
        <v>68.164028333333334</v>
      </c>
      <c r="AN29">
        <f t="shared" si="9"/>
        <v>56.260045000000012</v>
      </c>
      <c r="AO29">
        <f t="shared" si="10"/>
        <v>67.913333333333341</v>
      </c>
      <c r="AP29">
        <f t="shared" si="11"/>
        <v>62.275000000000006</v>
      </c>
      <c r="AQ29">
        <f t="shared" si="35"/>
        <v>65.094166666666666</v>
      </c>
      <c r="AR29" s="25">
        <f t="shared" si="12"/>
        <v>62.275000000000006</v>
      </c>
      <c r="AS29">
        <f t="shared" si="52"/>
        <v>67.913333333333341</v>
      </c>
      <c r="AT29">
        <v>62.275000000000006</v>
      </c>
      <c r="AU29">
        <f t="shared" si="36"/>
        <v>-5.6383333333333354</v>
      </c>
      <c r="AV29">
        <f t="shared" si="37"/>
        <v>0</v>
      </c>
      <c r="AW29">
        <f t="shared" si="38"/>
        <v>5.6383333333333354</v>
      </c>
      <c r="AX29">
        <f t="shared" si="13"/>
        <v>68.164028333333334</v>
      </c>
      <c r="AY29">
        <f t="shared" si="14"/>
        <v>56.260045000000012</v>
      </c>
      <c r="AZ29">
        <f t="shared" si="15"/>
        <v>67.913333333333341</v>
      </c>
      <c r="BA29">
        <f t="shared" si="16"/>
        <v>62.275000000000006</v>
      </c>
      <c r="BB29">
        <f t="shared" si="39"/>
        <v>65.094166666666666</v>
      </c>
      <c r="BC29">
        <f t="shared" si="40"/>
        <v>0</v>
      </c>
      <c r="BD29">
        <f t="shared" si="41"/>
        <v>1</v>
      </c>
      <c r="BE29">
        <f t="shared" si="42"/>
        <v>0</v>
      </c>
      <c r="BG29">
        <f t="shared" si="43"/>
        <v>65.094166666666666</v>
      </c>
      <c r="BH29">
        <f t="shared" si="44"/>
        <v>65.094166666666666</v>
      </c>
      <c r="BI29">
        <f t="shared" si="45"/>
        <v>65.094166666666666</v>
      </c>
      <c r="BK29" s="34">
        <f t="shared" si="46"/>
        <v>65.094166666666666</v>
      </c>
      <c r="BM29" s="33">
        <f t="shared" si="47"/>
        <v>65.094166666666666</v>
      </c>
      <c r="BN29" s="33">
        <f t="shared" si="48"/>
        <v>65.094166666666666</v>
      </c>
    </row>
    <row r="30" spans="1:66" x14ac:dyDescent="0.2">
      <c r="A30" s="25">
        <f>'(Lab)limts'!A33</f>
        <v>56.986666666666672</v>
      </c>
      <c r="B30">
        <f t="shared" si="49"/>
        <v>67.913333333333341</v>
      </c>
      <c r="C30">
        <v>56.986666666666672</v>
      </c>
      <c r="D30">
        <f t="shared" si="17"/>
        <v>-10.926666666666669</v>
      </c>
      <c r="E30">
        <f t="shared" si="18"/>
        <v>0</v>
      </c>
      <c r="F30">
        <f t="shared" si="19"/>
        <v>10.926666666666669</v>
      </c>
      <c r="G30">
        <f t="shared" si="0"/>
        <v>62.658873333333347</v>
      </c>
      <c r="H30">
        <f t="shared" si="1"/>
        <v>51.188533333333339</v>
      </c>
      <c r="I30">
        <f t="shared" si="2"/>
        <v>62.658873333333347</v>
      </c>
      <c r="J30">
        <f t="shared" si="3"/>
        <v>56.986666666666672</v>
      </c>
      <c r="K30">
        <f t="shared" si="20"/>
        <v>59.822770000000006</v>
      </c>
      <c r="L30" s="25">
        <f>'(Lab)limts'!B33</f>
        <v>56.986666666666672</v>
      </c>
      <c r="M30">
        <f t="shared" si="50"/>
        <v>1.8516432769536508</v>
      </c>
      <c r="N30">
        <v>56.986666666666672</v>
      </c>
      <c r="O30">
        <f t="shared" si="21"/>
        <v>55.13502338971302</v>
      </c>
      <c r="P30">
        <f t="shared" si="22"/>
        <v>0</v>
      </c>
      <c r="Q30">
        <f t="shared" si="23"/>
        <v>-55.13502338971302</v>
      </c>
      <c r="R30">
        <f t="shared" si="4"/>
        <v>59.421850520570736</v>
      </c>
      <c r="S30">
        <f t="shared" si="5"/>
        <v>54.557679526208709</v>
      </c>
      <c r="T30">
        <f t="shared" si="6"/>
        <v>56.986666666666672</v>
      </c>
      <c r="U30">
        <f t="shared" si="7"/>
        <v>54.557679526208709</v>
      </c>
      <c r="V30">
        <f t="shared" si="24"/>
        <v>55.77217309643769</v>
      </c>
      <c r="W30">
        <f t="shared" si="25"/>
        <v>0</v>
      </c>
      <c r="X30">
        <f t="shared" si="26"/>
        <v>0</v>
      </c>
      <c r="Y30">
        <f t="shared" si="27"/>
        <v>1</v>
      </c>
      <c r="AA30">
        <f t="shared" si="28"/>
        <v>59.822770000000006</v>
      </c>
      <c r="AB30">
        <f t="shared" si="29"/>
        <v>59.822770000000006</v>
      </c>
      <c r="AC30">
        <f t="shared" si="30"/>
        <v>59.822770000000006</v>
      </c>
      <c r="AE30" s="34">
        <f t="shared" si="31"/>
        <v>59.822770000000006</v>
      </c>
      <c r="AG30">
        <f>'(Lab)limts'!B33</f>
        <v>56.986666666666672</v>
      </c>
      <c r="AH30">
        <f t="shared" si="51"/>
        <v>67.913333333333341</v>
      </c>
      <c r="AI30">
        <v>56.986666666666672</v>
      </c>
      <c r="AJ30">
        <f t="shared" si="32"/>
        <v>-10.926666666666669</v>
      </c>
      <c r="AK30">
        <f t="shared" si="33"/>
        <v>0</v>
      </c>
      <c r="AL30">
        <f t="shared" si="34"/>
        <v>10.926666666666669</v>
      </c>
      <c r="AM30">
        <f t="shared" si="8"/>
        <v>62.658873333333347</v>
      </c>
      <c r="AN30">
        <f t="shared" si="9"/>
        <v>51.188533333333339</v>
      </c>
      <c r="AO30">
        <f t="shared" si="10"/>
        <v>62.658873333333347</v>
      </c>
      <c r="AP30">
        <f t="shared" si="11"/>
        <v>56.986666666666672</v>
      </c>
      <c r="AQ30">
        <f t="shared" si="35"/>
        <v>59.822770000000006</v>
      </c>
      <c r="AR30" s="25">
        <f t="shared" si="12"/>
        <v>56.986666666666672</v>
      </c>
      <c r="AS30">
        <f t="shared" si="52"/>
        <v>67.913333333333341</v>
      </c>
      <c r="AT30">
        <v>56.986666666666672</v>
      </c>
      <c r="AU30">
        <f t="shared" si="36"/>
        <v>-10.926666666666669</v>
      </c>
      <c r="AV30">
        <f t="shared" si="37"/>
        <v>0</v>
      </c>
      <c r="AW30">
        <f t="shared" si="38"/>
        <v>10.926666666666669</v>
      </c>
      <c r="AX30">
        <f t="shared" si="13"/>
        <v>62.658873333333347</v>
      </c>
      <c r="AY30">
        <f t="shared" si="14"/>
        <v>51.188533333333339</v>
      </c>
      <c r="AZ30">
        <f t="shared" si="15"/>
        <v>62.658873333333347</v>
      </c>
      <c r="BA30">
        <f t="shared" si="16"/>
        <v>56.986666666666672</v>
      </c>
      <c r="BB30">
        <f t="shared" si="39"/>
        <v>59.822770000000006</v>
      </c>
      <c r="BC30">
        <f t="shared" si="40"/>
        <v>0</v>
      </c>
      <c r="BD30">
        <f t="shared" si="41"/>
        <v>0</v>
      </c>
      <c r="BE30">
        <f t="shared" si="42"/>
        <v>1</v>
      </c>
      <c r="BG30">
        <f t="shared" si="43"/>
        <v>59.822770000000006</v>
      </c>
      <c r="BH30">
        <f t="shared" si="44"/>
        <v>59.822770000000006</v>
      </c>
      <c r="BI30">
        <f t="shared" si="45"/>
        <v>59.822770000000006</v>
      </c>
      <c r="BK30" s="34">
        <f t="shared" si="46"/>
        <v>59.822770000000006</v>
      </c>
      <c r="BM30" s="33">
        <f t="shared" si="47"/>
        <v>59.822770000000006</v>
      </c>
      <c r="BN30" s="33">
        <f t="shared" si="48"/>
        <v>59.822770000000006</v>
      </c>
    </row>
    <row r="31" spans="1:66" x14ac:dyDescent="0.2">
      <c r="A31" s="25">
        <f>'(Lab)limts'!A34</f>
        <v>69.493333333333339</v>
      </c>
      <c r="B31">
        <f t="shared" si="49"/>
        <v>67.913333333333341</v>
      </c>
      <c r="C31">
        <v>69.493333333333339</v>
      </c>
      <c r="D31">
        <f t="shared" si="17"/>
        <v>1.5799999999999983</v>
      </c>
      <c r="E31">
        <f t="shared" si="18"/>
        <v>0</v>
      </c>
      <c r="F31">
        <f t="shared" si="19"/>
        <v>-1.5799999999999983</v>
      </c>
      <c r="G31">
        <f t="shared" si="0"/>
        <v>75.678313333333335</v>
      </c>
      <c r="H31">
        <f t="shared" si="1"/>
        <v>63.182426666666672</v>
      </c>
      <c r="I31">
        <f t="shared" si="2"/>
        <v>69.493333333333339</v>
      </c>
      <c r="J31">
        <f t="shared" si="3"/>
        <v>67.913333333333341</v>
      </c>
      <c r="K31">
        <f t="shared" si="20"/>
        <v>68.703333333333347</v>
      </c>
      <c r="L31" s="25">
        <f>'(Lab)limts'!B34</f>
        <v>69.493333333333339</v>
      </c>
      <c r="M31">
        <f t="shared" si="50"/>
        <v>1.8516432769536508</v>
      </c>
      <c r="N31">
        <v>69.493333333333339</v>
      </c>
      <c r="O31">
        <f t="shared" si="21"/>
        <v>67.641690056379687</v>
      </c>
      <c r="P31">
        <f t="shared" si="22"/>
        <v>0</v>
      </c>
      <c r="Q31">
        <f t="shared" si="23"/>
        <v>-67.641690056379687</v>
      </c>
      <c r="R31">
        <f t="shared" si="4"/>
        <v>72.441290520570732</v>
      </c>
      <c r="S31">
        <f t="shared" si="5"/>
        <v>66.551572859542034</v>
      </c>
      <c r="T31">
        <f t="shared" si="6"/>
        <v>69.493333333333339</v>
      </c>
      <c r="U31">
        <f t="shared" si="7"/>
        <v>66.551572859542034</v>
      </c>
      <c r="V31">
        <f t="shared" si="24"/>
        <v>68.022453096437687</v>
      </c>
      <c r="W31">
        <f t="shared" si="25"/>
        <v>0</v>
      </c>
      <c r="X31">
        <f t="shared" si="26"/>
        <v>1</v>
      </c>
      <c r="Y31">
        <f t="shared" si="27"/>
        <v>0</v>
      </c>
      <c r="AA31">
        <f t="shared" si="28"/>
        <v>68.703333333333347</v>
      </c>
      <c r="AB31">
        <f t="shared" si="29"/>
        <v>68.703333333333347</v>
      </c>
      <c r="AC31">
        <f t="shared" si="30"/>
        <v>68.703333333333347</v>
      </c>
      <c r="AE31" s="34">
        <f t="shared" si="31"/>
        <v>68.703333333333347</v>
      </c>
      <c r="AG31">
        <f>'(Lab)limts'!B34</f>
        <v>69.493333333333339</v>
      </c>
      <c r="AH31">
        <f t="shared" si="51"/>
        <v>67.913333333333341</v>
      </c>
      <c r="AI31">
        <v>69.493333333333339</v>
      </c>
      <c r="AJ31">
        <f t="shared" si="32"/>
        <v>1.5799999999999983</v>
      </c>
      <c r="AK31">
        <f t="shared" si="33"/>
        <v>0</v>
      </c>
      <c r="AL31">
        <f t="shared" si="34"/>
        <v>-1.5799999999999983</v>
      </c>
      <c r="AM31">
        <f t="shared" si="8"/>
        <v>75.678313333333335</v>
      </c>
      <c r="AN31">
        <f t="shared" si="9"/>
        <v>63.182426666666672</v>
      </c>
      <c r="AO31">
        <f t="shared" si="10"/>
        <v>69.493333333333339</v>
      </c>
      <c r="AP31">
        <f t="shared" si="11"/>
        <v>67.913333333333341</v>
      </c>
      <c r="AQ31">
        <f t="shared" si="35"/>
        <v>68.703333333333347</v>
      </c>
      <c r="AR31" s="25">
        <f t="shared" si="12"/>
        <v>69.493333333333339</v>
      </c>
      <c r="AS31">
        <f t="shared" si="52"/>
        <v>67.913333333333341</v>
      </c>
      <c r="AT31">
        <v>69.493333333333339</v>
      </c>
      <c r="AU31">
        <f t="shared" si="36"/>
        <v>1.5799999999999983</v>
      </c>
      <c r="AV31">
        <f t="shared" si="37"/>
        <v>0</v>
      </c>
      <c r="AW31">
        <f t="shared" si="38"/>
        <v>-1.5799999999999983</v>
      </c>
      <c r="AX31">
        <f t="shared" si="13"/>
        <v>75.678313333333335</v>
      </c>
      <c r="AY31">
        <f t="shared" si="14"/>
        <v>63.182426666666672</v>
      </c>
      <c r="AZ31">
        <f t="shared" si="15"/>
        <v>69.493333333333339</v>
      </c>
      <c r="BA31">
        <f t="shared" si="16"/>
        <v>67.913333333333341</v>
      </c>
      <c r="BB31">
        <f t="shared" si="39"/>
        <v>68.703333333333347</v>
      </c>
      <c r="BC31">
        <f t="shared" si="40"/>
        <v>0</v>
      </c>
      <c r="BD31">
        <f t="shared" si="41"/>
        <v>1</v>
      </c>
      <c r="BE31">
        <f t="shared" si="42"/>
        <v>0</v>
      </c>
      <c r="BG31">
        <f t="shared" si="43"/>
        <v>68.703333333333347</v>
      </c>
      <c r="BH31">
        <f t="shared" si="44"/>
        <v>68.703333333333347</v>
      </c>
      <c r="BI31">
        <f t="shared" si="45"/>
        <v>68.703333333333347</v>
      </c>
      <c r="BK31" s="34">
        <f t="shared" si="46"/>
        <v>68.703333333333347</v>
      </c>
      <c r="BM31" s="33">
        <f t="shared" si="47"/>
        <v>68.703333333333347</v>
      </c>
      <c r="BN31" s="33">
        <f t="shared" si="48"/>
        <v>68.703333333333347</v>
      </c>
    </row>
    <row r="32" spans="1:66" x14ac:dyDescent="0.2">
      <c r="A32" s="25">
        <f>'(Lab)limts'!A35</f>
        <v>64.723333333333343</v>
      </c>
      <c r="B32">
        <f t="shared" si="49"/>
        <v>67.913333333333341</v>
      </c>
      <c r="C32">
        <v>64.723333333333343</v>
      </c>
      <c r="D32">
        <f t="shared" si="17"/>
        <v>-3.1899999999999977</v>
      </c>
      <c r="E32">
        <f t="shared" si="18"/>
        <v>0</v>
      </c>
      <c r="F32">
        <f t="shared" si="19"/>
        <v>3.1899999999999977</v>
      </c>
      <c r="G32">
        <f t="shared" si="0"/>
        <v>70.71274333333335</v>
      </c>
      <c r="H32">
        <f t="shared" si="1"/>
        <v>58.607996666666679</v>
      </c>
      <c r="I32">
        <f t="shared" si="2"/>
        <v>67.913333333333341</v>
      </c>
      <c r="J32">
        <f t="shared" si="3"/>
        <v>64.723333333333343</v>
      </c>
      <c r="K32">
        <f t="shared" si="20"/>
        <v>66.318333333333342</v>
      </c>
      <c r="L32" s="25">
        <f>'(Lab)limts'!B35</f>
        <v>64.723333333333343</v>
      </c>
      <c r="M32">
        <f t="shared" si="50"/>
        <v>1.8516432769536508</v>
      </c>
      <c r="N32">
        <v>64.723333333333343</v>
      </c>
      <c r="O32">
        <f t="shared" si="21"/>
        <v>62.871690056379691</v>
      </c>
      <c r="P32">
        <f t="shared" si="22"/>
        <v>0</v>
      </c>
      <c r="Q32">
        <f t="shared" si="23"/>
        <v>-62.871690056379691</v>
      </c>
      <c r="R32">
        <f t="shared" si="4"/>
        <v>67.475720520570732</v>
      </c>
      <c r="S32">
        <f t="shared" si="5"/>
        <v>61.977142859542035</v>
      </c>
      <c r="T32">
        <f t="shared" si="6"/>
        <v>64.723333333333343</v>
      </c>
      <c r="U32">
        <f t="shared" si="7"/>
        <v>61.977142859542035</v>
      </c>
      <c r="V32">
        <f t="shared" si="24"/>
        <v>63.350238096437693</v>
      </c>
      <c r="W32">
        <f t="shared" si="25"/>
        <v>0</v>
      </c>
      <c r="X32">
        <f t="shared" si="26"/>
        <v>1</v>
      </c>
      <c r="Y32">
        <f t="shared" si="27"/>
        <v>0</v>
      </c>
      <c r="AA32">
        <f t="shared" si="28"/>
        <v>66.318333333333342</v>
      </c>
      <c r="AB32">
        <f t="shared" si="29"/>
        <v>66.318333333333342</v>
      </c>
      <c r="AC32">
        <f t="shared" si="30"/>
        <v>66.318333333333342</v>
      </c>
      <c r="AE32" s="34">
        <f t="shared" si="31"/>
        <v>66.318333333333342</v>
      </c>
      <c r="AG32">
        <f>'(Lab)limts'!B35</f>
        <v>64.723333333333343</v>
      </c>
      <c r="AH32">
        <f t="shared" si="51"/>
        <v>67.913333333333341</v>
      </c>
      <c r="AI32">
        <v>64.723333333333343</v>
      </c>
      <c r="AJ32">
        <f t="shared" si="32"/>
        <v>-3.1899999999999977</v>
      </c>
      <c r="AK32">
        <f t="shared" si="33"/>
        <v>0</v>
      </c>
      <c r="AL32">
        <f t="shared" si="34"/>
        <v>3.1899999999999977</v>
      </c>
      <c r="AM32">
        <f t="shared" si="8"/>
        <v>70.71274333333335</v>
      </c>
      <c r="AN32">
        <f t="shared" si="9"/>
        <v>58.607996666666679</v>
      </c>
      <c r="AO32">
        <f t="shared" si="10"/>
        <v>67.913333333333341</v>
      </c>
      <c r="AP32">
        <f t="shared" si="11"/>
        <v>64.723333333333343</v>
      </c>
      <c r="AQ32">
        <f t="shared" si="35"/>
        <v>66.318333333333342</v>
      </c>
      <c r="AR32" s="25">
        <f t="shared" si="12"/>
        <v>64.723333333333343</v>
      </c>
      <c r="AS32">
        <f t="shared" si="52"/>
        <v>67.913333333333341</v>
      </c>
      <c r="AT32">
        <v>64.723333333333343</v>
      </c>
      <c r="AU32">
        <f t="shared" si="36"/>
        <v>-3.1899999999999977</v>
      </c>
      <c r="AV32">
        <f t="shared" si="37"/>
        <v>0</v>
      </c>
      <c r="AW32">
        <f t="shared" si="38"/>
        <v>3.1899999999999977</v>
      </c>
      <c r="AX32">
        <f t="shared" si="13"/>
        <v>70.71274333333335</v>
      </c>
      <c r="AY32">
        <f t="shared" si="14"/>
        <v>58.607996666666679</v>
      </c>
      <c r="AZ32">
        <f t="shared" si="15"/>
        <v>67.913333333333341</v>
      </c>
      <c r="BA32">
        <f t="shared" si="16"/>
        <v>64.723333333333343</v>
      </c>
      <c r="BB32">
        <f t="shared" si="39"/>
        <v>66.318333333333342</v>
      </c>
      <c r="BC32">
        <f t="shared" si="40"/>
        <v>0</v>
      </c>
      <c r="BD32">
        <f t="shared" si="41"/>
        <v>1</v>
      </c>
      <c r="BE32">
        <f t="shared" si="42"/>
        <v>0</v>
      </c>
      <c r="BG32">
        <f t="shared" si="43"/>
        <v>66.318333333333342</v>
      </c>
      <c r="BH32">
        <f t="shared" si="44"/>
        <v>66.318333333333342</v>
      </c>
      <c r="BI32">
        <f t="shared" si="45"/>
        <v>66.318333333333342</v>
      </c>
      <c r="BK32" s="34">
        <f t="shared" si="46"/>
        <v>66.318333333333342</v>
      </c>
      <c r="BM32" s="33">
        <f t="shared" si="47"/>
        <v>66.318333333333342</v>
      </c>
      <c r="BN32" s="33">
        <f t="shared" si="48"/>
        <v>66.318333333333342</v>
      </c>
    </row>
    <row r="33" spans="1:66" x14ac:dyDescent="0.2">
      <c r="A33" s="25">
        <f>'(Lab)limts'!A36</f>
        <v>65.856666666666669</v>
      </c>
      <c r="B33">
        <f t="shared" si="49"/>
        <v>67.913333333333341</v>
      </c>
      <c r="C33">
        <v>65.856666666666669</v>
      </c>
      <c r="D33">
        <f t="shared" si="17"/>
        <v>-2.056666666666672</v>
      </c>
      <c r="E33">
        <f t="shared" si="18"/>
        <v>0</v>
      </c>
      <c r="F33">
        <f t="shared" si="19"/>
        <v>2.056666666666672</v>
      </c>
      <c r="G33">
        <f t="shared" si="0"/>
        <v>71.892543333333322</v>
      </c>
      <c r="H33">
        <f t="shared" si="1"/>
        <v>59.694863333333338</v>
      </c>
      <c r="I33">
        <f t="shared" si="2"/>
        <v>67.913333333333341</v>
      </c>
      <c r="J33">
        <f t="shared" si="3"/>
        <v>65.856666666666669</v>
      </c>
      <c r="K33">
        <f t="shared" si="20"/>
        <v>66.885000000000005</v>
      </c>
      <c r="L33" s="25">
        <f>'(Lab)limts'!B36</f>
        <v>65.856666666666669</v>
      </c>
      <c r="M33">
        <f t="shared" si="50"/>
        <v>1.8516432769536508</v>
      </c>
      <c r="N33">
        <v>65.856666666666669</v>
      </c>
      <c r="O33">
        <f t="shared" si="21"/>
        <v>64.005023389713017</v>
      </c>
      <c r="P33">
        <f t="shared" si="22"/>
        <v>0</v>
      </c>
      <c r="Q33">
        <f t="shared" si="23"/>
        <v>-64.005023389713017</v>
      </c>
      <c r="R33">
        <f t="shared" si="4"/>
        <v>68.655520520570732</v>
      </c>
      <c r="S33">
        <f t="shared" si="5"/>
        <v>63.0640095262087</v>
      </c>
      <c r="T33">
        <f t="shared" si="6"/>
        <v>65.856666666666669</v>
      </c>
      <c r="U33">
        <f t="shared" si="7"/>
        <v>63.0640095262087</v>
      </c>
      <c r="V33">
        <f t="shared" si="24"/>
        <v>64.460338096437681</v>
      </c>
      <c r="W33">
        <f t="shared" si="25"/>
        <v>0</v>
      </c>
      <c r="X33">
        <f t="shared" si="26"/>
        <v>1</v>
      </c>
      <c r="Y33">
        <f t="shared" si="27"/>
        <v>0</v>
      </c>
      <c r="AA33">
        <f t="shared" si="28"/>
        <v>66.885000000000005</v>
      </c>
      <c r="AB33">
        <f t="shared" si="29"/>
        <v>66.885000000000005</v>
      </c>
      <c r="AC33">
        <f t="shared" si="30"/>
        <v>66.885000000000005</v>
      </c>
      <c r="AE33" s="34">
        <f t="shared" si="31"/>
        <v>66.885000000000005</v>
      </c>
      <c r="AG33">
        <f>'(Lab)limts'!B36</f>
        <v>65.856666666666669</v>
      </c>
      <c r="AH33">
        <f t="shared" si="51"/>
        <v>67.913333333333341</v>
      </c>
      <c r="AI33">
        <v>65.856666666666669</v>
      </c>
      <c r="AJ33">
        <f t="shared" si="32"/>
        <v>-2.056666666666672</v>
      </c>
      <c r="AK33">
        <f t="shared" si="33"/>
        <v>0</v>
      </c>
      <c r="AL33">
        <f t="shared" si="34"/>
        <v>2.056666666666672</v>
      </c>
      <c r="AM33">
        <f t="shared" si="8"/>
        <v>71.892543333333322</v>
      </c>
      <c r="AN33">
        <f t="shared" si="9"/>
        <v>59.694863333333338</v>
      </c>
      <c r="AO33">
        <f t="shared" si="10"/>
        <v>67.913333333333341</v>
      </c>
      <c r="AP33">
        <f t="shared" si="11"/>
        <v>65.856666666666669</v>
      </c>
      <c r="AQ33">
        <f t="shared" si="35"/>
        <v>66.885000000000005</v>
      </c>
      <c r="AR33" s="25">
        <f t="shared" si="12"/>
        <v>65.856666666666669</v>
      </c>
      <c r="AS33">
        <f t="shared" si="52"/>
        <v>67.913333333333341</v>
      </c>
      <c r="AT33">
        <v>65.856666666666669</v>
      </c>
      <c r="AU33">
        <f t="shared" si="36"/>
        <v>-2.056666666666672</v>
      </c>
      <c r="AV33">
        <f t="shared" si="37"/>
        <v>0</v>
      </c>
      <c r="AW33">
        <f t="shared" si="38"/>
        <v>2.056666666666672</v>
      </c>
      <c r="AX33">
        <f t="shared" si="13"/>
        <v>71.892543333333322</v>
      </c>
      <c r="AY33">
        <f t="shared" si="14"/>
        <v>59.694863333333338</v>
      </c>
      <c r="AZ33">
        <f t="shared" si="15"/>
        <v>67.913333333333341</v>
      </c>
      <c r="BA33">
        <f t="shared" si="16"/>
        <v>65.856666666666669</v>
      </c>
      <c r="BB33">
        <f t="shared" si="39"/>
        <v>66.885000000000005</v>
      </c>
      <c r="BC33">
        <f t="shared" si="40"/>
        <v>0</v>
      </c>
      <c r="BD33">
        <f t="shared" si="41"/>
        <v>1</v>
      </c>
      <c r="BE33">
        <f t="shared" si="42"/>
        <v>0</v>
      </c>
      <c r="BG33">
        <f t="shared" si="43"/>
        <v>66.885000000000005</v>
      </c>
      <c r="BH33">
        <f t="shared" si="44"/>
        <v>66.885000000000005</v>
      </c>
      <c r="BI33">
        <f t="shared" si="45"/>
        <v>66.885000000000005</v>
      </c>
      <c r="BK33" s="34">
        <f t="shared" si="46"/>
        <v>66.885000000000005</v>
      </c>
      <c r="BM33" s="33">
        <f t="shared" si="47"/>
        <v>66.885000000000005</v>
      </c>
      <c r="BN33" s="33">
        <f t="shared" si="48"/>
        <v>66.885000000000005</v>
      </c>
    </row>
    <row r="34" spans="1:66" x14ac:dyDescent="0.2">
      <c r="A34" s="25">
        <f>'(Lab)limts'!A37</f>
        <v>61.711666666666666</v>
      </c>
      <c r="B34">
        <f t="shared" si="49"/>
        <v>67.913333333333341</v>
      </c>
      <c r="C34">
        <v>61.711666666666666</v>
      </c>
      <c r="D34">
        <f t="shared" si="17"/>
        <v>-6.2016666666666751</v>
      </c>
      <c r="E34">
        <f t="shared" si="18"/>
        <v>0</v>
      </c>
      <c r="F34">
        <f t="shared" si="19"/>
        <v>6.2016666666666751</v>
      </c>
      <c r="G34">
        <f t="shared" ref="G34:G65" si="53">(B34*0.222)+(C34*0.868)+(D34*0.499)+(E34*0.592)+(F34*0.326)+0.008</f>
        <v>67.577598333333327</v>
      </c>
      <c r="H34">
        <f t="shared" ref="H34:H65" si="54">(B34*0.131)+(C34*0.777)+(D34*0.407)+(E34*0.5)+(F34*0.225)+0.0019</f>
        <v>55.719808333333333</v>
      </c>
      <c r="I34">
        <f t="shared" ref="I34:I65" si="55">IF(G34&gt;MAX(B34:C34), MAX(B34:C34), G34)</f>
        <v>67.577598333333327</v>
      </c>
      <c r="J34">
        <f t="shared" ref="J34:J65" si="56">IF(H34&lt;MIN(B34:C34),MIN(B34:C34),H34)</f>
        <v>61.711666666666666</v>
      </c>
      <c r="K34">
        <f t="shared" si="20"/>
        <v>64.6446325</v>
      </c>
      <c r="L34" s="25">
        <f>'(Lab)limts'!B37</f>
        <v>61.711666666666666</v>
      </c>
      <c r="M34">
        <f t="shared" si="50"/>
        <v>1.8516432769536508</v>
      </c>
      <c r="N34">
        <v>61.711666666666666</v>
      </c>
      <c r="O34">
        <f t="shared" si="21"/>
        <v>59.860023389713014</v>
      </c>
      <c r="P34">
        <f t="shared" si="22"/>
        <v>0</v>
      </c>
      <c r="Q34">
        <f t="shared" si="23"/>
        <v>-59.860023389713014</v>
      </c>
      <c r="R34">
        <f t="shared" ref="R34:R65" si="57">(M34*0.222)+(N34*0.868)+(O34*0.499)+(P34*0.592)+(Q34*0.326)+0.008</f>
        <v>64.34057552057071</v>
      </c>
      <c r="S34">
        <f t="shared" ref="S34:S65" si="58">(M34*0.131)+(N34*0.777)+(O34*0.407)+(P34*0.5)+(Q34*0.225)+0.0019</f>
        <v>59.088954526208703</v>
      </c>
      <c r="T34">
        <f t="shared" ref="T34:T65" si="59">IF(R34&gt;MAX(M34:N34), MAX(M34:N34), R34)</f>
        <v>61.711666666666666</v>
      </c>
      <c r="U34">
        <f t="shared" ref="U34:U65" si="60">IF(S34&lt;MIN(M34:N34),MIN(M34:N34),S34)</f>
        <v>59.088954526208703</v>
      </c>
      <c r="V34">
        <f t="shared" si="24"/>
        <v>60.400310596437684</v>
      </c>
      <c r="W34">
        <f t="shared" si="25"/>
        <v>0</v>
      </c>
      <c r="X34">
        <f t="shared" si="26"/>
        <v>0</v>
      </c>
      <c r="Y34">
        <f t="shared" si="27"/>
        <v>1</v>
      </c>
      <c r="AA34">
        <f t="shared" si="28"/>
        <v>64.6446325</v>
      </c>
      <c r="AB34">
        <f t="shared" si="29"/>
        <v>64.6446325</v>
      </c>
      <c r="AC34">
        <f t="shared" si="30"/>
        <v>64.6446325</v>
      </c>
      <c r="AE34" s="34">
        <f t="shared" si="31"/>
        <v>64.6446325</v>
      </c>
      <c r="AG34">
        <f>'(Lab)limts'!B37</f>
        <v>61.711666666666666</v>
      </c>
      <c r="AH34">
        <f t="shared" si="51"/>
        <v>67.913333333333341</v>
      </c>
      <c r="AI34">
        <v>61.711666666666666</v>
      </c>
      <c r="AJ34">
        <f t="shared" si="32"/>
        <v>-6.2016666666666751</v>
      </c>
      <c r="AK34">
        <f t="shared" si="33"/>
        <v>0</v>
      </c>
      <c r="AL34">
        <f t="shared" si="34"/>
        <v>6.2016666666666751</v>
      </c>
      <c r="AM34">
        <f t="shared" ref="AM34:AM65" si="61">(AH34*0.222)+(AI34*0.868)+(AJ34*0.499)+(AK34*0.592)+(AL34*0.326)+0.008</f>
        <v>67.577598333333327</v>
      </c>
      <c r="AN34">
        <f t="shared" ref="AN34:AN65" si="62">(AH34*0.131)+(AI34*0.777)+(AJ34*0.407)+(AK34*0.5)+(AL34*0.225)+0.0019</f>
        <v>55.719808333333333</v>
      </c>
      <c r="AO34">
        <f t="shared" ref="AO34:AO65" si="63">IF(AM34&gt;MAX(AH34:AI34), MAX(AH34:AI34), AM34)</f>
        <v>67.577598333333327</v>
      </c>
      <c r="AP34">
        <f t="shared" ref="AP34:AP65" si="64">IF(AN34&lt;MIN(AH34:AI34),MIN(AH34:AI34),AN34)</f>
        <v>61.711666666666666</v>
      </c>
      <c r="AQ34">
        <f t="shared" si="35"/>
        <v>64.6446325</v>
      </c>
      <c r="AR34" s="25">
        <f t="shared" si="12"/>
        <v>61.711666666666666</v>
      </c>
      <c r="AS34">
        <f t="shared" si="52"/>
        <v>67.913333333333341</v>
      </c>
      <c r="AT34">
        <v>61.711666666666666</v>
      </c>
      <c r="AU34">
        <f t="shared" si="36"/>
        <v>-6.2016666666666751</v>
      </c>
      <c r="AV34">
        <f t="shared" si="37"/>
        <v>0</v>
      </c>
      <c r="AW34">
        <f t="shared" si="38"/>
        <v>6.2016666666666751</v>
      </c>
      <c r="AX34">
        <f t="shared" ref="AX34:AX65" si="65">(AS34*0.222)+(AT34*0.868)+(AU34*0.499)+(AV34*0.592)+(AW34*0.326)+0.008</f>
        <v>67.577598333333327</v>
      </c>
      <c r="AY34">
        <f t="shared" ref="AY34:AY65" si="66">(AS34*0.131)+(AT34*0.777)+(AU34*0.407)+(AV34*0.5)+(AW34*0.225)+0.0019</f>
        <v>55.719808333333333</v>
      </c>
      <c r="AZ34">
        <f t="shared" ref="AZ34:AZ65" si="67">IF(AX34&gt;MAX(AS34:AT34), MAX(AS34:AT34), AX34)</f>
        <v>67.577598333333327</v>
      </c>
      <c r="BA34">
        <f t="shared" ref="BA34:BA65" si="68">IF(AY34&lt;MIN(AS34:AT34),MIN(AS34:AT34),AY34)</f>
        <v>61.711666666666666</v>
      </c>
      <c r="BB34">
        <f t="shared" si="39"/>
        <v>64.6446325</v>
      </c>
      <c r="BC34">
        <f t="shared" si="40"/>
        <v>0</v>
      </c>
      <c r="BD34">
        <f t="shared" si="41"/>
        <v>0</v>
      </c>
      <c r="BE34">
        <f t="shared" si="42"/>
        <v>1</v>
      </c>
      <c r="BG34">
        <f t="shared" si="43"/>
        <v>64.6446325</v>
      </c>
      <c r="BH34">
        <f t="shared" si="44"/>
        <v>64.6446325</v>
      </c>
      <c r="BI34">
        <f t="shared" si="45"/>
        <v>64.6446325</v>
      </c>
      <c r="BK34" s="34">
        <f t="shared" si="46"/>
        <v>64.6446325</v>
      </c>
      <c r="BM34" s="33">
        <f t="shared" si="47"/>
        <v>64.6446325</v>
      </c>
      <c r="BN34" s="33">
        <f t="shared" si="48"/>
        <v>64.6446325</v>
      </c>
    </row>
    <row r="35" spans="1:66" x14ac:dyDescent="0.2">
      <c r="A35" s="25">
        <f>'(Lab)limts'!A38</f>
        <v>62.03</v>
      </c>
      <c r="B35">
        <f t="shared" si="49"/>
        <v>67.913333333333341</v>
      </c>
      <c r="C35">
        <v>62.03</v>
      </c>
      <c r="D35">
        <f t="shared" si="17"/>
        <v>-5.88333333333334</v>
      </c>
      <c r="E35">
        <f t="shared" si="18"/>
        <v>0</v>
      </c>
      <c r="F35">
        <f t="shared" si="19"/>
        <v>5.88333333333334</v>
      </c>
      <c r="G35">
        <f t="shared" si="53"/>
        <v>67.908983333333339</v>
      </c>
      <c r="H35">
        <f t="shared" si="54"/>
        <v>56.025090000000006</v>
      </c>
      <c r="I35">
        <f t="shared" si="55"/>
        <v>67.908983333333339</v>
      </c>
      <c r="J35">
        <f t="shared" si="56"/>
        <v>62.03</v>
      </c>
      <c r="K35">
        <f t="shared" si="20"/>
        <v>64.96949166666667</v>
      </c>
      <c r="L35" s="25">
        <f>'(Lab)limts'!B38</f>
        <v>62.03</v>
      </c>
      <c r="M35">
        <f t="shared" si="50"/>
        <v>1.8516432769536508</v>
      </c>
      <c r="N35">
        <v>62.03</v>
      </c>
      <c r="O35">
        <f t="shared" si="21"/>
        <v>60.178356723046349</v>
      </c>
      <c r="P35">
        <f t="shared" si="22"/>
        <v>0</v>
      </c>
      <c r="Q35">
        <f t="shared" si="23"/>
        <v>-60.178356723046349</v>
      </c>
      <c r="R35">
        <f t="shared" si="57"/>
        <v>64.671960520570721</v>
      </c>
      <c r="S35">
        <f t="shared" si="58"/>
        <v>59.394236192875368</v>
      </c>
      <c r="T35">
        <f t="shared" si="59"/>
        <v>62.03</v>
      </c>
      <c r="U35">
        <f t="shared" si="60"/>
        <v>59.394236192875368</v>
      </c>
      <c r="V35">
        <f t="shared" si="24"/>
        <v>60.712118096437685</v>
      </c>
      <c r="W35">
        <f t="shared" si="25"/>
        <v>0</v>
      </c>
      <c r="X35">
        <f t="shared" si="26"/>
        <v>1</v>
      </c>
      <c r="Y35">
        <f t="shared" si="27"/>
        <v>0</v>
      </c>
      <c r="AA35">
        <f t="shared" si="28"/>
        <v>64.96949166666667</v>
      </c>
      <c r="AB35">
        <f t="shared" si="29"/>
        <v>64.96949166666667</v>
      </c>
      <c r="AC35">
        <f t="shared" si="30"/>
        <v>64.96949166666667</v>
      </c>
      <c r="AE35" s="34">
        <f t="shared" si="31"/>
        <v>64.96949166666667</v>
      </c>
      <c r="AG35">
        <f>'(Lab)limts'!B38</f>
        <v>62.03</v>
      </c>
      <c r="AH35">
        <f t="shared" si="51"/>
        <v>67.913333333333341</v>
      </c>
      <c r="AI35">
        <v>62.03</v>
      </c>
      <c r="AJ35">
        <f t="shared" si="32"/>
        <v>-5.88333333333334</v>
      </c>
      <c r="AK35">
        <f t="shared" si="33"/>
        <v>0</v>
      </c>
      <c r="AL35">
        <f t="shared" si="34"/>
        <v>5.88333333333334</v>
      </c>
      <c r="AM35">
        <f t="shared" si="61"/>
        <v>67.908983333333339</v>
      </c>
      <c r="AN35">
        <f t="shared" si="62"/>
        <v>56.025090000000006</v>
      </c>
      <c r="AO35">
        <f t="shared" si="63"/>
        <v>67.908983333333339</v>
      </c>
      <c r="AP35">
        <f t="shared" si="64"/>
        <v>62.03</v>
      </c>
      <c r="AQ35">
        <f t="shared" si="35"/>
        <v>64.96949166666667</v>
      </c>
      <c r="AR35" s="25">
        <f t="shared" si="12"/>
        <v>62.03</v>
      </c>
      <c r="AS35">
        <f t="shared" si="52"/>
        <v>67.913333333333341</v>
      </c>
      <c r="AT35">
        <v>62.03</v>
      </c>
      <c r="AU35">
        <f t="shared" si="36"/>
        <v>-5.88333333333334</v>
      </c>
      <c r="AV35">
        <f t="shared" si="37"/>
        <v>0</v>
      </c>
      <c r="AW35">
        <f t="shared" si="38"/>
        <v>5.88333333333334</v>
      </c>
      <c r="AX35">
        <f t="shared" si="65"/>
        <v>67.908983333333339</v>
      </c>
      <c r="AY35">
        <f t="shared" si="66"/>
        <v>56.025090000000006</v>
      </c>
      <c r="AZ35">
        <f t="shared" si="67"/>
        <v>67.908983333333339</v>
      </c>
      <c r="BA35">
        <f t="shared" si="68"/>
        <v>62.03</v>
      </c>
      <c r="BB35">
        <f t="shared" si="39"/>
        <v>64.96949166666667</v>
      </c>
      <c r="BC35">
        <f t="shared" si="40"/>
        <v>0</v>
      </c>
      <c r="BD35">
        <f t="shared" si="41"/>
        <v>1</v>
      </c>
      <c r="BE35">
        <f t="shared" si="42"/>
        <v>0</v>
      </c>
      <c r="BG35">
        <f t="shared" si="43"/>
        <v>64.96949166666667</v>
      </c>
      <c r="BH35">
        <f t="shared" si="44"/>
        <v>64.96949166666667</v>
      </c>
      <c r="BI35">
        <f t="shared" si="45"/>
        <v>64.96949166666667</v>
      </c>
      <c r="BK35" s="34">
        <f t="shared" si="46"/>
        <v>64.96949166666667</v>
      </c>
      <c r="BM35" s="33">
        <f t="shared" si="47"/>
        <v>64.96949166666667</v>
      </c>
      <c r="BN35" s="33">
        <f t="shared" si="48"/>
        <v>64.96949166666667</v>
      </c>
    </row>
    <row r="36" spans="1:66" x14ac:dyDescent="0.2">
      <c r="A36" s="25">
        <f>'(Lab)limts'!A39</f>
        <v>60.705000000000005</v>
      </c>
      <c r="B36">
        <f t="shared" si="49"/>
        <v>67.913333333333341</v>
      </c>
      <c r="C36">
        <v>60.705000000000005</v>
      </c>
      <c r="D36">
        <f t="shared" si="17"/>
        <v>-7.2083333333333357</v>
      </c>
      <c r="E36">
        <f t="shared" si="18"/>
        <v>0</v>
      </c>
      <c r="F36">
        <f t="shared" si="19"/>
        <v>7.2083333333333357</v>
      </c>
      <c r="G36">
        <f t="shared" si="53"/>
        <v>66.529658333333344</v>
      </c>
      <c r="H36">
        <f t="shared" si="54"/>
        <v>54.754415000000016</v>
      </c>
      <c r="I36">
        <f t="shared" si="55"/>
        <v>66.529658333333344</v>
      </c>
      <c r="J36">
        <f t="shared" si="56"/>
        <v>60.705000000000005</v>
      </c>
      <c r="K36">
        <f t="shared" si="20"/>
        <v>63.617329166666678</v>
      </c>
      <c r="L36" s="25">
        <f>'(Lab)limts'!B39</f>
        <v>60.705000000000005</v>
      </c>
      <c r="M36">
        <f t="shared" si="50"/>
        <v>1.8516432769536508</v>
      </c>
      <c r="N36">
        <v>60.705000000000005</v>
      </c>
      <c r="O36">
        <f t="shared" si="21"/>
        <v>58.853356723046353</v>
      </c>
      <c r="P36">
        <f t="shared" si="22"/>
        <v>0</v>
      </c>
      <c r="Q36">
        <f t="shared" si="23"/>
        <v>-58.853356723046353</v>
      </c>
      <c r="R36">
        <f t="shared" si="57"/>
        <v>63.292635520570748</v>
      </c>
      <c r="S36">
        <f t="shared" si="58"/>
        <v>58.123561192875371</v>
      </c>
      <c r="T36">
        <f t="shared" si="59"/>
        <v>60.705000000000005</v>
      </c>
      <c r="U36">
        <f t="shared" si="60"/>
        <v>58.123561192875371</v>
      </c>
      <c r="V36">
        <f t="shared" si="24"/>
        <v>59.414280596437692</v>
      </c>
      <c r="W36">
        <f t="shared" si="25"/>
        <v>0</v>
      </c>
      <c r="X36">
        <f t="shared" si="26"/>
        <v>0</v>
      </c>
      <c r="Y36">
        <f t="shared" si="27"/>
        <v>1</v>
      </c>
      <c r="AA36">
        <f t="shared" si="28"/>
        <v>63.617329166666678</v>
      </c>
      <c r="AB36">
        <f t="shared" si="29"/>
        <v>63.617329166666678</v>
      </c>
      <c r="AC36">
        <f t="shared" si="30"/>
        <v>63.617329166666678</v>
      </c>
      <c r="AE36" s="34">
        <f t="shared" si="31"/>
        <v>63.617329166666678</v>
      </c>
      <c r="AG36">
        <f>'(Lab)limts'!B39</f>
        <v>60.705000000000005</v>
      </c>
      <c r="AH36">
        <f t="shared" si="51"/>
        <v>67.913333333333341</v>
      </c>
      <c r="AI36">
        <v>60.705000000000005</v>
      </c>
      <c r="AJ36">
        <f t="shared" si="32"/>
        <v>-7.2083333333333357</v>
      </c>
      <c r="AK36">
        <f t="shared" si="33"/>
        <v>0</v>
      </c>
      <c r="AL36">
        <f t="shared" si="34"/>
        <v>7.2083333333333357</v>
      </c>
      <c r="AM36">
        <f t="shared" si="61"/>
        <v>66.529658333333344</v>
      </c>
      <c r="AN36">
        <f t="shared" si="62"/>
        <v>54.754415000000016</v>
      </c>
      <c r="AO36">
        <f t="shared" si="63"/>
        <v>66.529658333333344</v>
      </c>
      <c r="AP36">
        <f t="shared" si="64"/>
        <v>60.705000000000005</v>
      </c>
      <c r="AQ36">
        <f t="shared" si="35"/>
        <v>63.617329166666678</v>
      </c>
      <c r="AR36" s="25">
        <f t="shared" si="12"/>
        <v>60.705000000000005</v>
      </c>
      <c r="AS36">
        <f t="shared" si="52"/>
        <v>67.913333333333341</v>
      </c>
      <c r="AT36">
        <v>60.705000000000005</v>
      </c>
      <c r="AU36">
        <f t="shared" si="36"/>
        <v>-7.2083333333333357</v>
      </c>
      <c r="AV36">
        <f t="shared" si="37"/>
        <v>0</v>
      </c>
      <c r="AW36">
        <f t="shared" si="38"/>
        <v>7.2083333333333357</v>
      </c>
      <c r="AX36">
        <f t="shared" si="65"/>
        <v>66.529658333333344</v>
      </c>
      <c r="AY36">
        <f t="shared" si="66"/>
        <v>54.754415000000016</v>
      </c>
      <c r="AZ36">
        <f t="shared" si="67"/>
        <v>66.529658333333344</v>
      </c>
      <c r="BA36">
        <f t="shared" si="68"/>
        <v>60.705000000000005</v>
      </c>
      <c r="BB36">
        <f t="shared" si="39"/>
        <v>63.617329166666678</v>
      </c>
      <c r="BC36">
        <f t="shared" si="40"/>
        <v>0</v>
      </c>
      <c r="BD36">
        <f t="shared" si="41"/>
        <v>0</v>
      </c>
      <c r="BE36">
        <f t="shared" si="42"/>
        <v>1</v>
      </c>
      <c r="BG36">
        <f t="shared" si="43"/>
        <v>63.617329166666678</v>
      </c>
      <c r="BH36">
        <f t="shared" si="44"/>
        <v>63.617329166666678</v>
      </c>
      <c r="BI36">
        <f t="shared" si="45"/>
        <v>63.617329166666678</v>
      </c>
      <c r="BK36" s="34">
        <f t="shared" si="46"/>
        <v>63.617329166666678</v>
      </c>
      <c r="BM36" s="33">
        <f t="shared" si="47"/>
        <v>63.617329166666678</v>
      </c>
      <c r="BN36" s="33">
        <f t="shared" si="48"/>
        <v>63.617329166666678</v>
      </c>
    </row>
    <row r="37" spans="1:66" x14ac:dyDescent="0.2">
      <c r="A37" s="25">
        <f>'(Lab)limts'!A40</f>
        <v>61.318333333333328</v>
      </c>
      <c r="B37">
        <f t="shared" si="49"/>
        <v>67.913333333333341</v>
      </c>
      <c r="C37">
        <v>61.318333333333328</v>
      </c>
      <c r="D37">
        <f t="shared" si="17"/>
        <v>-6.5950000000000131</v>
      </c>
      <c r="E37">
        <f t="shared" si="18"/>
        <v>0</v>
      </c>
      <c r="F37">
        <f t="shared" si="19"/>
        <v>6.5950000000000131</v>
      </c>
      <c r="G37">
        <f t="shared" si="53"/>
        <v>67.168138333333332</v>
      </c>
      <c r="H37">
        <f t="shared" si="54"/>
        <v>55.34260166666666</v>
      </c>
      <c r="I37">
        <f t="shared" si="55"/>
        <v>67.168138333333332</v>
      </c>
      <c r="J37">
        <f t="shared" si="56"/>
        <v>61.318333333333328</v>
      </c>
      <c r="K37">
        <f t="shared" si="20"/>
        <v>64.24323583333333</v>
      </c>
      <c r="L37" s="25">
        <f>'(Lab)limts'!B40</f>
        <v>61.318333333333328</v>
      </c>
      <c r="M37">
        <f t="shared" si="50"/>
        <v>1.8516432769536508</v>
      </c>
      <c r="N37">
        <v>61.318333333333328</v>
      </c>
      <c r="O37">
        <f t="shared" si="21"/>
        <v>59.466690056379676</v>
      </c>
      <c r="P37">
        <f t="shared" si="22"/>
        <v>0</v>
      </c>
      <c r="Q37">
        <f t="shared" si="23"/>
        <v>-59.466690056379676</v>
      </c>
      <c r="R37">
        <f t="shared" si="57"/>
        <v>63.931115520570728</v>
      </c>
      <c r="S37">
        <f t="shared" si="58"/>
        <v>58.711747859542022</v>
      </c>
      <c r="T37">
        <f t="shared" si="59"/>
        <v>61.318333333333328</v>
      </c>
      <c r="U37">
        <f t="shared" si="60"/>
        <v>58.711747859542022</v>
      </c>
      <c r="V37">
        <f t="shared" si="24"/>
        <v>60.015040596437672</v>
      </c>
      <c r="W37">
        <f t="shared" si="25"/>
        <v>0</v>
      </c>
      <c r="X37">
        <f t="shared" si="26"/>
        <v>0</v>
      </c>
      <c r="Y37">
        <f t="shared" si="27"/>
        <v>1</v>
      </c>
      <c r="AA37">
        <f t="shared" si="28"/>
        <v>64.24323583333333</v>
      </c>
      <c r="AB37">
        <f t="shared" si="29"/>
        <v>64.24323583333333</v>
      </c>
      <c r="AC37">
        <f t="shared" si="30"/>
        <v>64.24323583333333</v>
      </c>
      <c r="AE37" s="34">
        <f t="shared" si="31"/>
        <v>64.24323583333333</v>
      </c>
      <c r="AG37">
        <f>'(Lab)limts'!B40</f>
        <v>61.318333333333328</v>
      </c>
      <c r="AH37">
        <f t="shared" si="51"/>
        <v>67.913333333333341</v>
      </c>
      <c r="AI37">
        <v>61.318333333333328</v>
      </c>
      <c r="AJ37">
        <f t="shared" si="32"/>
        <v>-6.5950000000000131</v>
      </c>
      <c r="AK37">
        <f t="shared" si="33"/>
        <v>0</v>
      </c>
      <c r="AL37">
        <f t="shared" si="34"/>
        <v>6.5950000000000131</v>
      </c>
      <c r="AM37">
        <f t="shared" si="61"/>
        <v>67.168138333333332</v>
      </c>
      <c r="AN37">
        <f t="shared" si="62"/>
        <v>55.34260166666666</v>
      </c>
      <c r="AO37">
        <f t="shared" si="63"/>
        <v>67.168138333333332</v>
      </c>
      <c r="AP37">
        <f t="shared" si="64"/>
        <v>61.318333333333328</v>
      </c>
      <c r="AQ37">
        <f t="shared" si="35"/>
        <v>64.24323583333333</v>
      </c>
      <c r="AR37" s="25">
        <f t="shared" si="12"/>
        <v>61.318333333333328</v>
      </c>
      <c r="AS37">
        <f t="shared" si="52"/>
        <v>67.913333333333341</v>
      </c>
      <c r="AT37">
        <v>61.318333333333328</v>
      </c>
      <c r="AU37">
        <f t="shared" si="36"/>
        <v>-6.5950000000000131</v>
      </c>
      <c r="AV37">
        <f t="shared" si="37"/>
        <v>0</v>
      </c>
      <c r="AW37">
        <f t="shared" si="38"/>
        <v>6.5950000000000131</v>
      </c>
      <c r="AX37">
        <f t="shared" si="65"/>
        <v>67.168138333333332</v>
      </c>
      <c r="AY37">
        <f t="shared" si="66"/>
        <v>55.34260166666666</v>
      </c>
      <c r="AZ37">
        <f t="shared" si="67"/>
        <v>67.168138333333332</v>
      </c>
      <c r="BA37">
        <f t="shared" si="68"/>
        <v>61.318333333333328</v>
      </c>
      <c r="BB37">
        <f t="shared" si="39"/>
        <v>64.24323583333333</v>
      </c>
      <c r="BC37">
        <f t="shared" si="40"/>
        <v>0</v>
      </c>
      <c r="BD37">
        <f t="shared" si="41"/>
        <v>0</v>
      </c>
      <c r="BE37">
        <f t="shared" si="42"/>
        <v>1</v>
      </c>
      <c r="BG37">
        <f t="shared" si="43"/>
        <v>64.24323583333333</v>
      </c>
      <c r="BH37">
        <f t="shared" si="44"/>
        <v>64.24323583333333</v>
      </c>
      <c r="BI37">
        <f t="shared" si="45"/>
        <v>64.24323583333333</v>
      </c>
      <c r="BK37" s="34">
        <f t="shared" si="46"/>
        <v>64.24323583333333</v>
      </c>
      <c r="BM37" s="33">
        <f t="shared" si="47"/>
        <v>64.24323583333333</v>
      </c>
      <c r="BN37" s="33">
        <f t="shared" si="48"/>
        <v>64.24323583333333</v>
      </c>
    </row>
    <row r="38" spans="1:66" x14ac:dyDescent="0.2">
      <c r="A38" s="25">
        <f>'(Lab)limts'!A41</f>
        <v>59.455000000000005</v>
      </c>
      <c r="B38">
        <f t="shared" si="49"/>
        <v>67.913333333333341</v>
      </c>
      <c r="C38">
        <v>59.455000000000005</v>
      </c>
      <c r="D38">
        <f t="shared" si="17"/>
        <v>-8.4583333333333357</v>
      </c>
      <c r="E38">
        <f t="shared" si="18"/>
        <v>0</v>
      </c>
      <c r="F38">
        <f t="shared" si="19"/>
        <v>8.4583333333333357</v>
      </c>
      <c r="G38">
        <f t="shared" si="53"/>
        <v>65.228408333333334</v>
      </c>
      <c r="H38">
        <f t="shared" si="54"/>
        <v>53.555665000000005</v>
      </c>
      <c r="I38">
        <f t="shared" si="55"/>
        <v>65.228408333333334</v>
      </c>
      <c r="J38">
        <f t="shared" si="56"/>
        <v>59.455000000000005</v>
      </c>
      <c r="K38">
        <f t="shared" si="20"/>
        <v>62.341704166666673</v>
      </c>
      <c r="L38" s="25">
        <f>'(Lab)limts'!B41</f>
        <v>59.455000000000005</v>
      </c>
      <c r="M38">
        <f t="shared" si="50"/>
        <v>1.8516432769536508</v>
      </c>
      <c r="N38">
        <v>59.455000000000005</v>
      </c>
      <c r="O38">
        <f t="shared" si="21"/>
        <v>57.603356723046353</v>
      </c>
      <c r="P38">
        <f t="shared" si="22"/>
        <v>0</v>
      </c>
      <c r="Q38">
        <f t="shared" si="23"/>
        <v>-57.603356723046353</v>
      </c>
      <c r="R38">
        <f t="shared" si="57"/>
        <v>61.991385520570738</v>
      </c>
      <c r="S38">
        <f t="shared" si="58"/>
        <v>56.924811192875367</v>
      </c>
      <c r="T38">
        <f t="shared" si="59"/>
        <v>59.455000000000005</v>
      </c>
      <c r="U38">
        <f t="shared" si="60"/>
        <v>56.924811192875367</v>
      </c>
      <c r="V38">
        <f t="shared" si="24"/>
        <v>58.189905596437683</v>
      </c>
      <c r="W38">
        <f t="shared" si="25"/>
        <v>0</v>
      </c>
      <c r="X38">
        <f t="shared" si="26"/>
        <v>0</v>
      </c>
      <c r="Y38">
        <f t="shared" si="27"/>
        <v>1</v>
      </c>
      <c r="AA38">
        <f t="shared" si="28"/>
        <v>62.341704166666673</v>
      </c>
      <c r="AB38">
        <f t="shared" si="29"/>
        <v>62.341704166666673</v>
      </c>
      <c r="AC38">
        <f t="shared" si="30"/>
        <v>62.341704166666673</v>
      </c>
      <c r="AE38" s="34">
        <f t="shared" si="31"/>
        <v>62.341704166666673</v>
      </c>
      <c r="AG38">
        <f>'(Lab)limts'!B41</f>
        <v>59.455000000000005</v>
      </c>
      <c r="AH38">
        <f t="shared" si="51"/>
        <v>67.913333333333341</v>
      </c>
      <c r="AI38">
        <v>59.455000000000005</v>
      </c>
      <c r="AJ38">
        <f t="shared" si="32"/>
        <v>-8.4583333333333357</v>
      </c>
      <c r="AK38">
        <f t="shared" si="33"/>
        <v>0</v>
      </c>
      <c r="AL38">
        <f t="shared" si="34"/>
        <v>8.4583333333333357</v>
      </c>
      <c r="AM38">
        <f t="shared" si="61"/>
        <v>65.228408333333334</v>
      </c>
      <c r="AN38">
        <f t="shared" si="62"/>
        <v>53.555665000000005</v>
      </c>
      <c r="AO38">
        <f t="shared" si="63"/>
        <v>65.228408333333334</v>
      </c>
      <c r="AP38">
        <f t="shared" si="64"/>
        <v>59.455000000000005</v>
      </c>
      <c r="AQ38">
        <f t="shared" si="35"/>
        <v>62.341704166666673</v>
      </c>
      <c r="AR38" s="25">
        <f t="shared" si="12"/>
        <v>59.455000000000005</v>
      </c>
      <c r="AS38">
        <f t="shared" si="52"/>
        <v>67.913333333333341</v>
      </c>
      <c r="AT38">
        <v>59.455000000000005</v>
      </c>
      <c r="AU38">
        <f t="shared" si="36"/>
        <v>-8.4583333333333357</v>
      </c>
      <c r="AV38">
        <f t="shared" si="37"/>
        <v>0</v>
      </c>
      <c r="AW38">
        <f t="shared" si="38"/>
        <v>8.4583333333333357</v>
      </c>
      <c r="AX38">
        <f t="shared" si="65"/>
        <v>65.228408333333334</v>
      </c>
      <c r="AY38">
        <f t="shared" si="66"/>
        <v>53.555665000000005</v>
      </c>
      <c r="AZ38">
        <f t="shared" si="67"/>
        <v>65.228408333333334</v>
      </c>
      <c r="BA38">
        <f t="shared" si="68"/>
        <v>59.455000000000005</v>
      </c>
      <c r="BB38">
        <f t="shared" si="39"/>
        <v>62.341704166666673</v>
      </c>
      <c r="BC38">
        <f t="shared" si="40"/>
        <v>0</v>
      </c>
      <c r="BD38">
        <f t="shared" si="41"/>
        <v>0</v>
      </c>
      <c r="BE38">
        <f t="shared" si="42"/>
        <v>1</v>
      </c>
      <c r="BG38">
        <f t="shared" si="43"/>
        <v>62.341704166666673</v>
      </c>
      <c r="BH38">
        <f t="shared" si="44"/>
        <v>62.341704166666673</v>
      </c>
      <c r="BI38">
        <f t="shared" si="45"/>
        <v>62.341704166666673</v>
      </c>
      <c r="BK38" s="34">
        <f t="shared" si="46"/>
        <v>62.341704166666673</v>
      </c>
      <c r="BM38" s="33">
        <f t="shared" si="47"/>
        <v>62.341704166666673</v>
      </c>
      <c r="BN38" s="33">
        <f t="shared" si="48"/>
        <v>62.341704166666673</v>
      </c>
    </row>
    <row r="39" spans="1:66" x14ac:dyDescent="0.2">
      <c r="A39" s="25">
        <f>'(Lab)limts'!A42</f>
        <v>66.054999999999993</v>
      </c>
      <c r="B39">
        <f t="shared" si="49"/>
        <v>67.913333333333341</v>
      </c>
      <c r="C39">
        <v>66.054999999999993</v>
      </c>
      <c r="D39">
        <f t="shared" si="17"/>
        <v>-1.8583333333333485</v>
      </c>
      <c r="E39">
        <f t="shared" si="18"/>
        <v>0</v>
      </c>
      <c r="F39">
        <f t="shared" si="19"/>
        <v>1.8583333333333485</v>
      </c>
      <c r="G39">
        <f t="shared" si="53"/>
        <v>72.099008333333316</v>
      </c>
      <c r="H39">
        <f t="shared" si="54"/>
        <v>59.885064999999997</v>
      </c>
      <c r="I39">
        <f t="shared" si="55"/>
        <v>67.913333333333341</v>
      </c>
      <c r="J39">
        <f t="shared" si="56"/>
        <v>66.054999999999993</v>
      </c>
      <c r="K39">
        <f t="shared" si="20"/>
        <v>66.984166666666667</v>
      </c>
      <c r="L39" s="25">
        <f>'(Lab)limts'!B42</f>
        <v>66.054999999999993</v>
      </c>
      <c r="M39">
        <f t="shared" si="50"/>
        <v>1.8516432769536508</v>
      </c>
      <c r="N39">
        <v>66.054999999999993</v>
      </c>
      <c r="O39">
        <f t="shared" si="21"/>
        <v>64.20335672304634</v>
      </c>
      <c r="P39">
        <f t="shared" si="22"/>
        <v>0</v>
      </c>
      <c r="Q39">
        <f t="shared" si="23"/>
        <v>-64.20335672304634</v>
      </c>
      <c r="R39">
        <f t="shared" si="57"/>
        <v>68.861985520570713</v>
      </c>
      <c r="S39">
        <f t="shared" si="58"/>
        <v>63.254211192875367</v>
      </c>
      <c r="T39">
        <f t="shared" si="59"/>
        <v>66.054999999999993</v>
      </c>
      <c r="U39">
        <f t="shared" si="60"/>
        <v>63.254211192875367</v>
      </c>
      <c r="V39">
        <f t="shared" si="24"/>
        <v>64.654605596437676</v>
      </c>
      <c r="W39">
        <f t="shared" si="25"/>
        <v>0</v>
      </c>
      <c r="X39">
        <f t="shared" si="26"/>
        <v>1</v>
      </c>
      <c r="Y39">
        <f t="shared" si="27"/>
        <v>0</v>
      </c>
      <c r="AA39">
        <f t="shared" si="28"/>
        <v>66.984166666666667</v>
      </c>
      <c r="AB39">
        <f t="shared" si="29"/>
        <v>66.984166666666667</v>
      </c>
      <c r="AC39">
        <f t="shared" si="30"/>
        <v>66.984166666666667</v>
      </c>
      <c r="AE39" s="34">
        <f t="shared" si="31"/>
        <v>66.984166666666667</v>
      </c>
      <c r="AG39">
        <f>'(Lab)limts'!B42</f>
        <v>66.054999999999993</v>
      </c>
      <c r="AH39">
        <f t="shared" si="51"/>
        <v>67.913333333333341</v>
      </c>
      <c r="AI39">
        <v>66.054999999999993</v>
      </c>
      <c r="AJ39">
        <f t="shared" si="32"/>
        <v>-1.8583333333333485</v>
      </c>
      <c r="AK39">
        <f t="shared" si="33"/>
        <v>0</v>
      </c>
      <c r="AL39">
        <f t="shared" si="34"/>
        <v>1.8583333333333485</v>
      </c>
      <c r="AM39">
        <f t="shared" si="61"/>
        <v>72.099008333333316</v>
      </c>
      <c r="AN39">
        <f t="shared" si="62"/>
        <v>59.885064999999997</v>
      </c>
      <c r="AO39">
        <f t="shared" si="63"/>
        <v>67.913333333333341</v>
      </c>
      <c r="AP39">
        <f t="shared" si="64"/>
        <v>66.054999999999993</v>
      </c>
      <c r="AQ39">
        <f t="shared" si="35"/>
        <v>66.984166666666667</v>
      </c>
      <c r="AR39" s="25">
        <f t="shared" si="12"/>
        <v>66.054999999999993</v>
      </c>
      <c r="AS39">
        <f t="shared" si="52"/>
        <v>67.913333333333341</v>
      </c>
      <c r="AT39">
        <v>66.054999999999993</v>
      </c>
      <c r="AU39">
        <f t="shared" si="36"/>
        <v>-1.8583333333333485</v>
      </c>
      <c r="AV39">
        <f t="shared" si="37"/>
        <v>0</v>
      </c>
      <c r="AW39">
        <f t="shared" si="38"/>
        <v>1.8583333333333485</v>
      </c>
      <c r="AX39">
        <f t="shared" si="65"/>
        <v>72.099008333333316</v>
      </c>
      <c r="AY39">
        <f t="shared" si="66"/>
        <v>59.885064999999997</v>
      </c>
      <c r="AZ39">
        <f t="shared" si="67"/>
        <v>67.913333333333341</v>
      </c>
      <c r="BA39">
        <f t="shared" si="68"/>
        <v>66.054999999999993</v>
      </c>
      <c r="BB39">
        <f t="shared" si="39"/>
        <v>66.984166666666667</v>
      </c>
      <c r="BC39">
        <f t="shared" si="40"/>
        <v>0</v>
      </c>
      <c r="BD39">
        <f t="shared" si="41"/>
        <v>1</v>
      </c>
      <c r="BE39">
        <f t="shared" si="42"/>
        <v>0</v>
      </c>
      <c r="BG39">
        <f t="shared" si="43"/>
        <v>66.984166666666667</v>
      </c>
      <c r="BH39">
        <f t="shared" si="44"/>
        <v>66.984166666666667</v>
      </c>
      <c r="BI39">
        <f t="shared" si="45"/>
        <v>66.984166666666667</v>
      </c>
      <c r="BK39" s="34">
        <f t="shared" si="46"/>
        <v>66.984166666666667</v>
      </c>
      <c r="BM39" s="33">
        <f t="shared" si="47"/>
        <v>66.984166666666667</v>
      </c>
      <c r="BN39" s="33">
        <f t="shared" si="48"/>
        <v>66.984166666666667</v>
      </c>
    </row>
    <row r="40" spans="1:66" x14ac:dyDescent="0.2">
      <c r="A40" s="25">
        <f>'(Lab)limts'!A43</f>
        <v>60.564999999999998</v>
      </c>
      <c r="B40">
        <f t="shared" si="49"/>
        <v>67.913333333333341</v>
      </c>
      <c r="C40">
        <v>60.564999999999998</v>
      </c>
      <c r="D40">
        <f t="shared" si="17"/>
        <v>-7.3483333333333434</v>
      </c>
      <c r="E40">
        <f t="shared" si="18"/>
        <v>0</v>
      </c>
      <c r="F40">
        <f t="shared" si="19"/>
        <v>7.3483333333333434</v>
      </c>
      <c r="G40">
        <f t="shared" si="53"/>
        <v>66.383918333333327</v>
      </c>
      <c r="H40">
        <f t="shared" si="54"/>
        <v>54.620155000000004</v>
      </c>
      <c r="I40">
        <f t="shared" si="55"/>
        <v>66.383918333333327</v>
      </c>
      <c r="J40">
        <f t="shared" si="56"/>
        <v>60.564999999999998</v>
      </c>
      <c r="K40">
        <f t="shared" si="20"/>
        <v>63.474459166666662</v>
      </c>
      <c r="L40" s="25">
        <f>'(Lab)limts'!B43</f>
        <v>60.564999999999998</v>
      </c>
      <c r="M40">
        <f t="shared" si="50"/>
        <v>1.8516432769536508</v>
      </c>
      <c r="N40">
        <v>60.564999999999998</v>
      </c>
      <c r="O40">
        <f t="shared" si="21"/>
        <v>58.713356723046346</v>
      </c>
      <c r="P40">
        <f t="shared" si="22"/>
        <v>0</v>
      </c>
      <c r="Q40">
        <f t="shared" si="23"/>
        <v>-58.713356723046346</v>
      </c>
      <c r="R40">
        <f t="shared" si="57"/>
        <v>63.146895520570737</v>
      </c>
      <c r="S40">
        <f t="shared" si="58"/>
        <v>57.989301192875367</v>
      </c>
      <c r="T40">
        <f t="shared" si="59"/>
        <v>60.564999999999998</v>
      </c>
      <c r="U40">
        <f t="shared" si="60"/>
        <v>57.989301192875367</v>
      </c>
      <c r="V40">
        <f t="shared" si="24"/>
        <v>59.277150596437679</v>
      </c>
      <c r="W40">
        <f t="shared" si="25"/>
        <v>0</v>
      </c>
      <c r="X40">
        <f t="shared" si="26"/>
        <v>0</v>
      </c>
      <c r="Y40">
        <f t="shared" si="27"/>
        <v>1</v>
      </c>
      <c r="AA40">
        <f t="shared" si="28"/>
        <v>63.474459166666662</v>
      </c>
      <c r="AB40">
        <f t="shared" si="29"/>
        <v>63.474459166666662</v>
      </c>
      <c r="AC40">
        <f t="shared" si="30"/>
        <v>63.474459166666662</v>
      </c>
      <c r="AE40" s="34">
        <f t="shared" si="31"/>
        <v>63.474459166666662</v>
      </c>
      <c r="AG40">
        <f>'(Lab)limts'!B43</f>
        <v>60.564999999999998</v>
      </c>
      <c r="AH40">
        <f t="shared" si="51"/>
        <v>67.913333333333341</v>
      </c>
      <c r="AI40">
        <v>60.564999999999998</v>
      </c>
      <c r="AJ40">
        <f t="shared" si="32"/>
        <v>-7.3483333333333434</v>
      </c>
      <c r="AK40">
        <f t="shared" si="33"/>
        <v>0</v>
      </c>
      <c r="AL40">
        <f t="shared" si="34"/>
        <v>7.3483333333333434</v>
      </c>
      <c r="AM40">
        <f t="shared" si="61"/>
        <v>66.383918333333327</v>
      </c>
      <c r="AN40">
        <f t="shared" si="62"/>
        <v>54.620155000000004</v>
      </c>
      <c r="AO40">
        <f t="shared" si="63"/>
        <v>66.383918333333327</v>
      </c>
      <c r="AP40">
        <f t="shared" si="64"/>
        <v>60.564999999999998</v>
      </c>
      <c r="AQ40">
        <f t="shared" si="35"/>
        <v>63.474459166666662</v>
      </c>
      <c r="AR40" s="25">
        <f t="shared" si="12"/>
        <v>60.564999999999998</v>
      </c>
      <c r="AS40">
        <f t="shared" si="52"/>
        <v>67.913333333333341</v>
      </c>
      <c r="AT40">
        <v>60.564999999999998</v>
      </c>
      <c r="AU40">
        <f t="shared" si="36"/>
        <v>-7.3483333333333434</v>
      </c>
      <c r="AV40">
        <f t="shared" si="37"/>
        <v>0</v>
      </c>
      <c r="AW40">
        <f t="shared" si="38"/>
        <v>7.3483333333333434</v>
      </c>
      <c r="AX40">
        <f t="shared" si="65"/>
        <v>66.383918333333327</v>
      </c>
      <c r="AY40">
        <f t="shared" si="66"/>
        <v>54.620155000000004</v>
      </c>
      <c r="AZ40">
        <f t="shared" si="67"/>
        <v>66.383918333333327</v>
      </c>
      <c r="BA40">
        <f t="shared" si="68"/>
        <v>60.564999999999998</v>
      </c>
      <c r="BB40">
        <f t="shared" si="39"/>
        <v>63.474459166666662</v>
      </c>
      <c r="BC40">
        <f t="shared" si="40"/>
        <v>0</v>
      </c>
      <c r="BD40">
        <f t="shared" si="41"/>
        <v>0</v>
      </c>
      <c r="BE40">
        <f t="shared" si="42"/>
        <v>1</v>
      </c>
      <c r="BG40">
        <f t="shared" si="43"/>
        <v>63.474459166666662</v>
      </c>
      <c r="BH40">
        <f t="shared" si="44"/>
        <v>63.474459166666662</v>
      </c>
      <c r="BI40">
        <f t="shared" si="45"/>
        <v>63.474459166666662</v>
      </c>
      <c r="BK40" s="34">
        <f t="shared" si="46"/>
        <v>63.474459166666662</v>
      </c>
      <c r="BM40" s="33">
        <f t="shared" si="47"/>
        <v>63.474459166666662</v>
      </c>
      <c r="BN40" s="33">
        <f t="shared" si="48"/>
        <v>63.474459166666662</v>
      </c>
    </row>
    <row r="41" spans="1:66" x14ac:dyDescent="0.2">
      <c r="A41" s="25">
        <f>'(Lab)limts'!A44</f>
        <v>60.773333333333341</v>
      </c>
      <c r="B41">
        <f t="shared" si="49"/>
        <v>67.913333333333341</v>
      </c>
      <c r="C41">
        <v>60.773333333333341</v>
      </c>
      <c r="D41">
        <f t="shared" si="17"/>
        <v>-7.1400000000000006</v>
      </c>
      <c r="E41">
        <f t="shared" si="18"/>
        <v>0</v>
      </c>
      <c r="F41">
        <f t="shared" si="19"/>
        <v>7.1400000000000006</v>
      </c>
      <c r="G41">
        <f t="shared" si="53"/>
        <v>66.600793333333343</v>
      </c>
      <c r="H41">
        <f t="shared" si="54"/>
        <v>54.819946666666674</v>
      </c>
      <c r="I41">
        <f t="shared" si="55"/>
        <v>66.600793333333343</v>
      </c>
      <c r="J41">
        <f t="shared" si="56"/>
        <v>60.773333333333341</v>
      </c>
      <c r="K41">
        <f t="shared" si="20"/>
        <v>63.687063333333342</v>
      </c>
      <c r="L41" s="25">
        <f>'(Lab)limts'!B44</f>
        <v>60.773333333333341</v>
      </c>
      <c r="M41">
        <f t="shared" si="50"/>
        <v>1.8516432769536508</v>
      </c>
      <c r="N41">
        <v>60.773333333333341</v>
      </c>
      <c r="O41">
        <f t="shared" si="21"/>
        <v>58.921690056379688</v>
      </c>
      <c r="P41">
        <f t="shared" si="22"/>
        <v>0</v>
      </c>
      <c r="Q41">
        <f t="shared" si="23"/>
        <v>-58.921690056379688</v>
      </c>
      <c r="R41">
        <f t="shared" si="57"/>
        <v>63.363770520570746</v>
      </c>
      <c r="S41">
        <f t="shared" si="58"/>
        <v>58.189092859542036</v>
      </c>
      <c r="T41">
        <f t="shared" si="59"/>
        <v>60.773333333333341</v>
      </c>
      <c r="U41">
        <f t="shared" si="60"/>
        <v>58.189092859542036</v>
      </c>
      <c r="V41">
        <f t="shared" si="24"/>
        <v>59.481213096437685</v>
      </c>
      <c r="W41">
        <f t="shared" si="25"/>
        <v>0</v>
      </c>
      <c r="X41">
        <f t="shared" si="26"/>
        <v>0</v>
      </c>
      <c r="Y41">
        <f t="shared" si="27"/>
        <v>1</v>
      </c>
      <c r="AA41">
        <f t="shared" si="28"/>
        <v>63.687063333333342</v>
      </c>
      <c r="AB41">
        <f t="shared" si="29"/>
        <v>63.687063333333342</v>
      </c>
      <c r="AC41">
        <f t="shared" si="30"/>
        <v>63.687063333333342</v>
      </c>
      <c r="AE41" s="34">
        <f t="shared" si="31"/>
        <v>63.687063333333342</v>
      </c>
      <c r="AG41">
        <f>'(Lab)limts'!B44</f>
        <v>60.773333333333341</v>
      </c>
      <c r="AH41">
        <f t="shared" si="51"/>
        <v>67.913333333333341</v>
      </c>
      <c r="AI41">
        <v>60.773333333333341</v>
      </c>
      <c r="AJ41">
        <f t="shared" si="32"/>
        <v>-7.1400000000000006</v>
      </c>
      <c r="AK41">
        <f t="shared" si="33"/>
        <v>0</v>
      </c>
      <c r="AL41">
        <f t="shared" si="34"/>
        <v>7.1400000000000006</v>
      </c>
      <c r="AM41">
        <f t="shared" si="61"/>
        <v>66.600793333333343</v>
      </c>
      <c r="AN41">
        <f t="shared" si="62"/>
        <v>54.819946666666674</v>
      </c>
      <c r="AO41">
        <f t="shared" si="63"/>
        <v>66.600793333333343</v>
      </c>
      <c r="AP41">
        <f t="shared" si="64"/>
        <v>60.773333333333341</v>
      </c>
      <c r="AQ41">
        <f t="shared" si="35"/>
        <v>63.687063333333342</v>
      </c>
      <c r="AR41" s="25">
        <f t="shared" si="12"/>
        <v>60.773333333333341</v>
      </c>
      <c r="AS41">
        <f t="shared" si="52"/>
        <v>67.913333333333341</v>
      </c>
      <c r="AT41">
        <v>60.773333333333341</v>
      </c>
      <c r="AU41">
        <f t="shared" si="36"/>
        <v>-7.1400000000000006</v>
      </c>
      <c r="AV41">
        <f t="shared" si="37"/>
        <v>0</v>
      </c>
      <c r="AW41">
        <f t="shared" si="38"/>
        <v>7.1400000000000006</v>
      </c>
      <c r="AX41">
        <f t="shared" si="65"/>
        <v>66.600793333333343</v>
      </c>
      <c r="AY41">
        <f t="shared" si="66"/>
        <v>54.819946666666674</v>
      </c>
      <c r="AZ41">
        <f t="shared" si="67"/>
        <v>66.600793333333343</v>
      </c>
      <c r="BA41">
        <f t="shared" si="68"/>
        <v>60.773333333333341</v>
      </c>
      <c r="BB41">
        <f t="shared" si="39"/>
        <v>63.687063333333342</v>
      </c>
      <c r="BC41">
        <f t="shared" si="40"/>
        <v>0</v>
      </c>
      <c r="BD41">
        <f t="shared" si="41"/>
        <v>0</v>
      </c>
      <c r="BE41">
        <f t="shared" si="42"/>
        <v>1</v>
      </c>
      <c r="BG41">
        <f t="shared" si="43"/>
        <v>63.687063333333342</v>
      </c>
      <c r="BH41">
        <f t="shared" si="44"/>
        <v>63.687063333333342</v>
      </c>
      <c r="BI41">
        <f t="shared" si="45"/>
        <v>63.687063333333342</v>
      </c>
      <c r="BK41" s="34">
        <f t="shared" si="46"/>
        <v>63.687063333333342</v>
      </c>
      <c r="BM41" s="33">
        <f t="shared" si="47"/>
        <v>63.687063333333342</v>
      </c>
      <c r="BN41" s="33">
        <f t="shared" si="48"/>
        <v>63.687063333333342</v>
      </c>
    </row>
    <row r="42" spans="1:66" x14ac:dyDescent="0.2">
      <c r="A42" s="25">
        <f>'(Lab)limts'!A45</f>
        <v>60.065000000000005</v>
      </c>
      <c r="B42">
        <f t="shared" si="49"/>
        <v>67.913333333333341</v>
      </c>
      <c r="C42">
        <v>60.065000000000005</v>
      </c>
      <c r="D42">
        <f t="shared" si="17"/>
        <v>-7.8483333333333363</v>
      </c>
      <c r="E42">
        <f t="shared" si="18"/>
        <v>0</v>
      </c>
      <c r="F42">
        <f t="shared" si="19"/>
        <v>7.8483333333333363</v>
      </c>
      <c r="G42">
        <f t="shared" si="53"/>
        <v>65.863418333333343</v>
      </c>
      <c r="H42">
        <f t="shared" si="54"/>
        <v>54.14065500000001</v>
      </c>
      <c r="I42">
        <f t="shared" si="55"/>
        <v>65.863418333333343</v>
      </c>
      <c r="J42">
        <f t="shared" si="56"/>
        <v>60.065000000000005</v>
      </c>
      <c r="K42">
        <f t="shared" si="20"/>
        <v>62.964209166666677</v>
      </c>
      <c r="L42" s="25">
        <f>'(Lab)limts'!B45</f>
        <v>60.065000000000005</v>
      </c>
      <c r="M42">
        <f t="shared" si="50"/>
        <v>1.8516432769536508</v>
      </c>
      <c r="N42">
        <v>60.065000000000005</v>
      </c>
      <c r="O42">
        <f t="shared" si="21"/>
        <v>58.213356723046353</v>
      </c>
      <c r="P42">
        <f t="shared" si="22"/>
        <v>0</v>
      </c>
      <c r="Q42">
        <f t="shared" si="23"/>
        <v>-58.213356723046353</v>
      </c>
      <c r="R42">
        <f t="shared" si="57"/>
        <v>62.626395520570725</v>
      </c>
      <c r="S42">
        <f t="shared" si="58"/>
        <v>57.509801192875365</v>
      </c>
      <c r="T42">
        <f t="shared" si="59"/>
        <v>60.065000000000005</v>
      </c>
      <c r="U42">
        <f t="shared" si="60"/>
        <v>57.509801192875365</v>
      </c>
      <c r="V42">
        <f t="shared" si="24"/>
        <v>58.787400596437685</v>
      </c>
      <c r="W42">
        <f t="shared" si="25"/>
        <v>0</v>
      </c>
      <c r="X42">
        <f t="shared" si="26"/>
        <v>0</v>
      </c>
      <c r="Y42">
        <f t="shared" si="27"/>
        <v>1</v>
      </c>
      <c r="AA42">
        <f t="shared" si="28"/>
        <v>62.964209166666677</v>
      </c>
      <c r="AB42">
        <f t="shared" si="29"/>
        <v>62.964209166666677</v>
      </c>
      <c r="AC42">
        <f t="shared" si="30"/>
        <v>62.964209166666677</v>
      </c>
      <c r="AE42" s="34">
        <f t="shared" si="31"/>
        <v>62.964209166666677</v>
      </c>
      <c r="AG42">
        <f>'(Lab)limts'!B45</f>
        <v>60.065000000000005</v>
      </c>
      <c r="AH42">
        <f t="shared" si="51"/>
        <v>67.913333333333341</v>
      </c>
      <c r="AI42">
        <v>60.065000000000005</v>
      </c>
      <c r="AJ42">
        <f t="shared" si="32"/>
        <v>-7.8483333333333363</v>
      </c>
      <c r="AK42">
        <f t="shared" si="33"/>
        <v>0</v>
      </c>
      <c r="AL42">
        <f t="shared" si="34"/>
        <v>7.8483333333333363</v>
      </c>
      <c r="AM42">
        <f t="shared" si="61"/>
        <v>65.863418333333343</v>
      </c>
      <c r="AN42">
        <f t="shared" si="62"/>
        <v>54.14065500000001</v>
      </c>
      <c r="AO42">
        <f t="shared" si="63"/>
        <v>65.863418333333343</v>
      </c>
      <c r="AP42">
        <f t="shared" si="64"/>
        <v>60.065000000000005</v>
      </c>
      <c r="AQ42">
        <f t="shared" si="35"/>
        <v>62.964209166666677</v>
      </c>
      <c r="AR42" s="25">
        <f t="shared" si="12"/>
        <v>60.065000000000005</v>
      </c>
      <c r="AS42">
        <f t="shared" si="52"/>
        <v>67.913333333333341</v>
      </c>
      <c r="AT42">
        <v>60.065000000000005</v>
      </c>
      <c r="AU42">
        <f t="shared" si="36"/>
        <v>-7.8483333333333363</v>
      </c>
      <c r="AV42">
        <f t="shared" si="37"/>
        <v>0</v>
      </c>
      <c r="AW42">
        <f t="shared" si="38"/>
        <v>7.8483333333333363</v>
      </c>
      <c r="AX42">
        <f t="shared" si="65"/>
        <v>65.863418333333343</v>
      </c>
      <c r="AY42">
        <f t="shared" si="66"/>
        <v>54.14065500000001</v>
      </c>
      <c r="AZ42">
        <f t="shared" si="67"/>
        <v>65.863418333333343</v>
      </c>
      <c r="BA42">
        <f t="shared" si="68"/>
        <v>60.065000000000005</v>
      </c>
      <c r="BB42">
        <f t="shared" si="39"/>
        <v>62.964209166666677</v>
      </c>
      <c r="BC42">
        <f t="shared" si="40"/>
        <v>0</v>
      </c>
      <c r="BD42">
        <f t="shared" si="41"/>
        <v>0</v>
      </c>
      <c r="BE42">
        <f t="shared" si="42"/>
        <v>1</v>
      </c>
      <c r="BG42">
        <f t="shared" si="43"/>
        <v>62.964209166666677</v>
      </c>
      <c r="BH42">
        <f t="shared" si="44"/>
        <v>62.964209166666677</v>
      </c>
      <c r="BI42">
        <f t="shared" si="45"/>
        <v>62.964209166666677</v>
      </c>
      <c r="BK42" s="34">
        <f t="shared" si="46"/>
        <v>62.964209166666677</v>
      </c>
      <c r="BM42" s="33">
        <f t="shared" si="47"/>
        <v>62.964209166666677</v>
      </c>
      <c r="BN42" s="33">
        <f t="shared" si="48"/>
        <v>62.964209166666677</v>
      </c>
    </row>
    <row r="43" spans="1:66" x14ac:dyDescent="0.2">
      <c r="A43" s="25">
        <f>'(Lab)limts'!A46</f>
        <v>59.441666666666663</v>
      </c>
      <c r="B43">
        <f t="shared" si="49"/>
        <v>67.913333333333341</v>
      </c>
      <c r="C43">
        <v>59.441666666666663</v>
      </c>
      <c r="D43">
        <f t="shared" si="17"/>
        <v>-8.4716666666666782</v>
      </c>
      <c r="E43">
        <f t="shared" si="18"/>
        <v>0</v>
      </c>
      <c r="F43">
        <f t="shared" si="19"/>
        <v>8.4716666666666782</v>
      </c>
      <c r="G43">
        <f t="shared" si="53"/>
        <v>65.214528333333334</v>
      </c>
      <c r="H43">
        <f t="shared" si="54"/>
        <v>53.542878333333334</v>
      </c>
      <c r="I43">
        <f t="shared" si="55"/>
        <v>65.214528333333334</v>
      </c>
      <c r="J43">
        <f t="shared" si="56"/>
        <v>59.441666666666663</v>
      </c>
      <c r="K43">
        <f t="shared" si="20"/>
        <v>62.328097499999998</v>
      </c>
      <c r="L43" s="25">
        <f>'(Lab)limts'!B46</f>
        <v>59.441666666666663</v>
      </c>
      <c r="M43">
        <f t="shared" si="50"/>
        <v>1.8516432769536508</v>
      </c>
      <c r="N43">
        <v>59.441666666666663</v>
      </c>
      <c r="O43">
        <f t="shared" si="21"/>
        <v>57.590023389713011</v>
      </c>
      <c r="P43">
        <f t="shared" si="22"/>
        <v>0</v>
      </c>
      <c r="Q43">
        <f t="shared" si="23"/>
        <v>-57.590023389713011</v>
      </c>
      <c r="R43">
        <f t="shared" si="57"/>
        <v>61.977505520570723</v>
      </c>
      <c r="S43">
        <f t="shared" si="58"/>
        <v>56.912024526208704</v>
      </c>
      <c r="T43">
        <f t="shared" si="59"/>
        <v>59.441666666666663</v>
      </c>
      <c r="U43">
        <f t="shared" si="60"/>
        <v>56.912024526208704</v>
      </c>
      <c r="V43">
        <f t="shared" si="24"/>
        <v>58.176845596437687</v>
      </c>
      <c r="W43">
        <f t="shared" si="25"/>
        <v>0</v>
      </c>
      <c r="X43">
        <f t="shared" si="26"/>
        <v>0</v>
      </c>
      <c r="Y43">
        <f t="shared" si="27"/>
        <v>1</v>
      </c>
      <c r="AA43">
        <f t="shared" si="28"/>
        <v>62.328097499999998</v>
      </c>
      <c r="AB43">
        <f t="shared" si="29"/>
        <v>62.328097499999998</v>
      </c>
      <c r="AC43">
        <f t="shared" si="30"/>
        <v>62.328097499999998</v>
      </c>
      <c r="AE43" s="34">
        <f t="shared" si="31"/>
        <v>62.328097499999998</v>
      </c>
      <c r="AG43">
        <f>'(Lab)limts'!B46</f>
        <v>59.441666666666663</v>
      </c>
      <c r="AH43">
        <f t="shared" si="51"/>
        <v>67.913333333333341</v>
      </c>
      <c r="AI43">
        <v>59.441666666666663</v>
      </c>
      <c r="AJ43">
        <f t="shared" si="32"/>
        <v>-8.4716666666666782</v>
      </c>
      <c r="AK43">
        <f t="shared" si="33"/>
        <v>0</v>
      </c>
      <c r="AL43">
        <f t="shared" si="34"/>
        <v>8.4716666666666782</v>
      </c>
      <c r="AM43">
        <f t="shared" si="61"/>
        <v>65.214528333333334</v>
      </c>
      <c r="AN43">
        <f t="shared" si="62"/>
        <v>53.542878333333334</v>
      </c>
      <c r="AO43">
        <f t="shared" si="63"/>
        <v>65.214528333333334</v>
      </c>
      <c r="AP43">
        <f t="shared" si="64"/>
        <v>59.441666666666663</v>
      </c>
      <c r="AQ43">
        <f t="shared" si="35"/>
        <v>62.328097499999998</v>
      </c>
      <c r="AR43" s="25">
        <f t="shared" si="12"/>
        <v>59.441666666666663</v>
      </c>
      <c r="AS43">
        <f t="shared" si="52"/>
        <v>67.913333333333341</v>
      </c>
      <c r="AT43">
        <v>59.441666666666663</v>
      </c>
      <c r="AU43">
        <f t="shared" si="36"/>
        <v>-8.4716666666666782</v>
      </c>
      <c r="AV43">
        <f t="shared" si="37"/>
        <v>0</v>
      </c>
      <c r="AW43">
        <f t="shared" si="38"/>
        <v>8.4716666666666782</v>
      </c>
      <c r="AX43">
        <f t="shared" si="65"/>
        <v>65.214528333333334</v>
      </c>
      <c r="AY43">
        <f t="shared" si="66"/>
        <v>53.542878333333334</v>
      </c>
      <c r="AZ43">
        <f t="shared" si="67"/>
        <v>65.214528333333334</v>
      </c>
      <c r="BA43">
        <f t="shared" si="68"/>
        <v>59.441666666666663</v>
      </c>
      <c r="BB43">
        <f t="shared" si="39"/>
        <v>62.328097499999998</v>
      </c>
      <c r="BC43">
        <f t="shared" si="40"/>
        <v>0</v>
      </c>
      <c r="BD43">
        <f t="shared" si="41"/>
        <v>0</v>
      </c>
      <c r="BE43">
        <f t="shared" si="42"/>
        <v>1</v>
      </c>
      <c r="BG43">
        <f t="shared" si="43"/>
        <v>62.328097499999998</v>
      </c>
      <c r="BH43">
        <f t="shared" si="44"/>
        <v>62.328097499999998</v>
      </c>
      <c r="BI43">
        <f t="shared" si="45"/>
        <v>62.328097499999998</v>
      </c>
      <c r="BK43" s="34">
        <f t="shared" si="46"/>
        <v>62.328097499999998</v>
      </c>
      <c r="BM43" s="33">
        <f t="shared" si="47"/>
        <v>62.328097499999998</v>
      </c>
      <c r="BN43" s="33">
        <f t="shared" si="48"/>
        <v>62.328097499999998</v>
      </c>
    </row>
    <row r="44" spans="1:66" x14ac:dyDescent="0.2">
      <c r="A44" s="25">
        <f>'(Lab)limts'!A47</f>
        <v>60.951666666666675</v>
      </c>
      <c r="B44">
        <f t="shared" si="49"/>
        <v>67.913333333333341</v>
      </c>
      <c r="C44">
        <v>60.951666666666675</v>
      </c>
      <c r="D44">
        <f t="shared" si="17"/>
        <v>-6.961666666666666</v>
      </c>
      <c r="E44">
        <f t="shared" si="18"/>
        <v>0</v>
      </c>
      <c r="F44">
        <f t="shared" si="19"/>
        <v>6.961666666666666</v>
      </c>
      <c r="G44">
        <f t="shared" si="53"/>
        <v>66.786438333333336</v>
      </c>
      <c r="H44">
        <f t="shared" si="54"/>
        <v>54.990968333333342</v>
      </c>
      <c r="I44">
        <f t="shared" si="55"/>
        <v>66.786438333333336</v>
      </c>
      <c r="J44">
        <f t="shared" si="56"/>
        <v>60.951666666666675</v>
      </c>
      <c r="K44">
        <f t="shared" si="20"/>
        <v>63.869052500000009</v>
      </c>
      <c r="L44" s="25">
        <f>'(Lab)limts'!B47</f>
        <v>60.951666666666675</v>
      </c>
      <c r="M44">
        <f t="shared" si="50"/>
        <v>1.8516432769536508</v>
      </c>
      <c r="N44">
        <v>60.951666666666675</v>
      </c>
      <c r="O44">
        <f t="shared" si="21"/>
        <v>59.100023389713023</v>
      </c>
      <c r="P44">
        <f t="shared" si="22"/>
        <v>0</v>
      </c>
      <c r="Q44">
        <f t="shared" si="23"/>
        <v>-59.100023389713023</v>
      </c>
      <c r="R44">
        <f t="shared" si="57"/>
        <v>63.54941552057074</v>
      </c>
      <c r="S44">
        <f t="shared" si="58"/>
        <v>58.360114526208712</v>
      </c>
      <c r="T44">
        <f t="shared" si="59"/>
        <v>60.951666666666675</v>
      </c>
      <c r="U44">
        <f t="shared" si="60"/>
        <v>58.360114526208712</v>
      </c>
      <c r="V44">
        <f t="shared" si="24"/>
        <v>59.655890596437693</v>
      </c>
      <c r="W44">
        <f t="shared" si="25"/>
        <v>0</v>
      </c>
      <c r="X44">
        <f t="shared" si="26"/>
        <v>0</v>
      </c>
      <c r="Y44">
        <f t="shared" si="27"/>
        <v>1</v>
      </c>
      <c r="AA44">
        <f t="shared" si="28"/>
        <v>63.869052500000009</v>
      </c>
      <c r="AB44">
        <f t="shared" si="29"/>
        <v>63.869052500000009</v>
      </c>
      <c r="AC44">
        <f t="shared" si="30"/>
        <v>63.869052500000009</v>
      </c>
      <c r="AE44" s="34">
        <f t="shared" si="31"/>
        <v>63.869052500000009</v>
      </c>
      <c r="AG44">
        <f>'(Lab)limts'!B47</f>
        <v>60.951666666666675</v>
      </c>
      <c r="AH44">
        <f t="shared" si="51"/>
        <v>67.913333333333341</v>
      </c>
      <c r="AI44">
        <v>60.951666666666675</v>
      </c>
      <c r="AJ44">
        <f t="shared" si="32"/>
        <v>-6.961666666666666</v>
      </c>
      <c r="AK44">
        <f t="shared" si="33"/>
        <v>0</v>
      </c>
      <c r="AL44">
        <f t="shared" si="34"/>
        <v>6.961666666666666</v>
      </c>
      <c r="AM44">
        <f t="shared" si="61"/>
        <v>66.786438333333336</v>
      </c>
      <c r="AN44">
        <f t="shared" si="62"/>
        <v>54.990968333333342</v>
      </c>
      <c r="AO44">
        <f t="shared" si="63"/>
        <v>66.786438333333336</v>
      </c>
      <c r="AP44">
        <f t="shared" si="64"/>
        <v>60.951666666666675</v>
      </c>
      <c r="AQ44">
        <f t="shared" si="35"/>
        <v>63.869052500000009</v>
      </c>
      <c r="AR44" s="25">
        <f t="shared" si="12"/>
        <v>60.951666666666675</v>
      </c>
      <c r="AS44">
        <f t="shared" si="52"/>
        <v>67.913333333333341</v>
      </c>
      <c r="AT44">
        <v>60.951666666666675</v>
      </c>
      <c r="AU44">
        <f t="shared" si="36"/>
        <v>-6.961666666666666</v>
      </c>
      <c r="AV44">
        <f t="shared" si="37"/>
        <v>0</v>
      </c>
      <c r="AW44">
        <f t="shared" si="38"/>
        <v>6.961666666666666</v>
      </c>
      <c r="AX44">
        <f t="shared" si="65"/>
        <v>66.786438333333336</v>
      </c>
      <c r="AY44">
        <f t="shared" si="66"/>
        <v>54.990968333333342</v>
      </c>
      <c r="AZ44">
        <f t="shared" si="67"/>
        <v>66.786438333333336</v>
      </c>
      <c r="BA44">
        <f t="shared" si="68"/>
        <v>60.951666666666675</v>
      </c>
      <c r="BB44">
        <f t="shared" si="39"/>
        <v>63.869052500000009</v>
      </c>
      <c r="BC44">
        <f t="shared" si="40"/>
        <v>0</v>
      </c>
      <c r="BD44">
        <f t="shared" si="41"/>
        <v>0</v>
      </c>
      <c r="BE44">
        <f t="shared" si="42"/>
        <v>1</v>
      </c>
      <c r="BG44">
        <f t="shared" si="43"/>
        <v>63.869052500000009</v>
      </c>
      <c r="BH44">
        <f t="shared" si="44"/>
        <v>63.869052500000009</v>
      </c>
      <c r="BI44">
        <f t="shared" si="45"/>
        <v>63.869052500000009</v>
      </c>
      <c r="BK44" s="34">
        <f t="shared" si="46"/>
        <v>63.869052500000009</v>
      </c>
      <c r="BM44" s="33">
        <f t="shared" si="47"/>
        <v>63.869052500000009</v>
      </c>
      <c r="BN44" s="33">
        <f t="shared" si="48"/>
        <v>63.869052500000009</v>
      </c>
    </row>
    <row r="45" spans="1:66" x14ac:dyDescent="0.2">
      <c r="A45" s="25">
        <f>'(Lab)limts'!A48</f>
        <v>61.411666666666669</v>
      </c>
      <c r="B45">
        <f t="shared" si="49"/>
        <v>67.913333333333341</v>
      </c>
      <c r="C45">
        <v>61.411666666666669</v>
      </c>
      <c r="D45">
        <f t="shared" si="17"/>
        <v>-6.5016666666666723</v>
      </c>
      <c r="E45">
        <f t="shared" si="18"/>
        <v>0</v>
      </c>
      <c r="F45">
        <f t="shared" si="19"/>
        <v>6.5016666666666723</v>
      </c>
      <c r="G45">
        <f t="shared" si="53"/>
        <v>67.265298333333334</v>
      </c>
      <c r="H45">
        <f t="shared" si="54"/>
        <v>55.432108333333339</v>
      </c>
      <c r="I45">
        <f t="shared" si="55"/>
        <v>67.265298333333334</v>
      </c>
      <c r="J45">
        <f t="shared" si="56"/>
        <v>61.411666666666669</v>
      </c>
      <c r="K45">
        <f t="shared" si="20"/>
        <v>64.338482499999998</v>
      </c>
      <c r="L45" s="25">
        <f>'(Lab)limts'!B48</f>
        <v>61.411666666666669</v>
      </c>
      <c r="M45">
        <f t="shared" si="50"/>
        <v>1.8516432769536508</v>
      </c>
      <c r="N45">
        <v>61.411666666666669</v>
      </c>
      <c r="O45">
        <f t="shared" si="21"/>
        <v>59.560023389713017</v>
      </c>
      <c r="P45">
        <f t="shared" si="22"/>
        <v>0</v>
      </c>
      <c r="Q45">
        <f t="shared" si="23"/>
        <v>-59.560023389713017</v>
      </c>
      <c r="R45">
        <f t="shared" si="57"/>
        <v>64.02827552057073</v>
      </c>
      <c r="S45">
        <f t="shared" si="58"/>
        <v>58.801254526208702</v>
      </c>
      <c r="T45">
        <f t="shared" si="59"/>
        <v>61.411666666666669</v>
      </c>
      <c r="U45">
        <f t="shared" si="60"/>
        <v>58.801254526208702</v>
      </c>
      <c r="V45">
        <f t="shared" si="24"/>
        <v>60.106460596437685</v>
      </c>
      <c r="W45">
        <f t="shared" si="25"/>
        <v>0</v>
      </c>
      <c r="X45">
        <f t="shared" si="26"/>
        <v>0</v>
      </c>
      <c r="Y45">
        <f t="shared" si="27"/>
        <v>1</v>
      </c>
      <c r="AA45">
        <f t="shared" si="28"/>
        <v>64.338482499999998</v>
      </c>
      <c r="AB45">
        <f t="shared" si="29"/>
        <v>64.338482499999998</v>
      </c>
      <c r="AC45">
        <f t="shared" si="30"/>
        <v>64.338482499999998</v>
      </c>
      <c r="AE45" s="34">
        <f t="shared" si="31"/>
        <v>64.338482499999998</v>
      </c>
      <c r="AG45">
        <f>'(Lab)limts'!B48</f>
        <v>61.411666666666669</v>
      </c>
      <c r="AH45">
        <f t="shared" si="51"/>
        <v>67.913333333333341</v>
      </c>
      <c r="AI45">
        <v>61.411666666666669</v>
      </c>
      <c r="AJ45">
        <f t="shared" si="32"/>
        <v>-6.5016666666666723</v>
      </c>
      <c r="AK45">
        <f t="shared" si="33"/>
        <v>0</v>
      </c>
      <c r="AL45">
        <f t="shared" si="34"/>
        <v>6.5016666666666723</v>
      </c>
      <c r="AM45">
        <f t="shared" si="61"/>
        <v>67.265298333333334</v>
      </c>
      <c r="AN45">
        <f t="shared" si="62"/>
        <v>55.432108333333339</v>
      </c>
      <c r="AO45">
        <f t="shared" si="63"/>
        <v>67.265298333333334</v>
      </c>
      <c r="AP45">
        <f t="shared" si="64"/>
        <v>61.411666666666669</v>
      </c>
      <c r="AQ45">
        <f t="shared" si="35"/>
        <v>64.338482499999998</v>
      </c>
      <c r="AR45" s="25">
        <f t="shared" si="12"/>
        <v>61.411666666666669</v>
      </c>
      <c r="AS45">
        <f t="shared" si="52"/>
        <v>67.913333333333341</v>
      </c>
      <c r="AT45">
        <v>61.411666666666669</v>
      </c>
      <c r="AU45">
        <f t="shared" si="36"/>
        <v>-6.5016666666666723</v>
      </c>
      <c r="AV45">
        <f t="shared" si="37"/>
        <v>0</v>
      </c>
      <c r="AW45">
        <f t="shared" si="38"/>
        <v>6.5016666666666723</v>
      </c>
      <c r="AX45">
        <f t="shared" si="65"/>
        <v>67.265298333333334</v>
      </c>
      <c r="AY45">
        <f t="shared" si="66"/>
        <v>55.432108333333339</v>
      </c>
      <c r="AZ45">
        <f t="shared" si="67"/>
        <v>67.265298333333334</v>
      </c>
      <c r="BA45">
        <f t="shared" si="68"/>
        <v>61.411666666666669</v>
      </c>
      <c r="BB45">
        <f t="shared" si="39"/>
        <v>64.338482499999998</v>
      </c>
      <c r="BC45">
        <f t="shared" si="40"/>
        <v>0</v>
      </c>
      <c r="BD45">
        <f t="shared" si="41"/>
        <v>0</v>
      </c>
      <c r="BE45">
        <f t="shared" si="42"/>
        <v>1</v>
      </c>
      <c r="BG45">
        <f t="shared" si="43"/>
        <v>64.338482499999998</v>
      </c>
      <c r="BH45">
        <f t="shared" si="44"/>
        <v>64.338482499999998</v>
      </c>
      <c r="BI45">
        <f t="shared" si="45"/>
        <v>64.338482499999998</v>
      </c>
      <c r="BK45" s="34">
        <f t="shared" si="46"/>
        <v>64.338482499999998</v>
      </c>
      <c r="BM45" s="33">
        <f t="shared" si="47"/>
        <v>64.338482499999998</v>
      </c>
      <c r="BN45" s="33">
        <f t="shared" si="48"/>
        <v>64.338482499999998</v>
      </c>
    </row>
    <row r="46" spans="1:66" x14ac:dyDescent="0.2">
      <c r="A46" s="25">
        <f>'(Lab)limts'!A49</f>
        <v>60.868333333333332</v>
      </c>
      <c r="B46">
        <f t="shared" si="49"/>
        <v>67.913333333333341</v>
      </c>
      <c r="C46">
        <v>60.868333333333332</v>
      </c>
      <c r="D46">
        <f t="shared" si="17"/>
        <v>-7.0450000000000088</v>
      </c>
      <c r="E46">
        <f t="shared" si="18"/>
        <v>0</v>
      </c>
      <c r="F46">
        <f t="shared" si="19"/>
        <v>7.0450000000000088</v>
      </c>
      <c r="G46">
        <f t="shared" si="53"/>
        <v>66.699688333333341</v>
      </c>
      <c r="H46">
        <f t="shared" si="54"/>
        <v>54.911051666666665</v>
      </c>
      <c r="I46">
        <f t="shared" si="55"/>
        <v>66.699688333333341</v>
      </c>
      <c r="J46">
        <f t="shared" si="56"/>
        <v>60.868333333333332</v>
      </c>
      <c r="K46">
        <f t="shared" si="20"/>
        <v>63.78401083333334</v>
      </c>
      <c r="L46" s="25">
        <f>'(Lab)limts'!B49</f>
        <v>60.868333333333332</v>
      </c>
      <c r="M46">
        <f t="shared" si="50"/>
        <v>1.8516432769536508</v>
      </c>
      <c r="N46">
        <v>60.868333333333332</v>
      </c>
      <c r="O46">
        <f t="shared" si="21"/>
        <v>59.01669005637968</v>
      </c>
      <c r="P46">
        <f t="shared" si="22"/>
        <v>0</v>
      </c>
      <c r="Q46">
        <f t="shared" si="23"/>
        <v>-59.01669005637968</v>
      </c>
      <c r="R46">
        <f t="shared" si="57"/>
        <v>63.462665520570745</v>
      </c>
      <c r="S46">
        <f t="shared" si="58"/>
        <v>58.280197859542028</v>
      </c>
      <c r="T46">
        <f t="shared" si="59"/>
        <v>60.868333333333332</v>
      </c>
      <c r="U46">
        <f t="shared" si="60"/>
        <v>58.280197859542028</v>
      </c>
      <c r="V46">
        <f t="shared" si="24"/>
        <v>59.574265596437684</v>
      </c>
      <c r="W46">
        <f t="shared" si="25"/>
        <v>0</v>
      </c>
      <c r="X46">
        <f t="shared" si="26"/>
        <v>0</v>
      </c>
      <c r="Y46">
        <f t="shared" si="27"/>
        <v>1</v>
      </c>
      <c r="AA46">
        <f t="shared" si="28"/>
        <v>63.78401083333334</v>
      </c>
      <c r="AB46">
        <f t="shared" si="29"/>
        <v>63.78401083333334</v>
      </c>
      <c r="AC46">
        <f t="shared" si="30"/>
        <v>63.78401083333334</v>
      </c>
      <c r="AE46" s="34">
        <f t="shared" si="31"/>
        <v>63.78401083333334</v>
      </c>
      <c r="AG46">
        <f>'(Lab)limts'!B49</f>
        <v>60.868333333333332</v>
      </c>
      <c r="AH46">
        <f t="shared" si="51"/>
        <v>67.913333333333341</v>
      </c>
      <c r="AI46">
        <v>60.868333333333332</v>
      </c>
      <c r="AJ46">
        <f t="shared" si="32"/>
        <v>-7.0450000000000088</v>
      </c>
      <c r="AK46">
        <f t="shared" si="33"/>
        <v>0</v>
      </c>
      <c r="AL46">
        <f t="shared" si="34"/>
        <v>7.0450000000000088</v>
      </c>
      <c r="AM46">
        <f t="shared" si="61"/>
        <v>66.699688333333341</v>
      </c>
      <c r="AN46">
        <f t="shared" si="62"/>
        <v>54.911051666666665</v>
      </c>
      <c r="AO46">
        <f t="shared" si="63"/>
        <v>66.699688333333341</v>
      </c>
      <c r="AP46">
        <f t="shared" si="64"/>
        <v>60.868333333333332</v>
      </c>
      <c r="AQ46">
        <f t="shared" si="35"/>
        <v>63.78401083333334</v>
      </c>
      <c r="AR46" s="25">
        <f t="shared" si="12"/>
        <v>60.868333333333332</v>
      </c>
      <c r="AS46">
        <f t="shared" si="52"/>
        <v>67.913333333333341</v>
      </c>
      <c r="AT46">
        <v>60.868333333333332</v>
      </c>
      <c r="AU46">
        <f t="shared" si="36"/>
        <v>-7.0450000000000088</v>
      </c>
      <c r="AV46">
        <f t="shared" si="37"/>
        <v>0</v>
      </c>
      <c r="AW46">
        <f t="shared" si="38"/>
        <v>7.0450000000000088</v>
      </c>
      <c r="AX46">
        <f t="shared" si="65"/>
        <v>66.699688333333341</v>
      </c>
      <c r="AY46">
        <f t="shared" si="66"/>
        <v>54.911051666666665</v>
      </c>
      <c r="AZ46">
        <f t="shared" si="67"/>
        <v>66.699688333333341</v>
      </c>
      <c r="BA46">
        <f t="shared" si="68"/>
        <v>60.868333333333332</v>
      </c>
      <c r="BB46">
        <f t="shared" si="39"/>
        <v>63.78401083333334</v>
      </c>
      <c r="BC46">
        <f t="shared" si="40"/>
        <v>0</v>
      </c>
      <c r="BD46">
        <f t="shared" si="41"/>
        <v>0</v>
      </c>
      <c r="BE46">
        <f t="shared" si="42"/>
        <v>1</v>
      </c>
      <c r="BG46">
        <f t="shared" si="43"/>
        <v>63.78401083333334</v>
      </c>
      <c r="BH46">
        <f t="shared" si="44"/>
        <v>63.78401083333334</v>
      </c>
      <c r="BI46">
        <f t="shared" si="45"/>
        <v>63.78401083333334</v>
      </c>
      <c r="BK46" s="34">
        <f t="shared" si="46"/>
        <v>63.78401083333334</v>
      </c>
      <c r="BM46" s="33">
        <f t="shared" si="47"/>
        <v>63.78401083333334</v>
      </c>
      <c r="BN46" s="33">
        <f t="shared" si="48"/>
        <v>63.78401083333334</v>
      </c>
    </row>
    <row r="47" spans="1:66" x14ac:dyDescent="0.2">
      <c r="A47" s="25">
        <f>'(Lab)limts'!A50</f>
        <v>58.831666666666671</v>
      </c>
      <c r="B47">
        <f t="shared" si="49"/>
        <v>67.913333333333341</v>
      </c>
      <c r="C47">
        <v>58.831666666666671</v>
      </c>
      <c r="D47">
        <f t="shared" si="17"/>
        <v>-9.0816666666666706</v>
      </c>
      <c r="E47">
        <f t="shared" si="18"/>
        <v>0</v>
      </c>
      <c r="F47">
        <f t="shared" si="19"/>
        <v>9.0816666666666706</v>
      </c>
      <c r="G47">
        <f t="shared" si="53"/>
        <v>64.57951833333334</v>
      </c>
      <c r="H47">
        <f t="shared" si="54"/>
        <v>52.957888333333337</v>
      </c>
      <c r="I47">
        <f t="shared" si="55"/>
        <v>64.57951833333334</v>
      </c>
      <c r="J47">
        <f t="shared" si="56"/>
        <v>58.831666666666671</v>
      </c>
      <c r="K47">
        <f t="shared" si="20"/>
        <v>61.705592500000009</v>
      </c>
      <c r="L47" s="25">
        <f>'(Lab)limts'!B50</f>
        <v>58.831666666666671</v>
      </c>
      <c r="M47">
        <f t="shared" si="50"/>
        <v>1.8516432769536508</v>
      </c>
      <c r="N47">
        <v>58.831666666666671</v>
      </c>
      <c r="O47">
        <f t="shared" si="21"/>
        <v>56.980023389713018</v>
      </c>
      <c r="P47">
        <f t="shared" si="22"/>
        <v>0</v>
      </c>
      <c r="Q47">
        <f t="shared" si="23"/>
        <v>-56.980023389713018</v>
      </c>
      <c r="R47">
        <f t="shared" si="57"/>
        <v>61.342495520570729</v>
      </c>
      <c r="S47">
        <f t="shared" si="58"/>
        <v>56.327034526208699</v>
      </c>
      <c r="T47">
        <f t="shared" si="59"/>
        <v>58.831666666666671</v>
      </c>
      <c r="U47">
        <f t="shared" si="60"/>
        <v>56.327034526208699</v>
      </c>
      <c r="V47">
        <f t="shared" si="24"/>
        <v>57.579350596437685</v>
      </c>
      <c r="W47">
        <f t="shared" si="25"/>
        <v>0</v>
      </c>
      <c r="X47">
        <f t="shared" si="26"/>
        <v>0</v>
      </c>
      <c r="Y47">
        <f t="shared" si="27"/>
        <v>1</v>
      </c>
      <c r="AA47">
        <f t="shared" si="28"/>
        <v>61.705592500000009</v>
      </c>
      <c r="AB47">
        <f t="shared" si="29"/>
        <v>61.705592500000009</v>
      </c>
      <c r="AC47">
        <f t="shared" si="30"/>
        <v>61.705592500000009</v>
      </c>
      <c r="AE47" s="34">
        <f t="shared" si="31"/>
        <v>61.705592500000009</v>
      </c>
      <c r="AG47">
        <f>'(Lab)limts'!B50</f>
        <v>58.831666666666671</v>
      </c>
      <c r="AH47">
        <f t="shared" si="51"/>
        <v>67.913333333333341</v>
      </c>
      <c r="AI47">
        <v>58.831666666666671</v>
      </c>
      <c r="AJ47">
        <f t="shared" si="32"/>
        <v>-9.0816666666666706</v>
      </c>
      <c r="AK47">
        <f t="shared" si="33"/>
        <v>0</v>
      </c>
      <c r="AL47">
        <f t="shared" si="34"/>
        <v>9.0816666666666706</v>
      </c>
      <c r="AM47">
        <f t="shared" si="61"/>
        <v>64.57951833333334</v>
      </c>
      <c r="AN47">
        <f t="shared" si="62"/>
        <v>52.957888333333337</v>
      </c>
      <c r="AO47">
        <f t="shared" si="63"/>
        <v>64.57951833333334</v>
      </c>
      <c r="AP47">
        <f t="shared" si="64"/>
        <v>58.831666666666671</v>
      </c>
      <c r="AQ47">
        <f t="shared" si="35"/>
        <v>61.705592500000009</v>
      </c>
      <c r="AR47" s="25">
        <f t="shared" si="12"/>
        <v>58.831666666666671</v>
      </c>
      <c r="AS47">
        <f t="shared" si="52"/>
        <v>67.913333333333341</v>
      </c>
      <c r="AT47">
        <v>58.831666666666671</v>
      </c>
      <c r="AU47">
        <f t="shared" si="36"/>
        <v>-9.0816666666666706</v>
      </c>
      <c r="AV47">
        <f t="shared" si="37"/>
        <v>0</v>
      </c>
      <c r="AW47">
        <f t="shared" si="38"/>
        <v>9.0816666666666706</v>
      </c>
      <c r="AX47">
        <f t="shared" si="65"/>
        <v>64.57951833333334</v>
      </c>
      <c r="AY47">
        <f t="shared" si="66"/>
        <v>52.957888333333337</v>
      </c>
      <c r="AZ47">
        <f t="shared" si="67"/>
        <v>64.57951833333334</v>
      </c>
      <c r="BA47">
        <f t="shared" si="68"/>
        <v>58.831666666666671</v>
      </c>
      <c r="BB47">
        <f t="shared" si="39"/>
        <v>61.705592500000009</v>
      </c>
      <c r="BC47">
        <f t="shared" si="40"/>
        <v>0</v>
      </c>
      <c r="BD47">
        <f t="shared" si="41"/>
        <v>0</v>
      </c>
      <c r="BE47">
        <f t="shared" si="42"/>
        <v>1</v>
      </c>
      <c r="BG47">
        <f t="shared" si="43"/>
        <v>61.705592500000009</v>
      </c>
      <c r="BH47">
        <f t="shared" si="44"/>
        <v>61.705592500000009</v>
      </c>
      <c r="BI47">
        <f t="shared" si="45"/>
        <v>61.705592500000009</v>
      </c>
      <c r="BK47" s="34">
        <f t="shared" si="46"/>
        <v>61.705592500000009</v>
      </c>
      <c r="BM47" s="33">
        <f t="shared" si="47"/>
        <v>61.705592500000009</v>
      </c>
      <c r="BN47" s="33">
        <f t="shared" si="48"/>
        <v>61.705592500000009</v>
      </c>
    </row>
    <row r="48" spans="1:66" x14ac:dyDescent="0.2">
      <c r="A48" s="25">
        <f>'(Lab)limts'!A51</f>
        <v>60.830000000000005</v>
      </c>
      <c r="B48">
        <f t="shared" si="49"/>
        <v>67.913333333333341</v>
      </c>
      <c r="C48">
        <v>60.830000000000005</v>
      </c>
      <c r="D48">
        <f t="shared" si="17"/>
        <v>-7.0833333333333357</v>
      </c>
      <c r="E48">
        <f t="shared" si="18"/>
        <v>0</v>
      </c>
      <c r="F48">
        <f t="shared" si="19"/>
        <v>7.0833333333333357</v>
      </c>
      <c r="G48">
        <f t="shared" si="53"/>
        <v>66.659783333333337</v>
      </c>
      <c r="H48">
        <f t="shared" si="54"/>
        <v>54.874290000000009</v>
      </c>
      <c r="I48">
        <f t="shared" si="55"/>
        <v>66.659783333333337</v>
      </c>
      <c r="J48">
        <f t="shared" si="56"/>
        <v>60.830000000000005</v>
      </c>
      <c r="K48">
        <f t="shared" si="20"/>
        <v>63.744891666666675</v>
      </c>
      <c r="L48" s="25">
        <f>'(Lab)limts'!B51</f>
        <v>60.830000000000005</v>
      </c>
      <c r="M48">
        <f t="shared" si="50"/>
        <v>1.8516432769536508</v>
      </c>
      <c r="N48">
        <v>60.830000000000005</v>
      </c>
      <c r="O48">
        <f t="shared" si="21"/>
        <v>58.978356723046353</v>
      </c>
      <c r="P48">
        <f t="shared" si="22"/>
        <v>0</v>
      </c>
      <c r="Q48">
        <f t="shared" si="23"/>
        <v>-58.978356723046353</v>
      </c>
      <c r="R48">
        <f t="shared" si="57"/>
        <v>63.422760520570741</v>
      </c>
      <c r="S48">
        <f t="shared" si="58"/>
        <v>58.243436192875372</v>
      </c>
      <c r="T48">
        <f t="shared" si="59"/>
        <v>60.830000000000005</v>
      </c>
      <c r="U48">
        <f t="shared" si="60"/>
        <v>58.243436192875372</v>
      </c>
      <c r="V48">
        <f t="shared" si="24"/>
        <v>59.536718096437689</v>
      </c>
      <c r="W48">
        <f t="shared" si="25"/>
        <v>0</v>
      </c>
      <c r="X48">
        <f t="shared" si="26"/>
        <v>0</v>
      </c>
      <c r="Y48">
        <f t="shared" si="27"/>
        <v>1</v>
      </c>
      <c r="AA48">
        <f t="shared" si="28"/>
        <v>63.744891666666675</v>
      </c>
      <c r="AB48">
        <f t="shared" si="29"/>
        <v>63.744891666666675</v>
      </c>
      <c r="AC48">
        <f t="shared" si="30"/>
        <v>63.744891666666675</v>
      </c>
      <c r="AE48" s="34">
        <f t="shared" si="31"/>
        <v>63.744891666666675</v>
      </c>
      <c r="AG48">
        <f>'(Lab)limts'!B51</f>
        <v>60.830000000000005</v>
      </c>
      <c r="AH48">
        <f t="shared" si="51"/>
        <v>67.913333333333341</v>
      </c>
      <c r="AI48">
        <v>60.830000000000005</v>
      </c>
      <c r="AJ48">
        <f t="shared" si="32"/>
        <v>-7.0833333333333357</v>
      </c>
      <c r="AK48">
        <f t="shared" si="33"/>
        <v>0</v>
      </c>
      <c r="AL48">
        <f t="shared" si="34"/>
        <v>7.0833333333333357</v>
      </c>
      <c r="AM48">
        <f t="shared" si="61"/>
        <v>66.659783333333337</v>
      </c>
      <c r="AN48">
        <f t="shared" si="62"/>
        <v>54.874290000000009</v>
      </c>
      <c r="AO48">
        <f t="shared" si="63"/>
        <v>66.659783333333337</v>
      </c>
      <c r="AP48">
        <f t="shared" si="64"/>
        <v>60.830000000000005</v>
      </c>
      <c r="AQ48">
        <f t="shared" si="35"/>
        <v>63.744891666666675</v>
      </c>
      <c r="AR48" s="25">
        <f t="shared" si="12"/>
        <v>60.830000000000005</v>
      </c>
      <c r="AS48">
        <f t="shared" si="52"/>
        <v>67.913333333333341</v>
      </c>
      <c r="AT48">
        <v>60.830000000000005</v>
      </c>
      <c r="AU48">
        <f t="shared" si="36"/>
        <v>-7.0833333333333357</v>
      </c>
      <c r="AV48">
        <f t="shared" si="37"/>
        <v>0</v>
      </c>
      <c r="AW48">
        <f t="shared" si="38"/>
        <v>7.0833333333333357</v>
      </c>
      <c r="AX48">
        <f t="shared" si="65"/>
        <v>66.659783333333337</v>
      </c>
      <c r="AY48">
        <f t="shared" si="66"/>
        <v>54.874290000000009</v>
      </c>
      <c r="AZ48">
        <f t="shared" si="67"/>
        <v>66.659783333333337</v>
      </c>
      <c r="BA48">
        <f t="shared" si="68"/>
        <v>60.830000000000005</v>
      </c>
      <c r="BB48">
        <f t="shared" si="39"/>
        <v>63.744891666666675</v>
      </c>
      <c r="BC48">
        <f t="shared" si="40"/>
        <v>0</v>
      </c>
      <c r="BD48">
        <f t="shared" si="41"/>
        <v>0</v>
      </c>
      <c r="BE48">
        <f t="shared" si="42"/>
        <v>1</v>
      </c>
      <c r="BG48">
        <f t="shared" si="43"/>
        <v>63.744891666666675</v>
      </c>
      <c r="BH48">
        <f t="shared" si="44"/>
        <v>63.744891666666675</v>
      </c>
      <c r="BI48">
        <f t="shared" si="45"/>
        <v>63.744891666666675</v>
      </c>
      <c r="BK48" s="34">
        <f t="shared" si="46"/>
        <v>63.744891666666675</v>
      </c>
      <c r="BM48" s="33">
        <f t="shared" si="47"/>
        <v>63.744891666666675</v>
      </c>
      <c r="BN48" s="33">
        <f t="shared" si="48"/>
        <v>63.744891666666675</v>
      </c>
    </row>
    <row r="49" spans="1:66" x14ac:dyDescent="0.2">
      <c r="A49" s="25">
        <f>'(Lab)limts'!A52</f>
        <v>60.978333333333332</v>
      </c>
      <c r="B49">
        <f t="shared" si="49"/>
        <v>67.913333333333341</v>
      </c>
      <c r="C49">
        <v>60.978333333333332</v>
      </c>
      <c r="D49">
        <f t="shared" si="17"/>
        <v>-6.9350000000000094</v>
      </c>
      <c r="E49">
        <f t="shared" si="18"/>
        <v>0</v>
      </c>
      <c r="F49">
        <f t="shared" si="19"/>
        <v>6.9350000000000094</v>
      </c>
      <c r="G49">
        <f t="shared" si="53"/>
        <v>66.814198333333337</v>
      </c>
      <c r="H49">
        <f t="shared" si="54"/>
        <v>55.016541666666662</v>
      </c>
      <c r="I49">
        <f t="shared" si="55"/>
        <v>66.814198333333337</v>
      </c>
      <c r="J49">
        <f t="shared" si="56"/>
        <v>60.978333333333332</v>
      </c>
      <c r="K49">
        <f t="shared" si="20"/>
        <v>63.896265833333331</v>
      </c>
      <c r="L49" s="25">
        <f>'(Lab)limts'!B52</f>
        <v>60.978333333333332</v>
      </c>
      <c r="M49">
        <f t="shared" si="50"/>
        <v>1.8516432769536508</v>
      </c>
      <c r="N49">
        <v>60.978333333333332</v>
      </c>
      <c r="O49">
        <f t="shared" si="21"/>
        <v>59.12669005637968</v>
      </c>
      <c r="P49">
        <f t="shared" si="22"/>
        <v>0</v>
      </c>
      <c r="Q49">
        <f t="shared" si="23"/>
        <v>-59.12669005637968</v>
      </c>
      <c r="R49">
        <f t="shared" si="57"/>
        <v>63.577175520570727</v>
      </c>
      <c r="S49">
        <f t="shared" si="58"/>
        <v>58.385687859542031</v>
      </c>
      <c r="T49">
        <f t="shared" si="59"/>
        <v>60.978333333333332</v>
      </c>
      <c r="U49">
        <f t="shared" si="60"/>
        <v>58.385687859542031</v>
      </c>
      <c r="V49">
        <f t="shared" si="24"/>
        <v>59.682010596437678</v>
      </c>
      <c r="W49">
        <f t="shared" si="25"/>
        <v>0</v>
      </c>
      <c r="X49">
        <f t="shared" si="26"/>
        <v>0</v>
      </c>
      <c r="Y49">
        <f t="shared" si="27"/>
        <v>1</v>
      </c>
      <c r="AA49">
        <f t="shared" si="28"/>
        <v>63.896265833333331</v>
      </c>
      <c r="AB49">
        <f t="shared" si="29"/>
        <v>63.896265833333331</v>
      </c>
      <c r="AC49">
        <f t="shared" si="30"/>
        <v>63.896265833333331</v>
      </c>
      <c r="AE49" s="34">
        <f t="shared" si="31"/>
        <v>63.896265833333331</v>
      </c>
      <c r="AG49">
        <f>'(Lab)limts'!B52</f>
        <v>60.978333333333332</v>
      </c>
      <c r="AH49">
        <f t="shared" si="51"/>
        <v>67.913333333333341</v>
      </c>
      <c r="AI49">
        <v>60.978333333333332</v>
      </c>
      <c r="AJ49">
        <f t="shared" si="32"/>
        <v>-6.9350000000000094</v>
      </c>
      <c r="AK49">
        <f t="shared" si="33"/>
        <v>0</v>
      </c>
      <c r="AL49">
        <f t="shared" si="34"/>
        <v>6.9350000000000094</v>
      </c>
      <c r="AM49">
        <f t="shared" si="61"/>
        <v>66.814198333333337</v>
      </c>
      <c r="AN49">
        <f t="shared" si="62"/>
        <v>55.016541666666662</v>
      </c>
      <c r="AO49">
        <f t="shared" si="63"/>
        <v>66.814198333333337</v>
      </c>
      <c r="AP49">
        <f t="shared" si="64"/>
        <v>60.978333333333332</v>
      </c>
      <c r="AQ49">
        <f t="shared" si="35"/>
        <v>63.896265833333331</v>
      </c>
      <c r="AR49" s="25">
        <f t="shared" si="12"/>
        <v>60.978333333333332</v>
      </c>
      <c r="AS49">
        <f t="shared" si="52"/>
        <v>67.913333333333341</v>
      </c>
      <c r="AT49">
        <v>60.978333333333332</v>
      </c>
      <c r="AU49">
        <f t="shared" si="36"/>
        <v>-6.9350000000000094</v>
      </c>
      <c r="AV49">
        <f t="shared" si="37"/>
        <v>0</v>
      </c>
      <c r="AW49">
        <f t="shared" si="38"/>
        <v>6.9350000000000094</v>
      </c>
      <c r="AX49">
        <f t="shared" si="65"/>
        <v>66.814198333333337</v>
      </c>
      <c r="AY49">
        <f t="shared" si="66"/>
        <v>55.016541666666662</v>
      </c>
      <c r="AZ49">
        <f t="shared" si="67"/>
        <v>66.814198333333337</v>
      </c>
      <c r="BA49">
        <f t="shared" si="68"/>
        <v>60.978333333333332</v>
      </c>
      <c r="BB49">
        <f t="shared" si="39"/>
        <v>63.896265833333331</v>
      </c>
      <c r="BC49">
        <f t="shared" si="40"/>
        <v>0</v>
      </c>
      <c r="BD49">
        <f t="shared" si="41"/>
        <v>0</v>
      </c>
      <c r="BE49">
        <f t="shared" si="42"/>
        <v>1</v>
      </c>
      <c r="BG49">
        <f t="shared" si="43"/>
        <v>63.896265833333331</v>
      </c>
      <c r="BH49">
        <f t="shared" si="44"/>
        <v>63.896265833333331</v>
      </c>
      <c r="BI49">
        <f t="shared" si="45"/>
        <v>63.896265833333331</v>
      </c>
      <c r="BK49" s="34">
        <f t="shared" si="46"/>
        <v>63.896265833333331</v>
      </c>
      <c r="BM49" s="33">
        <f t="shared" si="47"/>
        <v>63.896265833333331</v>
      </c>
      <c r="BN49" s="33">
        <f t="shared" si="48"/>
        <v>63.896265833333331</v>
      </c>
    </row>
    <row r="50" spans="1:66" x14ac:dyDescent="0.2">
      <c r="A50" s="25">
        <f>'(Lab)limts'!A53</f>
        <v>61.578333333333326</v>
      </c>
      <c r="B50">
        <f t="shared" si="49"/>
        <v>67.913333333333341</v>
      </c>
      <c r="C50">
        <v>61.578333333333326</v>
      </c>
      <c r="D50">
        <f t="shared" si="17"/>
        <v>-6.3350000000000151</v>
      </c>
      <c r="E50">
        <f t="shared" si="18"/>
        <v>0</v>
      </c>
      <c r="F50">
        <f t="shared" si="19"/>
        <v>6.3350000000000151</v>
      </c>
      <c r="G50">
        <f t="shared" si="53"/>
        <v>67.438798333333324</v>
      </c>
      <c r="H50">
        <f t="shared" si="54"/>
        <v>55.591941666666663</v>
      </c>
      <c r="I50">
        <f t="shared" si="55"/>
        <v>67.438798333333324</v>
      </c>
      <c r="J50">
        <f t="shared" si="56"/>
        <v>61.578333333333326</v>
      </c>
      <c r="K50">
        <f t="shared" si="20"/>
        <v>64.508565833333321</v>
      </c>
      <c r="L50" s="25">
        <f>'(Lab)limts'!B53</f>
        <v>61.578333333333326</v>
      </c>
      <c r="M50">
        <f t="shared" si="50"/>
        <v>1.8516432769536508</v>
      </c>
      <c r="N50">
        <v>61.578333333333326</v>
      </c>
      <c r="O50">
        <f t="shared" si="21"/>
        <v>59.726690056379674</v>
      </c>
      <c r="P50">
        <f t="shared" si="22"/>
        <v>0</v>
      </c>
      <c r="Q50">
        <f t="shared" si="23"/>
        <v>-59.726690056379674</v>
      </c>
      <c r="R50">
        <f t="shared" si="57"/>
        <v>64.20177552057072</v>
      </c>
      <c r="S50">
        <f t="shared" si="58"/>
        <v>58.961087859542026</v>
      </c>
      <c r="T50">
        <f t="shared" si="59"/>
        <v>61.578333333333326</v>
      </c>
      <c r="U50">
        <f t="shared" si="60"/>
        <v>58.961087859542026</v>
      </c>
      <c r="V50">
        <f t="shared" si="24"/>
        <v>60.269710596437676</v>
      </c>
      <c r="W50">
        <f t="shared" si="25"/>
        <v>0</v>
      </c>
      <c r="X50">
        <f t="shared" si="26"/>
        <v>0</v>
      </c>
      <c r="Y50">
        <f t="shared" si="27"/>
        <v>1</v>
      </c>
      <c r="AA50">
        <f t="shared" si="28"/>
        <v>64.508565833333321</v>
      </c>
      <c r="AB50">
        <f t="shared" si="29"/>
        <v>64.508565833333321</v>
      </c>
      <c r="AC50">
        <f t="shared" si="30"/>
        <v>64.508565833333321</v>
      </c>
      <c r="AE50" s="34">
        <f t="shared" si="31"/>
        <v>64.508565833333321</v>
      </c>
      <c r="AG50">
        <f>'(Lab)limts'!B53</f>
        <v>61.578333333333326</v>
      </c>
      <c r="AH50">
        <f t="shared" si="51"/>
        <v>67.913333333333341</v>
      </c>
      <c r="AI50">
        <v>61.578333333333326</v>
      </c>
      <c r="AJ50">
        <f t="shared" si="32"/>
        <v>-6.3350000000000151</v>
      </c>
      <c r="AK50">
        <f t="shared" si="33"/>
        <v>0</v>
      </c>
      <c r="AL50">
        <f t="shared" si="34"/>
        <v>6.3350000000000151</v>
      </c>
      <c r="AM50">
        <f t="shared" si="61"/>
        <v>67.438798333333324</v>
      </c>
      <c r="AN50">
        <f t="shared" si="62"/>
        <v>55.591941666666663</v>
      </c>
      <c r="AO50">
        <f t="shared" si="63"/>
        <v>67.438798333333324</v>
      </c>
      <c r="AP50">
        <f t="shared" si="64"/>
        <v>61.578333333333326</v>
      </c>
      <c r="AQ50">
        <f t="shared" si="35"/>
        <v>64.508565833333321</v>
      </c>
      <c r="AR50" s="25">
        <f t="shared" si="12"/>
        <v>61.578333333333326</v>
      </c>
      <c r="AS50">
        <f t="shared" si="52"/>
        <v>67.913333333333341</v>
      </c>
      <c r="AT50">
        <v>61.578333333333326</v>
      </c>
      <c r="AU50">
        <f t="shared" si="36"/>
        <v>-6.3350000000000151</v>
      </c>
      <c r="AV50">
        <f t="shared" si="37"/>
        <v>0</v>
      </c>
      <c r="AW50">
        <f t="shared" si="38"/>
        <v>6.3350000000000151</v>
      </c>
      <c r="AX50">
        <f t="shared" si="65"/>
        <v>67.438798333333324</v>
      </c>
      <c r="AY50">
        <f t="shared" si="66"/>
        <v>55.591941666666663</v>
      </c>
      <c r="AZ50">
        <f t="shared" si="67"/>
        <v>67.438798333333324</v>
      </c>
      <c r="BA50">
        <f t="shared" si="68"/>
        <v>61.578333333333326</v>
      </c>
      <c r="BB50">
        <f t="shared" si="39"/>
        <v>64.508565833333321</v>
      </c>
      <c r="BC50">
        <f t="shared" si="40"/>
        <v>0</v>
      </c>
      <c r="BD50">
        <f t="shared" si="41"/>
        <v>0</v>
      </c>
      <c r="BE50">
        <f t="shared" si="42"/>
        <v>1</v>
      </c>
      <c r="BG50">
        <f t="shared" si="43"/>
        <v>64.508565833333321</v>
      </c>
      <c r="BH50">
        <f t="shared" si="44"/>
        <v>64.508565833333321</v>
      </c>
      <c r="BI50">
        <f t="shared" si="45"/>
        <v>64.508565833333321</v>
      </c>
      <c r="BK50" s="34">
        <f t="shared" si="46"/>
        <v>64.508565833333321</v>
      </c>
      <c r="BM50" s="33">
        <f t="shared" si="47"/>
        <v>64.508565833333321</v>
      </c>
      <c r="BN50" s="33">
        <f t="shared" si="48"/>
        <v>64.508565833333321</v>
      </c>
    </row>
    <row r="51" spans="1:66" x14ac:dyDescent="0.2">
      <c r="A51" s="25">
        <f>'(Lab)limts'!A54</f>
        <v>58.324999999999996</v>
      </c>
      <c r="B51">
        <f t="shared" si="49"/>
        <v>67.913333333333341</v>
      </c>
      <c r="C51">
        <v>58.324999999999996</v>
      </c>
      <c r="D51">
        <f t="shared" si="17"/>
        <v>-9.5883333333333454</v>
      </c>
      <c r="E51">
        <f t="shared" si="18"/>
        <v>0</v>
      </c>
      <c r="F51">
        <f t="shared" si="19"/>
        <v>9.5883333333333454</v>
      </c>
      <c r="G51">
        <f t="shared" si="53"/>
        <v>64.052078333333327</v>
      </c>
      <c r="H51">
        <f t="shared" si="54"/>
        <v>52.471995</v>
      </c>
      <c r="I51">
        <f t="shared" si="55"/>
        <v>64.052078333333327</v>
      </c>
      <c r="J51">
        <f t="shared" si="56"/>
        <v>58.324999999999996</v>
      </c>
      <c r="K51">
        <f t="shared" si="20"/>
        <v>61.188539166666658</v>
      </c>
      <c r="L51" s="25">
        <f>'(Lab)limts'!B54</f>
        <v>58.324999999999996</v>
      </c>
      <c r="M51">
        <f t="shared" si="50"/>
        <v>1.8516432769536508</v>
      </c>
      <c r="N51">
        <v>58.324999999999996</v>
      </c>
      <c r="O51">
        <f t="shared" si="21"/>
        <v>56.473356723046344</v>
      </c>
      <c r="P51">
        <f t="shared" si="22"/>
        <v>0</v>
      </c>
      <c r="Q51">
        <f t="shared" si="23"/>
        <v>-56.473356723046344</v>
      </c>
      <c r="R51">
        <f t="shared" si="57"/>
        <v>60.815055520570731</v>
      </c>
      <c r="S51">
        <f t="shared" si="58"/>
        <v>55.841141192875362</v>
      </c>
      <c r="T51">
        <f t="shared" si="59"/>
        <v>58.324999999999996</v>
      </c>
      <c r="U51">
        <f t="shared" si="60"/>
        <v>55.841141192875362</v>
      </c>
      <c r="V51">
        <f t="shared" si="24"/>
        <v>57.083070596437679</v>
      </c>
      <c r="W51">
        <f t="shared" si="25"/>
        <v>0</v>
      </c>
      <c r="X51">
        <f t="shared" si="26"/>
        <v>0</v>
      </c>
      <c r="Y51">
        <f t="shared" si="27"/>
        <v>1</v>
      </c>
      <c r="AA51">
        <f t="shared" si="28"/>
        <v>61.188539166666658</v>
      </c>
      <c r="AB51">
        <f t="shared" si="29"/>
        <v>61.188539166666658</v>
      </c>
      <c r="AC51">
        <f t="shared" si="30"/>
        <v>61.188539166666658</v>
      </c>
      <c r="AE51" s="34">
        <f t="shared" si="31"/>
        <v>61.188539166666658</v>
      </c>
      <c r="AG51">
        <f>'(Lab)limts'!B54</f>
        <v>58.324999999999996</v>
      </c>
      <c r="AH51">
        <f t="shared" si="51"/>
        <v>67.913333333333341</v>
      </c>
      <c r="AI51">
        <v>58.324999999999996</v>
      </c>
      <c r="AJ51">
        <f t="shared" si="32"/>
        <v>-9.5883333333333454</v>
      </c>
      <c r="AK51">
        <f t="shared" si="33"/>
        <v>0</v>
      </c>
      <c r="AL51">
        <f t="shared" si="34"/>
        <v>9.5883333333333454</v>
      </c>
      <c r="AM51">
        <f t="shared" si="61"/>
        <v>64.052078333333327</v>
      </c>
      <c r="AN51">
        <f t="shared" si="62"/>
        <v>52.471995</v>
      </c>
      <c r="AO51">
        <f t="shared" si="63"/>
        <v>64.052078333333327</v>
      </c>
      <c r="AP51">
        <f t="shared" si="64"/>
        <v>58.324999999999996</v>
      </c>
      <c r="AQ51">
        <f t="shared" si="35"/>
        <v>61.188539166666658</v>
      </c>
      <c r="AR51" s="25">
        <f t="shared" si="12"/>
        <v>58.324999999999996</v>
      </c>
      <c r="AS51">
        <f t="shared" si="52"/>
        <v>67.913333333333341</v>
      </c>
      <c r="AT51">
        <v>58.324999999999996</v>
      </c>
      <c r="AU51">
        <f t="shared" si="36"/>
        <v>-9.5883333333333454</v>
      </c>
      <c r="AV51">
        <f t="shared" si="37"/>
        <v>0</v>
      </c>
      <c r="AW51">
        <f t="shared" si="38"/>
        <v>9.5883333333333454</v>
      </c>
      <c r="AX51">
        <f t="shared" si="65"/>
        <v>64.052078333333327</v>
      </c>
      <c r="AY51">
        <f t="shared" si="66"/>
        <v>52.471995</v>
      </c>
      <c r="AZ51">
        <f t="shared" si="67"/>
        <v>64.052078333333327</v>
      </c>
      <c r="BA51">
        <f t="shared" si="68"/>
        <v>58.324999999999996</v>
      </c>
      <c r="BB51">
        <f t="shared" si="39"/>
        <v>61.188539166666658</v>
      </c>
      <c r="BC51">
        <f t="shared" si="40"/>
        <v>0</v>
      </c>
      <c r="BD51">
        <f t="shared" si="41"/>
        <v>0</v>
      </c>
      <c r="BE51">
        <f t="shared" si="42"/>
        <v>1</v>
      </c>
      <c r="BG51">
        <f t="shared" si="43"/>
        <v>61.188539166666658</v>
      </c>
      <c r="BH51">
        <f t="shared" si="44"/>
        <v>61.188539166666658</v>
      </c>
      <c r="BI51">
        <f t="shared" si="45"/>
        <v>61.188539166666658</v>
      </c>
      <c r="BK51" s="34">
        <f t="shared" si="46"/>
        <v>61.188539166666658</v>
      </c>
      <c r="BM51" s="33">
        <f t="shared" si="47"/>
        <v>61.188539166666658</v>
      </c>
      <c r="BN51" s="33">
        <f t="shared" si="48"/>
        <v>61.188539166666658</v>
      </c>
    </row>
    <row r="52" spans="1:66" x14ac:dyDescent="0.2">
      <c r="A52" s="25">
        <f>'(Lab)limts'!A55</f>
        <v>58.581666666666671</v>
      </c>
      <c r="B52">
        <f t="shared" si="49"/>
        <v>67.913333333333341</v>
      </c>
      <c r="C52">
        <v>58.581666666666671</v>
      </c>
      <c r="D52">
        <f t="shared" si="17"/>
        <v>-9.3316666666666706</v>
      </c>
      <c r="E52">
        <f t="shared" si="18"/>
        <v>0</v>
      </c>
      <c r="F52">
        <f t="shared" si="19"/>
        <v>9.3316666666666706</v>
      </c>
      <c r="G52">
        <f t="shared" si="53"/>
        <v>64.319268333333341</v>
      </c>
      <c r="H52">
        <f t="shared" si="54"/>
        <v>52.718138333333343</v>
      </c>
      <c r="I52">
        <f t="shared" si="55"/>
        <v>64.319268333333341</v>
      </c>
      <c r="J52">
        <f t="shared" si="56"/>
        <v>58.581666666666671</v>
      </c>
      <c r="K52">
        <f t="shared" si="20"/>
        <v>61.450467500000002</v>
      </c>
      <c r="L52" s="25">
        <f>'(Lab)limts'!B55</f>
        <v>58.581666666666671</v>
      </c>
      <c r="M52">
        <f t="shared" si="50"/>
        <v>1.8516432769536508</v>
      </c>
      <c r="N52">
        <v>58.581666666666671</v>
      </c>
      <c r="O52">
        <f t="shared" si="21"/>
        <v>56.730023389713018</v>
      </c>
      <c r="P52">
        <f t="shared" si="22"/>
        <v>0</v>
      </c>
      <c r="Q52">
        <f t="shared" si="23"/>
        <v>-56.730023389713018</v>
      </c>
      <c r="R52">
        <f t="shared" si="57"/>
        <v>61.082245520570744</v>
      </c>
      <c r="S52">
        <f t="shared" si="58"/>
        <v>56.087284526208705</v>
      </c>
      <c r="T52">
        <f t="shared" si="59"/>
        <v>58.581666666666671</v>
      </c>
      <c r="U52">
        <f t="shared" si="60"/>
        <v>56.087284526208705</v>
      </c>
      <c r="V52">
        <f t="shared" si="24"/>
        <v>57.334475596437684</v>
      </c>
      <c r="W52">
        <f t="shared" si="25"/>
        <v>0</v>
      </c>
      <c r="X52">
        <f t="shared" si="26"/>
        <v>0</v>
      </c>
      <c r="Y52">
        <f t="shared" si="27"/>
        <v>1</v>
      </c>
      <c r="AA52">
        <f t="shared" si="28"/>
        <v>61.450467500000002</v>
      </c>
      <c r="AB52">
        <f t="shared" si="29"/>
        <v>61.450467500000002</v>
      </c>
      <c r="AC52">
        <f t="shared" si="30"/>
        <v>61.450467500000002</v>
      </c>
      <c r="AE52" s="34">
        <f t="shared" si="31"/>
        <v>61.450467500000002</v>
      </c>
      <c r="AG52">
        <f>'(Lab)limts'!B55</f>
        <v>58.581666666666671</v>
      </c>
      <c r="AH52">
        <f t="shared" si="51"/>
        <v>67.913333333333341</v>
      </c>
      <c r="AI52">
        <v>58.581666666666671</v>
      </c>
      <c r="AJ52">
        <f t="shared" si="32"/>
        <v>-9.3316666666666706</v>
      </c>
      <c r="AK52">
        <f t="shared" si="33"/>
        <v>0</v>
      </c>
      <c r="AL52">
        <f t="shared" si="34"/>
        <v>9.3316666666666706</v>
      </c>
      <c r="AM52">
        <f t="shared" si="61"/>
        <v>64.319268333333341</v>
      </c>
      <c r="AN52">
        <f t="shared" si="62"/>
        <v>52.718138333333343</v>
      </c>
      <c r="AO52">
        <f t="shared" si="63"/>
        <v>64.319268333333341</v>
      </c>
      <c r="AP52">
        <f t="shared" si="64"/>
        <v>58.581666666666671</v>
      </c>
      <c r="AQ52">
        <f t="shared" si="35"/>
        <v>61.450467500000002</v>
      </c>
      <c r="AR52" s="25">
        <f t="shared" si="12"/>
        <v>58.581666666666671</v>
      </c>
      <c r="AS52">
        <f t="shared" si="52"/>
        <v>67.913333333333341</v>
      </c>
      <c r="AT52">
        <v>58.581666666666671</v>
      </c>
      <c r="AU52">
        <f t="shared" si="36"/>
        <v>-9.3316666666666706</v>
      </c>
      <c r="AV52">
        <f t="shared" si="37"/>
        <v>0</v>
      </c>
      <c r="AW52">
        <f t="shared" si="38"/>
        <v>9.3316666666666706</v>
      </c>
      <c r="AX52">
        <f t="shared" si="65"/>
        <v>64.319268333333341</v>
      </c>
      <c r="AY52">
        <f t="shared" si="66"/>
        <v>52.718138333333343</v>
      </c>
      <c r="AZ52">
        <f t="shared" si="67"/>
        <v>64.319268333333341</v>
      </c>
      <c r="BA52">
        <f t="shared" si="68"/>
        <v>58.581666666666671</v>
      </c>
      <c r="BB52">
        <f t="shared" si="39"/>
        <v>61.450467500000002</v>
      </c>
      <c r="BC52">
        <f t="shared" si="40"/>
        <v>0</v>
      </c>
      <c r="BD52">
        <f t="shared" si="41"/>
        <v>0</v>
      </c>
      <c r="BE52">
        <f t="shared" si="42"/>
        <v>1</v>
      </c>
      <c r="BG52">
        <f t="shared" si="43"/>
        <v>61.450467500000002</v>
      </c>
      <c r="BH52">
        <f t="shared" si="44"/>
        <v>61.450467500000002</v>
      </c>
      <c r="BI52">
        <f t="shared" si="45"/>
        <v>61.450467500000002</v>
      </c>
      <c r="BK52" s="34">
        <f t="shared" si="46"/>
        <v>61.450467500000002</v>
      </c>
      <c r="BM52" s="33">
        <f t="shared" si="47"/>
        <v>61.450467500000002</v>
      </c>
      <c r="BN52" s="33">
        <f t="shared" si="48"/>
        <v>61.450467500000002</v>
      </c>
    </row>
    <row r="53" spans="1:66" x14ac:dyDescent="0.2">
      <c r="A53" s="25">
        <f>'(Lab)limts'!A56</f>
        <v>59.064999999999998</v>
      </c>
      <c r="B53">
        <f t="shared" si="49"/>
        <v>67.913333333333341</v>
      </c>
      <c r="C53">
        <v>59.064999999999998</v>
      </c>
      <c r="D53">
        <f t="shared" si="17"/>
        <v>-8.8483333333333434</v>
      </c>
      <c r="E53">
        <f t="shared" si="18"/>
        <v>0</v>
      </c>
      <c r="F53">
        <f t="shared" si="19"/>
        <v>8.8483333333333434</v>
      </c>
      <c r="G53">
        <f t="shared" si="53"/>
        <v>64.822418333333331</v>
      </c>
      <c r="H53">
        <f t="shared" si="54"/>
        <v>53.181654999999999</v>
      </c>
      <c r="I53">
        <f t="shared" si="55"/>
        <v>64.822418333333331</v>
      </c>
      <c r="J53">
        <f t="shared" si="56"/>
        <v>59.064999999999998</v>
      </c>
      <c r="K53">
        <f t="shared" si="20"/>
        <v>61.943709166666665</v>
      </c>
      <c r="L53" s="25">
        <f>'(Lab)limts'!B56</f>
        <v>59.064999999999998</v>
      </c>
      <c r="M53">
        <f t="shared" si="50"/>
        <v>1.8516432769536508</v>
      </c>
      <c r="N53">
        <v>59.064999999999998</v>
      </c>
      <c r="O53">
        <f t="shared" si="21"/>
        <v>57.213356723046346</v>
      </c>
      <c r="P53">
        <f t="shared" si="22"/>
        <v>0</v>
      </c>
      <c r="Q53">
        <f t="shared" si="23"/>
        <v>-57.213356723046346</v>
      </c>
      <c r="R53">
        <f t="shared" si="57"/>
        <v>61.585395520570735</v>
      </c>
      <c r="S53">
        <f t="shared" si="58"/>
        <v>56.550801192875362</v>
      </c>
      <c r="T53">
        <f t="shared" si="59"/>
        <v>59.064999999999998</v>
      </c>
      <c r="U53">
        <f t="shared" si="60"/>
        <v>56.550801192875362</v>
      </c>
      <c r="V53">
        <f t="shared" si="24"/>
        <v>57.807900596437676</v>
      </c>
      <c r="W53">
        <f t="shared" si="25"/>
        <v>0</v>
      </c>
      <c r="X53">
        <f t="shared" si="26"/>
        <v>0</v>
      </c>
      <c r="Y53">
        <f t="shared" si="27"/>
        <v>1</v>
      </c>
      <c r="AA53">
        <f t="shared" si="28"/>
        <v>61.943709166666665</v>
      </c>
      <c r="AB53">
        <f t="shared" si="29"/>
        <v>61.943709166666665</v>
      </c>
      <c r="AC53">
        <f t="shared" si="30"/>
        <v>61.943709166666665</v>
      </c>
      <c r="AE53" s="34">
        <f t="shared" si="31"/>
        <v>61.943709166666665</v>
      </c>
      <c r="AG53">
        <f>'(Lab)limts'!B56</f>
        <v>59.064999999999998</v>
      </c>
      <c r="AH53">
        <f t="shared" si="51"/>
        <v>67.913333333333341</v>
      </c>
      <c r="AI53">
        <v>59.064999999999998</v>
      </c>
      <c r="AJ53">
        <f t="shared" si="32"/>
        <v>-8.8483333333333434</v>
      </c>
      <c r="AK53">
        <f t="shared" si="33"/>
        <v>0</v>
      </c>
      <c r="AL53">
        <f t="shared" si="34"/>
        <v>8.8483333333333434</v>
      </c>
      <c r="AM53">
        <f t="shared" si="61"/>
        <v>64.822418333333331</v>
      </c>
      <c r="AN53">
        <f t="shared" si="62"/>
        <v>53.181654999999999</v>
      </c>
      <c r="AO53">
        <f t="shared" si="63"/>
        <v>64.822418333333331</v>
      </c>
      <c r="AP53">
        <f t="shared" si="64"/>
        <v>59.064999999999998</v>
      </c>
      <c r="AQ53">
        <f t="shared" si="35"/>
        <v>61.943709166666665</v>
      </c>
      <c r="AR53" s="25">
        <f t="shared" si="12"/>
        <v>59.064999999999998</v>
      </c>
      <c r="AS53">
        <f t="shared" si="52"/>
        <v>67.913333333333341</v>
      </c>
      <c r="AT53">
        <v>59.064999999999998</v>
      </c>
      <c r="AU53">
        <f t="shared" si="36"/>
        <v>-8.8483333333333434</v>
      </c>
      <c r="AV53">
        <f t="shared" si="37"/>
        <v>0</v>
      </c>
      <c r="AW53">
        <f t="shared" si="38"/>
        <v>8.8483333333333434</v>
      </c>
      <c r="AX53">
        <f t="shared" si="65"/>
        <v>64.822418333333331</v>
      </c>
      <c r="AY53">
        <f t="shared" si="66"/>
        <v>53.181654999999999</v>
      </c>
      <c r="AZ53">
        <f t="shared" si="67"/>
        <v>64.822418333333331</v>
      </c>
      <c r="BA53">
        <f t="shared" si="68"/>
        <v>59.064999999999998</v>
      </c>
      <c r="BB53">
        <f t="shared" si="39"/>
        <v>61.943709166666665</v>
      </c>
      <c r="BC53">
        <f t="shared" si="40"/>
        <v>0</v>
      </c>
      <c r="BD53">
        <f t="shared" si="41"/>
        <v>0</v>
      </c>
      <c r="BE53">
        <f t="shared" si="42"/>
        <v>1</v>
      </c>
      <c r="BG53">
        <f t="shared" si="43"/>
        <v>61.943709166666665</v>
      </c>
      <c r="BH53">
        <f t="shared" si="44"/>
        <v>61.943709166666665</v>
      </c>
      <c r="BI53">
        <f t="shared" si="45"/>
        <v>61.943709166666665</v>
      </c>
      <c r="BK53" s="34">
        <f t="shared" si="46"/>
        <v>61.943709166666665</v>
      </c>
      <c r="BM53" s="33">
        <f t="shared" si="47"/>
        <v>61.943709166666665</v>
      </c>
      <c r="BN53" s="33">
        <f t="shared" si="48"/>
        <v>61.943709166666665</v>
      </c>
    </row>
    <row r="54" spans="1:66" x14ac:dyDescent="0.2">
      <c r="A54" s="25">
        <f>'(Lab)limts'!A57</f>
        <v>61.718333333333341</v>
      </c>
      <c r="B54">
        <f t="shared" si="49"/>
        <v>67.913333333333341</v>
      </c>
      <c r="C54">
        <v>61.718333333333341</v>
      </c>
      <c r="D54">
        <f t="shared" si="17"/>
        <v>-6.1950000000000003</v>
      </c>
      <c r="E54">
        <f t="shared" si="18"/>
        <v>0</v>
      </c>
      <c r="F54">
        <f t="shared" si="19"/>
        <v>6.1950000000000003</v>
      </c>
      <c r="G54">
        <f t="shared" si="53"/>
        <v>67.584538333333342</v>
      </c>
      <c r="H54">
        <f t="shared" si="54"/>
        <v>55.726201666666675</v>
      </c>
      <c r="I54">
        <f t="shared" si="55"/>
        <v>67.584538333333342</v>
      </c>
      <c r="J54">
        <f t="shared" si="56"/>
        <v>61.718333333333341</v>
      </c>
      <c r="K54">
        <f t="shared" si="20"/>
        <v>64.651435833333338</v>
      </c>
      <c r="L54" s="25">
        <f>'(Lab)limts'!B57</f>
        <v>61.718333333333341</v>
      </c>
      <c r="M54">
        <f t="shared" si="50"/>
        <v>1.8516432769536508</v>
      </c>
      <c r="N54">
        <v>61.718333333333341</v>
      </c>
      <c r="O54">
        <f t="shared" si="21"/>
        <v>59.866690056379689</v>
      </c>
      <c r="P54">
        <f t="shared" si="22"/>
        <v>0</v>
      </c>
      <c r="Q54">
        <f t="shared" si="23"/>
        <v>-59.866690056379689</v>
      </c>
      <c r="R54">
        <f t="shared" si="57"/>
        <v>64.347515520570738</v>
      </c>
      <c r="S54">
        <f t="shared" si="58"/>
        <v>59.095347859542038</v>
      </c>
      <c r="T54">
        <f t="shared" si="59"/>
        <v>61.718333333333341</v>
      </c>
      <c r="U54">
        <f t="shared" si="60"/>
        <v>59.095347859542038</v>
      </c>
      <c r="V54">
        <f t="shared" si="24"/>
        <v>60.406840596437689</v>
      </c>
      <c r="W54">
        <f t="shared" si="25"/>
        <v>0</v>
      </c>
      <c r="X54">
        <f t="shared" si="26"/>
        <v>1</v>
      </c>
      <c r="Y54">
        <f t="shared" si="27"/>
        <v>0</v>
      </c>
      <c r="AA54">
        <f t="shared" si="28"/>
        <v>64.651435833333338</v>
      </c>
      <c r="AB54">
        <f t="shared" si="29"/>
        <v>64.651435833333338</v>
      </c>
      <c r="AC54">
        <f t="shared" si="30"/>
        <v>64.651435833333338</v>
      </c>
      <c r="AE54" s="34">
        <f t="shared" si="31"/>
        <v>64.651435833333338</v>
      </c>
      <c r="AG54">
        <f>'(Lab)limts'!B57</f>
        <v>61.718333333333341</v>
      </c>
      <c r="AH54">
        <f t="shared" si="51"/>
        <v>67.913333333333341</v>
      </c>
      <c r="AI54">
        <v>61.718333333333341</v>
      </c>
      <c r="AJ54">
        <f t="shared" si="32"/>
        <v>-6.1950000000000003</v>
      </c>
      <c r="AK54">
        <f t="shared" si="33"/>
        <v>0</v>
      </c>
      <c r="AL54">
        <f t="shared" si="34"/>
        <v>6.1950000000000003</v>
      </c>
      <c r="AM54">
        <f t="shared" si="61"/>
        <v>67.584538333333342</v>
      </c>
      <c r="AN54">
        <f t="shared" si="62"/>
        <v>55.726201666666675</v>
      </c>
      <c r="AO54">
        <f t="shared" si="63"/>
        <v>67.584538333333342</v>
      </c>
      <c r="AP54">
        <f t="shared" si="64"/>
        <v>61.718333333333341</v>
      </c>
      <c r="AQ54">
        <f t="shared" si="35"/>
        <v>64.651435833333338</v>
      </c>
      <c r="AR54" s="25">
        <f t="shared" si="12"/>
        <v>61.718333333333341</v>
      </c>
      <c r="AS54">
        <f t="shared" si="52"/>
        <v>67.913333333333341</v>
      </c>
      <c r="AT54">
        <v>61.718333333333341</v>
      </c>
      <c r="AU54">
        <f t="shared" si="36"/>
        <v>-6.1950000000000003</v>
      </c>
      <c r="AV54">
        <f t="shared" si="37"/>
        <v>0</v>
      </c>
      <c r="AW54">
        <f t="shared" si="38"/>
        <v>6.1950000000000003</v>
      </c>
      <c r="AX54">
        <f t="shared" si="65"/>
        <v>67.584538333333342</v>
      </c>
      <c r="AY54">
        <f t="shared" si="66"/>
        <v>55.726201666666675</v>
      </c>
      <c r="AZ54">
        <f t="shared" si="67"/>
        <v>67.584538333333342</v>
      </c>
      <c r="BA54">
        <f t="shared" si="68"/>
        <v>61.718333333333341</v>
      </c>
      <c r="BB54">
        <f t="shared" si="39"/>
        <v>64.651435833333338</v>
      </c>
      <c r="BC54">
        <f t="shared" si="40"/>
        <v>0</v>
      </c>
      <c r="BD54">
        <f t="shared" si="41"/>
        <v>1</v>
      </c>
      <c r="BE54">
        <f t="shared" si="42"/>
        <v>0</v>
      </c>
      <c r="BG54">
        <f t="shared" si="43"/>
        <v>64.651435833333338</v>
      </c>
      <c r="BH54">
        <f t="shared" si="44"/>
        <v>64.651435833333338</v>
      </c>
      <c r="BI54">
        <f t="shared" si="45"/>
        <v>64.651435833333338</v>
      </c>
      <c r="BK54" s="34">
        <f t="shared" si="46"/>
        <v>64.651435833333338</v>
      </c>
      <c r="BM54" s="33">
        <f t="shared" si="47"/>
        <v>64.651435833333338</v>
      </c>
      <c r="BN54" s="33">
        <f t="shared" si="48"/>
        <v>64.651435833333338</v>
      </c>
    </row>
    <row r="55" spans="1:66" x14ac:dyDescent="0.2">
      <c r="A55" s="25">
        <f>'(Lab)limts'!A58</f>
        <v>62.168333333333329</v>
      </c>
      <c r="B55">
        <f t="shared" si="49"/>
        <v>67.913333333333341</v>
      </c>
      <c r="C55">
        <v>62.168333333333329</v>
      </c>
      <c r="D55">
        <f t="shared" si="17"/>
        <v>-5.7450000000000117</v>
      </c>
      <c r="E55">
        <f t="shared" si="18"/>
        <v>0</v>
      </c>
      <c r="F55">
        <f t="shared" si="19"/>
        <v>5.7450000000000117</v>
      </c>
      <c r="G55">
        <f t="shared" si="53"/>
        <v>68.052988333333317</v>
      </c>
      <c r="H55">
        <f t="shared" si="54"/>
        <v>56.157751666666663</v>
      </c>
      <c r="I55">
        <f t="shared" si="55"/>
        <v>67.913333333333341</v>
      </c>
      <c r="J55">
        <f t="shared" si="56"/>
        <v>62.168333333333329</v>
      </c>
      <c r="K55">
        <f t="shared" si="20"/>
        <v>65.040833333333339</v>
      </c>
      <c r="L55" s="25">
        <f>'(Lab)limts'!B58</f>
        <v>62.168333333333329</v>
      </c>
      <c r="M55">
        <f t="shared" si="50"/>
        <v>1.8516432769536508</v>
      </c>
      <c r="N55">
        <v>62.168333333333329</v>
      </c>
      <c r="O55">
        <f t="shared" si="21"/>
        <v>60.316690056379677</v>
      </c>
      <c r="P55">
        <f t="shared" si="22"/>
        <v>0</v>
      </c>
      <c r="Q55">
        <f t="shared" si="23"/>
        <v>-60.316690056379677</v>
      </c>
      <c r="R55">
        <f t="shared" si="57"/>
        <v>64.815965520570728</v>
      </c>
      <c r="S55">
        <f t="shared" si="58"/>
        <v>59.526897859542025</v>
      </c>
      <c r="T55">
        <f t="shared" si="59"/>
        <v>62.168333333333329</v>
      </c>
      <c r="U55">
        <f t="shared" si="60"/>
        <v>59.526897859542025</v>
      </c>
      <c r="V55">
        <f t="shared" si="24"/>
        <v>60.847615596437677</v>
      </c>
      <c r="W55">
        <f t="shared" si="25"/>
        <v>0</v>
      </c>
      <c r="X55">
        <f t="shared" si="26"/>
        <v>1</v>
      </c>
      <c r="Y55">
        <f t="shared" si="27"/>
        <v>0</v>
      </c>
      <c r="AA55">
        <f t="shared" si="28"/>
        <v>65.040833333333339</v>
      </c>
      <c r="AB55">
        <f t="shared" si="29"/>
        <v>65.040833333333339</v>
      </c>
      <c r="AC55">
        <f t="shared" si="30"/>
        <v>65.040833333333339</v>
      </c>
      <c r="AE55" s="34">
        <f t="shared" si="31"/>
        <v>65.040833333333339</v>
      </c>
      <c r="AG55">
        <f>'(Lab)limts'!B58</f>
        <v>62.168333333333329</v>
      </c>
      <c r="AH55">
        <f t="shared" si="51"/>
        <v>67.913333333333341</v>
      </c>
      <c r="AI55">
        <v>62.168333333333329</v>
      </c>
      <c r="AJ55">
        <f t="shared" si="32"/>
        <v>-5.7450000000000117</v>
      </c>
      <c r="AK55">
        <f t="shared" si="33"/>
        <v>0</v>
      </c>
      <c r="AL55">
        <f t="shared" si="34"/>
        <v>5.7450000000000117</v>
      </c>
      <c r="AM55">
        <f t="shared" si="61"/>
        <v>68.052988333333317</v>
      </c>
      <c r="AN55">
        <f t="shared" si="62"/>
        <v>56.157751666666663</v>
      </c>
      <c r="AO55">
        <f t="shared" si="63"/>
        <v>67.913333333333341</v>
      </c>
      <c r="AP55">
        <f t="shared" si="64"/>
        <v>62.168333333333329</v>
      </c>
      <c r="AQ55">
        <f t="shared" si="35"/>
        <v>65.040833333333339</v>
      </c>
      <c r="AR55" s="25">
        <f t="shared" si="12"/>
        <v>62.168333333333329</v>
      </c>
      <c r="AS55">
        <f t="shared" si="52"/>
        <v>67.913333333333341</v>
      </c>
      <c r="AT55">
        <v>62.168333333333329</v>
      </c>
      <c r="AU55">
        <f t="shared" si="36"/>
        <v>-5.7450000000000117</v>
      </c>
      <c r="AV55">
        <f t="shared" si="37"/>
        <v>0</v>
      </c>
      <c r="AW55">
        <f t="shared" si="38"/>
        <v>5.7450000000000117</v>
      </c>
      <c r="AX55">
        <f t="shared" si="65"/>
        <v>68.052988333333317</v>
      </c>
      <c r="AY55">
        <f t="shared" si="66"/>
        <v>56.157751666666663</v>
      </c>
      <c r="AZ55">
        <f t="shared" si="67"/>
        <v>67.913333333333341</v>
      </c>
      <c r="BA55">
        <f t="shared" si="68"/>
        <v>62.168333333333329</v>
      </c>
      <c r="BB55">
        <f t="shared" si="39"/>
        <v>65.040833333333339</v>
      </c>
      <c r="BC55">
        <f t="shared" si="40"/>
        <v>0</v>
      </c>
      <c r="BD55">
        <f t="shared" si="41"/>
        <v>1</v>
      </c>
      <c r="BE55">
        <f t="shared" si="42"/>
        <v>0</v>
      </c>
      <c r="BG55">
        <f t="shared" si="43"/>
        <v>65.040833333333339</v>
      </c>
      <c r="BH55">
        <f t="shared" si="44"/>
        <v>65.040833333333339</v>
      </c>
      <c r="BI55">
        <f t="shared" si="45"/>
        <v>65.040833333333339</v>
      </c>
      <c r="BK55" s="34">
        <f t="shared" si="46"/>
        <v>65.040833333333339</v>
      </c>
      <c r="BM55" s="33">
        <f t="shared" si="47"/>
        <v>65.040833333333339</v>
      </c>
      <c r="BN55" s="33">
        <f t="shared" si="48"/>
        <v>65.040833333333339</v>
      </c>
    </row>
    <row r="56" spans="1:66" x14ac:dyDescent="0.2">
      <c r="A56" s="25">
        <f>'(Lab)limts'!A59</f>
        <v>58.735000000000007</v>
      </c>
      <c r="B56">
        <f t="shared" si="49"/>
        <v>67.913333333333341</v>
      </c>
      <c r="C56">
        <v>58.735000000000007</v>
      </c>
      <c r="D56">
        <f t="shared" si="17"/>
        <v>-9.1783333333333346</v>
      </c>
      <c r="E56">
        <f t="shared" si="18"/>
        <v>0</v>
      </c>
      <c r="F56">
        <f t="shared" si="19"/>
        <v>9.1783333333333346</v>
      </c>
      <c r="G56">
        <f t="shared" si="53"/>
        <v>64.478888333333344</v>
      </c>
      <c r="H56">
        <f t="shared" si="54"/>
        <v>52.865185000000011</v>
      </c>
      <c r="I56">
        <f t="shared" si="55"/>
        <v>64.478888333333344</v>
      </c>
      <c r="J56">
        <f t="shared" si="56"/>
        <v>58.735000000000007</v>
      </c>
      <c r="K56">
        <f t="shared" si="20"/>
        <v>61.606944166666679</v>
      </c>
      <c r="L56" s="25">
        <f>'(Lab)limts'!B59</f>
        <v>58.735000000000007</v>
      </c>
      <c r="M56">
        <f t="shared" si="50"/>
        <v>1.8516432769536508</v>
      </c>
      <c r="N56">
        <v>58.735000000000007</v>
      </c>
      <c r="O56">
        <f t="shared" si="21"/>
        <v>56.883356723046354</v>
      </c>
      <c r="P56">
        <f t="shared" si="22"/>
        <v>0</v>
      </c>
      <c r="Q56">
        <f t="shared" si="23"/>
        <v>-56.883356723046354</v>
      </c>
      <c r="R56">
        <f t="shared" si="57"/>
        <v>61.241865520570734</v>
      </c>
      <c r="S56">
        <f t="shared" si="58"/>
        <v>56.234331192875366</v>
      </c>
      <c r="T56">
        <f t="shared" si="59"/>
        <v>58.735000000000007</v>
      </c>
      <c r="U56">
        <f t="shared" si="60"/>
        <v>56.234331192875366</v>
      </c>
      <c r="V56">
        <f t="shared" si="24"/>
        <v>57.484665596437686</v>
      </c>
      <c r="W56">
        <f t="shared" si="25"/>
        <v>0</v>
      </c>
      <c r="X56">
        <f t="shared" si="26"/>
        <v>0</v>
      </c>
      <c r="Y56">
        <f t="shared" si="27"/>
        <v>1</v>
      </c>
      <c r="AA56">
        <f t="shared" si="28"/>
        <v>61.606944166666679</v>
      </c>
      <c r="AB56">
        <f t="shared" si="29"/>
        <v>61.606944166666679</v>
      </c>
      <c r="AC56">
        <f t="shared" si="30"/>
        <v>61.606944166666679</v>
      </c>
      <c r="AE56" s="34">
        <f t="shared" si="31"/>
        <v>61.606944166666679</v>
      </c>
      <c r="AG56">
        <f>'(Lab)limts'!B59</f>
        <v>58.735000000000007</v>
      </c>
      <c r="AH56">
        <f t="shared" si="51"/>
        <v>67.913333333333341</v>
      </c>
      <c r="AI56">
        <v>58.735000000000007</v>
      </c>
      <c r="AJ56">
        <f t="shared" si="32"/>
        <v>-9.1783333333333346</v>
      </c>
      <c r="AK56">
        <f t="shared" si="33"/>
        <v>0</v>
      </c>
      <c r="AL56">
        <f t="shared" si="34"/>
        <v>9.1783333333333346</v>
      </c>
      <c r="AM56">
        <f t="shared" si="61"/>
        <v>64.478888333333344</v>
      </c>
      <c r="AN56">
        <f t="shared" si="62"/>
        <v>52.865185000000011</v>
      </c>
      <c r="AO56">
        <f t="shared" si="63"/>
        <v>64.478888333333344</v>
      </c>
      <c r="AP56">
        <f t="shared" si="64"/>
        <v>58.735000000000007</v>
      </c>
      <c r="AQ56">
        <f t="shared" si="35"/>
        <v>61.606944166666679</v>
      </c>
      <c r="AR56" s="25">
        <f t="shared" si="12"/>
        <v>58.735000000000007</v>
      </c>
      <c r="AS56">
        <f t="shared" si="52"/>
        <v>67.913333333333341</v>
      </c>
      <c r="AT56">
        <v>58.735000000000007</v>
      </c>
      <c r="AU56">
        <f t="shared" si="36"/>
        <v>-9.1783333333333346</v>
      </c>
      <c r="AV56">
        <f t="shared" si="37"/>
        <v>0</v>
      </c>
      <c r="AW56">
        <f t="shared" si="38"/>
        <v>9.1783333333333346</v>
      </c>
      <c r="AX56">
        <f t="shared" si="65"/>
        <v>64.478888333333344</v>
      </c>
      <c r="AY56">
        <f t="shared" si="66"/>
        <v>52.865185000000011</v>
      </c>
      <c r="AZ56">
        <f t="shared" si="67"/>
        <v>64.478888333333344</v>
      </c>
      <c r="BA56">
        <f t="shared" si="68"/>
        <v>58.735000000000007</v>
      </c>
      <c r="BB56">
        <f t="shared" si="39"/>
        <v>61.606944166666679</v>
      </c>
      <c r="BC56">
        <f t="shared" si="40"/>
        <v>0</v>
      </c>
      <c r="BD56">
        <f t="shared" si="41"/>
        <v>0</v>
      </c>
      <c r="BE56">
        <f t="shared" si="42"/>
        <v>1</v>
      </c>
      <c r="BG56">
        <f t="shared" si="43"/>
        <v>61.606944166666679</v>
      </c>
      <c r="BH56">
        <f t="shared" si="44"/>
        <v>61.606944166666679</v>
      </c>
      <c r="BI56">
        <f t="shared" si="45"/>
        <v>61.606944166666679</v>
      </c>
      <c r="BK56" s="34">
        <f t="shared" si="46"/>
        <v>61.606944166666679</v>
      </c>
      <c r="BM56" s="33">
        <f t="shared" si="47"/>
        <v>61.606944166666679</v>
      </c>
      <c r="BN56" s="33">
        <f t="shared" si="48"/>
        <v>61.606944166666679</v>
      </c>
    </row>
    <row r="57" spans="1:66" x14ac:dyDescent="0.2">
      <c r="A57" s="25">
        <f>'(Lab)limts'!A60</f>
        <v>61.696666666666665</v>
      </c>
      <c r="B57">
        <f t="shared" si="49"/>
        <v>67.913333333333341</v>
      </c>
      <c r="C57">
        <v>61.696666666666665</v>
      </c>
      <c r="D57">
        <f t="shared" si="17"/>
        <v>-6.2166666666666757</v>
      </c>
      <c r="E57">
        <f t="shared" si="18"/>
        <v>0</v>
      </c>
      <c r="F57">
        <f t="shared" si="19"/>
        <v>6.2166666666666757</v>
      </c>
      <c r="G57">
        <f t="shared" si="53"/>
        <v>67.56198333333333</v>
      </c>
      <c r="H57">
        <f t="shared" si="54"/>
        <v>55.705423333333329</v>
      </c>
      <c r="I57">
        <f t="shared" si="55"/>
        <v>67.56198333333333</v>
      </c>
      <c r="J57">
        <f t="shared" si="56"/>
        <v>61.696666666666665</v>
      </c>
      <c r="K57">
        <f t="shared" si="20"/>
        <v>64.629324999999994</v>
      </c>
      <c r="L57" s="25">
        <f>'(Lab)limts'!B60</f>
        <v>61.696666666666665</v>
      </c>
      <c r="M57">
        <f t="shared" si="50"/>
        <v>1.8516432769536508</v>
      </c>
      <c r="N57">
        <v>61.696666666666665</v>
      </c>
      <c r="O57">
        <f t="shared" si="21"/>
        <v>59.845023389713013</v>
      </c>
      <c r="P57">
        <f t="shared" si="22"/>
        <v>0</v>
      </c>
      <c r="Q57">
        <f t="shared" si="23"/>
        <v>-59.845023389713013</v>
      </c>
      <c r="R57">
        <f t="shared" si="57"/>
        <v>64.324960520570727</v>
      </c>
      <c r="S57">
        <f t="shared" si="58"/>
        <v>59.074569526208691</v>
      </c>
      <c r="T57">
        <f t="shared" si="59"/>
        <v>61.696666666666665</v>
      </c>
      <c r="U57">
        <f t="shared" si="60"/>
        <v>59.074569526208691</v>
      </c>
      <c r="V57">
        <f t="shared" si="24"/>
        <v>60.385618096437682</v>
      </c>
      <c r="W57">
        <f t="shared" si="25"/>
        <v>0</v>
      </c>
      <c r="X57">
        <f t="shared" si="26"/>
        <v>0</v>
      </c>
      <c r="Y57">
        <f t="shared" si="27"/>
        <v>1</v>
      </c>
      <c r="AA57">
        <f t="shared" si="28"/>
        <v>64.629324999999994</v>
      </c>
      <c r="AB57">
        <f t="shared" si="29"/>
        <v>64.629324999999994</v>
      </c>
      <c r="AC57">
        <f t="shared" si="30"/>
        <v>64.629324999999994</v>
      </c>
      <c r="AE57" s="34">
        <f t="shared" si="31"/>
        <v>64.629324999999994</v>
      </c>
      <c r="AG57">
        <f>'(Lab)limts'!B60</f>
        <v>61.696666666666665</v>
      </c>
      <c r="AH57">
        <f t="shared" si="51"/>
        <v>67.913333333333341</v>
      </c>
      <c r="AI57">
        <v>61.696666666666665</v>
      </c>
      <c r="AJ57">
        <f t="shared" si="32"/>
        <v>-6.2166666666666757</v>
      </c>
      <c r="AK57">
        <f t="shared" si="33"/>
        <v>0</v>
      </c>
      <c r="AL57">
        <f t="shared" si="34"/>
        <v>6.2166666666666757</v>
      </c>
      <c r="AM57">
        <f t="shared" si="61"/>
        <v>67.56198333333333</v>
      </c>
      <c r="AN57">
        <f t="shared" si="62"/>
        <v>55.705423333333329</v>
      </c>
      <c r="AO57">
        <f t="shared" si="63"/>
        <v>67.56198333333333</v>
      </c>
      <c r="AP57">
        <f t="shared" si="64"/>
        <v>61.696666666666665</v>
      </c>
      <c r="AQ57">
        <f t="shared" si="35"/>
        <v>64.629324999999994</v>
      </c>
      <c r="AR57" s="25">
        <f t="shared" si="12"/>
        <v>61.696666666666665</v>
      </c>
      <c r="AS57">
        <f t="shared" si="52"/>
        <v>67.913333333333341</v>
      </c>
      <c r="AT57">
        <v>61.696666666666665</v>
      </c>
      <c r="AU57">
        <f t="shared" si="36"/>
        <v>-6.2166666666666757</v>
      </c>
      <c r="AV57">
        <f t="shared" si="37"/>
        <v>0</v>
      </c>
      <c r="AW57">
        <f t="shared" si="38"/>
        <v>6.2166666666666757</v>
      </c>
      <c r="AX57">
        <f t="shared" si="65"/>
        <v>67.56198333333333</v>
      </c>
      <c r="AY57">
        <f t="shared" si="66"/>
        <v>55.705423333333329</v>
      </c>
      <c r="AZ57">
        <f t="shared" si="67"/>
        <v>67.56198333333333</v>
      </c>
      <c r="BA57">
        <f t="shared" si="68"/>
        <v>61.696666666666665</v>
      </c>
      <c r="BB57">
        <f t="shared" si="39"/>
        <v>64.629324999999994</v>
      </c>
      <c r="BC57">
        <f t="shared" si="40"/>
        <v>0</v>
      </c>
      <c r="BD57">
        <f t="shared" si="41"/>
        <v>0</v>
      </c>
      <c r="BE57">
        <f t="shared" si="42"/>
        <v>1</v>
      </c>
      <c r="BG57">
        <f t="shared" si="43"/>
        <v>64.629324999999994</v>
      </c>
      <c r="BH57">
        <f t="shared" si="44"/>
        <v>64.629324999999994</v>
      </c>
      <c r="BI57">
        <f t="shared" si="45"/>
        <v>64.629324999999994</v>
      </c>
      <c r="BK57" s="34">
        <f t="shared" si="46"/>
        <v>64.629324999999994</v>
      </c>
      <c r="BM57" s="33">
        <f t="shared" si="47"/>
        <v>64.629324999999994</v>
      </c>
      <c r="BN57" s="33">
        <f t="shared" si="48"/>
        <v>64.629324999999994</v>
      </c>
    </row>
    <row r="58" spans="1:66" x14ac:dyDescent="0.2">
      <c r="A58" s="25">
        <f>'(Lab)limts'!A61</f>
        <v>59.001666666666665</v>
      </c>
      <c r="B58">
        <f t="shared" si="49"/>
        <v>67.913333333333341</v>
      </c>
      <c r="C58">
        <v>59.001666666666665</v>
      </c>
      <c r="D58">
        <f t="shared" si="17"/>
        <v>-8.911666666666676</v>
      </c>
      <c r="E58">
        <f t="shared" si="18"/>
        <v>0</v>
      </c>
      <c r="F58">
        <f t="shared" si="19"/>
        <v>8.911666666666676</v>
      </c>
      <c r="G58">
        <f t="shared" si="53"/>
        <v>64.756488333333323</v>
      </c>
      <c r="H58">
        <f t="shared" si="54"/>
        <v>53.120918333333336</v>
      </c>
      <c r="I58">
        <f t="shared" si="55"/>
        <v>64.756488333333323</v>
      </c>
      <c r="J58">
        <f t="shared" si="56"/>
        <v>59.001666666666665</v>
      </c>
      <c r="K58">
        <f t="shared" si="20"/>
        <v>61.879077499999994</v>
      </c>
      <c r="L58" s="25">
        <f>'(Lab)limts'!B61</f>
        <v>59.001666666666665</v>
      </c>
      <c r="M58">
        <f t="shared" si="50"/>
        <v>1.8516432769536508</v>
      </c>
      <c r="N58">
        <v>59.001666666666665</v>
      </c>
      <c r="O58">
        <f t="shared" si="21"/>
        <v>57.150023389713013</v>
      </c>
      <c r="P58">
        <f t="shared" si="22"/>
        <v>0</v>
      </c>
      <c r="Q58">
        <f t="shared" si="23"/>
        <v>-57.150023389713013</v>
      </c>
      <c r="R58">
        <f t="shared" si="57"/>
        <v>61.519465520570726</v>
      </c>
      <c r="S58">
        <f t="shared" si="58"/>
        <v>56.490064526208698</v>
      </c>
      <c r="T58">
        <f t="shared" si="59"/>
        <v>59.001666666666665</v>
      </c>
      <c r="U58">
        <f t="shared" si="60"/>
        <v>56.490064526208698</v>
      </c>
      <c r="V58">
        <f t="shared" si="24"/>
        <v>57.745865596437682</v>
      </c>
      <c r="W58">
        <f t="shared" si="25"/>
        <v>0</v>
      </c>
      <c r="X58">
        <f t="shared" si="26"/>
        <v>0</v>
      </c>
      <c r="Y58">
        <f t="shared" si="27"/>
        <v>1</v>
      </c>
      <c r="AA58">
        <f t="shared" si="28"/>
        <v>61.879077499999994</v>
      </c>
      <c r="AB58">
        <f t="shared" si="29"/>
        <v>61.879077499999994</v>
      </c>
      <c r="AC58">
        <f t="shared" si="30"/>
        <v>61.879077499999994</v>
      </c>
      <c r="AE58" s="34">
        <f t="shared" si="31"/>
        <v>61.879077499999994</v>
      </c>
      <c r="AG58">
        <f>'(Lab)limts'!B61</f>
        <v>59.001666666666665</v>
      </c>
      <c r="AH58">
        <f t="shared" si="51"/>
        <v>67.913333333333341</v>
      </c>
      <c r="AI58">
        <v>59.001666666666665</v>
      </c>
      <c r="AJ58">
        <f t="shared" si="32"/>
        <v>-8.911666666666676</v>
      </c>
      <c r="AK58">
        <f t="shared" si="33"/>
        <v>0</v>
      </c>
      <c r="AL58">
        <f t="shared" si="34"/>
        <v>8.911666666666676</v>
      </c>
      <c r="AM58">
        <f t="shared" si="61"/>
        <v>64.756488333333323</v>
      </c>
      <c r="AN58">
        <f t="shared" si="62"/>
        <v>53.120918333333336</v>
      </c>
      <c r="AO58">
        <f t="shared" si="63"/>
        <v>64.756488333333323</v>
      </c>
      <c r="AP58">
        <f t="shared" si="64"/>
        <v>59.001666666666665</v>
      </c>
      <c r="AQ58">
        <f t="shared" si="35"/>
        <v>61.879077499999994</v>
      </c>
      <c r="AR58" s="25">
        <f t="shared" si="12"/>
        <v>59.001666666666665</v>
      </c>
      <c r="AS58">
        <f t="shared" si="52"/>
        <v>67.913333333333341</v>
      </c>
      <c r="AT58">
        <v>59.001666666666665</v>
      </c>
      <c r="AU58">
        <f t="shared" si="36"/>
        <v>-8.911666666666676</v>
      </c>
      <c r="AV58">
        <f t="shared" si="37"/>
        <v>0</v>
      </c>
      <c r="AW58">
        <f t="shared" si="38"/>
        <v>8.911666666666676</v>
      </c>
      <c r="AX58">
        <f t="shared" si="65"/>
        <v>64.756488333333323</v>
      </c>
      <c r="AY58">
        <f t="shared" si="66"/>
        <v>53.120918333333336</v>
      </c>
      <c r="AZ58">
        <f t="shared" si="67"/>
        <v>64.756488333333323</v>
      </c>
      <c r="BA58">
        <f t="shared" si="68"/>
        <v>59.001666666666665</v>
      </c>
      <c r="BB58">
        <f t="shared" si="39"/>
        <v>61.879077499999994</v>
      </c>
      <c r="BC58">
        <f t="shared" si="40"/>
        <v>0</v>
      </c>
      <c r="BD58">
        <f t="shared" si="41"/>
        <v>0</v>
      </c>
      <c r="BE58">
        <f t="shared" si="42"/>
        <v>1</v>
      </c>
      <c r="BG58">
        <f t="shared" si="43"/>
        <v>61.879077499999994</v>
      </c>
      <c r="BH58">
        <f t="shared" si="44"/>
        <v>61.879077499999994</v>
      </c>
      <c r="BI58">
        <f t="shared" si="45"/>
        <v>61.879077499999994</v>
      </c>
      <c r="BK58" s="34">
        <f t="shared" si="46"/>
        <v>61.879077499999994</v>
      </c>
      <c r="BM58" s="33">
        <f t="shared" si="47"/>
        <v>61.879077499999994</v>
      </c>
      <c r="BN58" s="33">
        <f t="shared" si="48"/>
        <v>61.879077499999994</v>
      </c>
    </row>
    <row r="59" spans="1:66" x14ac:dyDescent="0.2">
      <c r="A59" s="25">
        <f>'(Lab)limts'!A62</f>
        <v>58.335000000000001</v>
      </c>
      <c r="B59">
        <f t="shared" si="49"/>
        <v>67.913333333333341</v>
      </c>
      <c r="C59">
        <v>58.335000000000001</v>
      </c>
      <c r="D59">
        <f t="shared" si="17"/>
        <v>-9.5783333333333402</v>
      </c>
      <c r="E59">
        <f t="shared" si="18"/>
        <v>0</v>
      </c>
      <c r="F59">
        <f t="shared" si="19"/>
        <v>9.5783333333333402</v>
      </c>
      <c r="G59">
        <f t="shared" si="53"/>
        <v>64.062488333333334</v>
      </c>
      <c r="H59">
        <f t="shared" si="54"/>
        <v>52.481585000000003</v>
      </c>
      <c r="I59">
        <f t="shared" si="55"/>
        <v>64.062488333333334</v>
      </c>
      <c r="J59">
        <f t="shared" si="56"/>
        <v>58.335000000000001</v>
      </c>
      <c r="K59">
        <f t="shared" si="20"/>
        <v>61.198744166666671</v>
      </c>
      <c r="L59" s="25">
        <f>'(Lab)limts'!B62</f>
        <v>58.335000000000001</v>
      </c>
      <c r="M59">
        <f t="shared" si="50"/>
        <v>1.8516432769536508</v>
      </c>
      <c r="N59">
        <v>58.335000000000001</v>
      </c>
      <c r="O59">
        <f t="shared" si="21"/>
        <v>56.483356723046349</v>
      </c>
      <c r="P59">
        <f t="shared" si="22"/>
        <v>0</v>
      </c>
      <c r="Q59">
        <f t="shared" si="23"/>
        <v>-56.483356723046349</v>
      </c>
      <c r="R59">
        <f t="shared" si="57"/>
        <v>60.825465520570731</v>
      </c>
      <c r="S59">
        <f t="shared" si="58"/>
        <v>55.850731192875365</v>
      </c>
      <c r="T59">
        <f t="shared" si="59"/>
        <v>58.335000000000001</v>
      </c>
      <c r="U59">
        <f t="shared" si="60"/>
        <v>55.850731192875365</v>
      </c>
      <c r="V59">
        <f t="shared" si="24"/>
        <v>57.092865596437683</v>
      </c>
      <c r="W59">
        <f t="shared" si="25"/>
        <v>0</v>
      </c>
      <c r="X59">
        <f t="shared" si="26"/>
        <v>0</v>
      </c>
      <c r="Y59">
        <f t="shared" si="27"/>
        <v>1</v>
      </c>
      <c r="AA59">
        <f t="shared" si="28"/>
        <v>61.198744166666671</v>
      </c>
      <c r="AB59">
        <f t="shared" si="29"/>
        <v>61.198744166666671</v>
      </c>
      <c r="AC59">
        <f t="shared" si="30"/>
        <v>61.198744166666671</v>
      </c>
      <c r="AE59" s="34">
        <f t="shared" si="31"/>
        <v>61.198744166666671</v>
      </c>
      <c r="AG59">
        <f>'(Lab)limts'!B62</f>
        <v>58.335000000000001</v>
      </c>
      <c r="AH59">
        <f t="shared" si="51"/>
        <v>67.913333333333341</v>
      </c>
      <c r="AI59">
        <v>58.335000000000001</v>
      </c>
      <c r="AJ59">
        <f t="shared" si="32"/>
        <v>-9.5783333333333402</v>
      </c>
      <c r="AK59">
        <f t="shared" si="33"/>
        <v>0</v>
      </c>
      <c r="AL59">
        <f t="shared" si="34"/>
        <v>9.5783333333333402</v>
      </c>
      <c r="AM59">
        <f t="shared" si="61"/>
        <v>64.062488333333334</v>
      </c>
      <c r="AN59">
        <f t="shared" si="62"/>
        <v>52.481585000000003</v>
      </c>
      <c r="AO59">
        <f t="shared" si="63"/>
        <v>64.062488333333334</v>
      </c>
      <c r="AP59">
        <f t="shared" si="64"/>
        <v>58.335000000000001</v>
      </c>
      <c r="AQ59">
        <f t="shared" si="35"/>
        <v>61.198744166666671</v>
      </c>
      <c r="AR59" s="25">
        <f t="shared" si="12"/>
        <v>58.335000000000001</v>
      </c>
      <c r="AS59">
        <f t="shared" si="52"/>
        <v>67.913333333333341</v>
      </c>
      <c r="AT59">
        <v>58.335000000000001</v>
      </c>
      <c r="AU59">
        <f t="shared" si="36"/>
        <v>-9.5783333333333402</v>
      </c>
      <c r="AV59">
        <f t="shared" si="37"/>
        <v>0</v>
      </c>
      <c r="AW59">
        <f t="shared" si="38"/>
        <v>9.5783333333333402</v>
      </c>
      <c r="AX59">
        <f t="shared" si="65"/>
        <v>64.062488333333334</v>
      </c>
      <c r="AY59">
        <f t="shared" si="66"/>
        <v>52.481585000000003</v>
      </c>
      <c r="AZ59">
        <f t="shared" si="67"/>
        <v>64.062488333333334</v>
      </c>
      <c r="BA59">
        <f t="shared" si="68"/>
        <v>58.335000000000001</v>
      </c>
      <c r="BB59">
        <f t="shared" si="39"/>
        <v>61.198744166666671</v>
      </c>
      <c r="BC59">
        <f t="shared" si="40"/>
        <v>0</v>
      </c>
      <c r="BD59">
        <f t="shared" si="41"/>
        <v>0</v>
      </c>
      <c r="BE59">
        <f t="shared" si="42"/>
        <v>1</v>
      </c>
      <c r="BG59">
        <f t="shared" si="43"/>
        <v>61.198744166666671</v>
      </c>
      <c r="BH59">
        <f t="shared" si="44"/>
        <v>61.198744166666671</v>
      </c>
      <c r="BI59">
        <f t="shared" si="45"/>
        <v>61.198744166666671</v>
      </c>
      <c r="BK59" s="34">
        <f t="shared" si="46"/>
        <v>61.198744166666671</v>
      </c>
      <c r="BM59" s="33">
        <f t="shared" si="47"/>
        <v>61.198744166666671</v>
      </c>
      <c r="BN59" s="33">
        <f t="shared" si="48"/>
        <v>61.198744166666671</v>
      </c>
    </row>
    <row r="60" spans="1:66" x14ac:dyDescent="0.2">
      <c r="A60" s="25">
        <f>'(Lab)limts'!A63</f>
        <v>61.844999999999999</v>
      </c>
      <c r="B60">
        <f t="shared" si="49"/>
        <v>67.913333333333341</v>
      </c>
      <c r="C60">
        <v>61.844999999999999</v>
      </c>
      <c r="D60">
        <f t="shared" si="17"/>
        <v>-6.0683333333333422</v>
      </c>
      <c r="E60">
        <f t="shared" si="18"/>
        <v>0</v>
      </c>
      <c r="F60">
        <f t="shared" si="19"/>
        <v>6.0683333333333422</v>
      </c>
      <c r="G60">
        <f t="shared" si="53"/>
        <v>67.716398333333345</v>
      </c>
      <c r="H60">
        <f t="shared" si="54"/>
        <v>55.847674999999995</v>
      </c>
      <c r="I60">
        <f t="shared" si="55"/>
        <v>67.716398333333345</v>
      </c>
      <c r="J60">
        <f t="shared" si="56"/>
        <v>61.844999999999999</v>
      </c>
      <c r="K60">
        <f t="shared" si="20"/>
        <v>64.780699166666665</v>
      </c>
      <c r="L60" s="25">
        <f>'(Lab)limts'!B63</f>
        <v>61.844999999999999</v>
      </c>
      <c r="M60">
        <f t="shared" si="50"/>
        <v>1.8516432769536508</v>
      </c>
      <c r="N60">
        <v>61.844999999999999</v>
      </c>
      <c r="O60">
        <f t="shared" si="21"/>
        <v>59.993356723046347</v>
      </c>
      <c r="P60">
        <f t="shared" si="22"/>
        <v>0</v>
      </c>
      <c r="Q60">
        <f t="shared" si="23"/>
        <v>-59.993356723046347</v>
      </c>
      <c r="R60">
        <f t="shared" si="57"/>
        <v>64.479375520570727</v>
      </c>
      <c r="S60">
        <f t="shared" si="58"/>
        <v>59.216821192875365</v>
      </c>
      <c r="T60">
        <f t="shared" si="59"/>
        <v>61.844999999999999</v>
      </c>
      <c r="U60">
        <f t="shared" si="60"/>
        <v>59.216821192875365</v>
      </c>
      <c r="V60">
        <f t="shared" si="24"/>
        <v>60.530910596437678</v>
      </c>
      <c r="W60">
        <f t="shared" si="25"/>
        <v>0</v>
      </c>
      <c r="X60">
        <f t="shared" si="26"/>
        <v>1</v>
      </c>
      <c r="Y60">
        <f t="shared" si="27"/>
        <v>0</v>
      </c>
      <c r="AA60">
        <f t="shared" si="28"/>
        <v>64.780699166666665</v>
      </c>
      <c r="AB60">
        <f t="shared" si="29"/>
        <v>64.780699166666665</v>
      </c>
      <c r="AC60">
        <f t="shared" si="30"/>
        <v>64.780699166666665</v>
      </c>
      <c r="AE60" s="34">
        <f t="shared" si="31"/>
        <v>64.780699166666665</v>
      </c>
      <c r="AG60">
        <f>'(Lab)limts'!B63</f>
        <v>61.844999999999999</v>
      </c>
      <c r="AH60">
        <f t="shared" si="51"/>
        <v>67.913333333333341</v>
      </c>
      <c r="AI60">
        <v>61.844999999999999</v>
      </c>
      <c r="AJ60">
        <f t="shared" si="32"/>
        <v>-6.0683333333333422</v>
      </c>
      <c r="AK60">
        <f t="shared" si="33"/>
        <v>0</v>
      </c>
      <c r="AL60">
        <f t="shared" si="34"/>
        <v>6.0683333333333422</v>
      </c>
      <c r="AM60">
        <f t="shared" si="61"/>
        <v>67.716398333333345</v>
      </c>
      <c r="AN60">
        <f t="shared" si="62"/>
        <v>55.847674999999995</v>
      </c>
      <c r="AO60">
        <f t="shared" si="63"/>
        <v>67.716398333333345</v>
      </c>
      <c r="AP60">
        <f t="shared" si="64"/>
        <v>61.844999999999999</v>
      </c>
      <c r="AQ60">
        <f t="shared" si="35"/>
        <v>64.780699166666665</v>
      </c>
      <c r="AR60" s="25">
        <f t="shared" si="12"/>
        <v>61.844999999999999</v>
      </c>
      <c r="AS60">
        <f t="shared" si="52"/>
        <v>67.913333333333341</v>
      </c>
      <c r="AT60">
        <v>61.844999999999999</v>
      </c>
      <c r="AU60">
        <f t="shared" si="36"/>
        <v>-6.0683333333333422</v>
      </c>
      <c r="AV60">
        <f t="shared" si="37"/>
        <v>0</v>
      </c>
      <c r="AW60">
        <f t="shared" si="38"/>
        <v>6.0683333333333422</v>
      </c>
      <c r="AX60">
        <f t="shared" si="65"/>
        <v>67.716398333333345</v>
      </c>
      <c r="AY60">
        <f t="shared" si="66"/>
        <v>55.847674999999995</v>
      </c>
      <c r="AZ60">
        <f t="shared" si="67"/>
        <v>67.716398333333345</v>
      </c>
      <c r="BA60">
        <f t="shared" si="68"/>
        <v>61.844999999999999</v>
      </c>
      <c r="BB60">
        <f t="shared" si="39"/>
        <v>64.780699166666665</v>
      </c>
      <c r="BC60">
        <f t="shared" si="40"/>
        <v>0</v>
      </c>
      <c r="BD60">
        <f t="shared" si="41"/>
        <v>1</v>
      </c>
      <c r="BE60">
        <f t="shared" si="42"/>
        <v>0</v>
      </c>
      <c r="BG60">
        <f t="shared" si="43"/>
        <v>64.780699166666665</v>
      </c>
      <c r="BH60">
        <f t="shared" si="44"/>
        <v>64.780699166666665</v>
      </c>
      <c r="BI60">
        <f t="shared" si="45"/>
        <v>64.780699166666665</v>
      </c>
      <c r="BK60" s="34">
        <f t="shared" si="46"/>
        <v>64.780699166666665</v>
      </c>
      <c r="BM60" s="33">
        <f t="shared" si="47"/>
        <v>64.780699166666665</v>
      </c>
      <c r="BN60" s="33">
        <f t="shared" si="48"/>
        <v>64.780699166666665</v>
      </c>
    </row>
    <row r="61" spans="1:66" x14ac:dyDescent="0.2">
      <c r="A61" s="25">
        <f>'(Lab)limts'!A64</f>
        <v>58.481666666666662</v>
      </c>
      <c r="B61">
        <f t="shared" si="49"/>
        <v>67.913333333333341</v>
      </c>
      <c r="C61">
        <v>58.481666666666662</v>
      </c>
      <c r="D61">
        <f t="shared" si="17"/>
        <v>-9.4316666666666791</v>
      </c>
      <c r="E61">
        <f t="shared" si="18"/>
        <v>0</v>
      </c>
      <c r="F61">
        <f t="shared" si="19"/>
        <v>9.4316666666666791</v>
      </c>
      <c r="G61">
        <f t="shared" si="53"/>
        <v>64.215168333333324</v>
      </c>
      <c r="H61">
        <f t="shared" si="54"/>
        <v>52.622238333333335</v>
      </c>
      <c r="I61">
        <f t="shared" si="55"/>
        <v>64.215168333333324</v>
      </c>
      <c r="J61">
        <f t="shared" si="56"/>
        <v>58.481666666666662</v>
      </c>
      <c r="K61">
        <f t="shared" si="20"/>
        <v>61.348417499999996</v>
      </c>
      <c r="L61" s="25">
        <f>'(Lab)limts'!B64</f>
        <v>58.481666666666662</v>
      </c>
      <c r="M61">
        <f t="shared" si="50"/>
        <v>1.8516432769536508</v>
      </c>
      <c r="N61">
        <v>58.481666666666662</v>
      </c>
      <c r="O61">
        <f t="shared" si="21"/>
        <v>56.63002338971301</v>
      </c>
      <c r="P61">
        <f t="shared" si="22"/>
        <v>0</v>
      </c>
      <c r="Q61">
        <f t="shared" si="23"/>
        <v>-56.63002338971301</v>
      </c>
      <c r="R61">
        <f t="shared" si="57"/>
        <v>60.978145520570727</v>
      </c>
      <c r="S61">
        <f t="shared" si="58"/>
        <v>55.991384526208698</v>
      </c>
      <c r="T61">
        <f t="shared" si="59"/>
        <v>58.481666666666662</v>
      </c>
      <c r="U61">
        <f t="shared" si="60"/>
        <v>55.991384526208698</v>
      </c>
      <c r="V61">
        <f t="shared" si="24"/>
        <v>57.23652559643768</v>
      </c>
      <c r="W61">
        <f t="shared" si="25"/>
        <v>0</v>
      </c>
      <c r="X61">
        <f t="shared" si="26"/>
        <v>0</v>
      </c>
      <c r="Y61">
        <f t="shared" si="27"/>
        <v>1</v>
      </c>
      <c r="AA61">
        <f t="shared" si="28"/>
        <v>61.348417499999996</v>
      </c>
      <c r="AB61">
        <f t="shared" si="29"/>
        <v>61.348417499999996</v>
      </c>
      <c r="AC61">
        <f t="shared" si="30"/>
        <v>61.348417499999996</v>
      </c>
      <c r="AE61" s="34">
        <f t="shared" si="31"/>
        <v>61.348417499999996</v>
      </c>
      <c r="AG61">
        <f>'(Lab)limts'!B64</f>
        <v>58.481666666666662</v>
      </c>
      <c r="AH61">
        <f t="shared" si="51"/>
        <v>67.913333333333341</v>
      </c>
      <c r="AI61">
        <v>58.481666666666662</v>
      </c>
      <c r="AJ61">
        <f t="shared" si="32"/>
        <v>-9.4316666666666791</v>
      </c>
      <c r="AK61">
        <f t="shared" si="33"/>
        <v>0</v>
      </c>
      <c r="AL61">
        <f t="shared" si="34"/>
        <v>9.4316666666666791</v>
      </c>
      <c r="AM61">
        <f t="shared" si="61"/>
        <v>64.215168333333324</v>
      </c>
      <c r="AN61">
        <f t="shared" si="62"/>
        <v>52.622238333333335</v>
      </c>
      <c r="AO61">
        <f t="shared" si="63"/>
        <v>64.215168333333324</v>
      </c>
      <c r="AP61">
        <f t="shared" si="64"/>
        <v>58.481666666666662</v>
      </c>
      <c r="AQ61">
        <f t="shared" si="35"/>
        <v>61.348417499999996</v>
      </c>
      <c r="AR61" s="25">
        <f t="shared" si="12"/>
        <v>58.481666666666662</v>
      </c>
      <c r="AS61">
        <f t="shared" si="52"/>
        <v>67.913333333333341</v>
      </c>
      <c r="AT61">
        <v>58.481666666666662</v>
      </c>
      <c r="AU61">
        <f t="shared" si="36"/>
        <v>-9.4316666666666791</v>
      </c>
      <c r="AV61">
        <f t="shared" si="37"/>
        <v>0</v>
      </c>
      <c r="AW61">
        <f t="shared" si="38"/>
        <v>9.4316666666666791</v>
      </c>
      <c r="AX61">
        <f t="shared" si="65"/>
        <v>64.215168333333324</v>
      </c>
      <c r="AY61">
        <f t="shared" si="66"/>
        <v>52.622238333333335</v>
      </c>
      <c r="AZ61">
        <f t="shared" si="67"/>
        <v>64.215168333333324</v>
      </c>
      <c r="BA61">
        <f t="shared" si="68"/>
        <v>58.481666666666662</v>
      </c>
      <c r="BB61">
        <f t="shared" si="39"/>
        <v>61.348417499999996</v>
      </c>
      <c r="BC61">
        <f t="shared" si="40"/>
        <v>0</v>
      </c>
      <c r="BD61">
        <f t="shared" si="41"/>
        <v>0</v>
      </c>
      <c r="BE61">
        <f t="shared" si="42"/>
        <v>1</v>
      </c>
      <c r="BG61">
        <f t="shared" si="43"/>
        <v>61.348417499999996</v>
      </c>
      <c r="BH61">
        <f t="shared" si="44"/>
        <v>61.348417499999996</v>
      </c>
      <c r="BI61">
        <f t="shared" si="45"/>
        <v>61.348417499999996</v>
      </c>
      <c r="BK61" s="34">
        <f t="shared" si="46"/>
        <v>61.348417499999996</v>
      </c>
      <c r="BM61" s="33">
        <f t="shared" si="47"/>
        <v>61.348417499999996</v>
      </c>
      <c r="BN61" s="33">
        <f t="shared" si="48"/>
        <v>61.348417499999996</v>
      </c>
    </row>
    <row r="62" spans="1:66" x14ac:dyDescent="0.2">
      <c r="A62" s="25">
        <f>'(Lab)limts'!A65</f>
        <v>61.603333333333325</v>
      </c>
      <c r="B62">
        <f t="shared" si="49"/>
        <v>67.913333333333341</v>
      </c>
      <c r="C62">
        <v>61.603333333333325</v>
      </c>
      <c r="D62">
        <f t="shared" si="17"/>
        <v>-6.3100000000000165</v>
      </c>
      <c r="E62">
        <f t="shared" si="18"/>
        <v>0</v>
      </c>
      <c r="F62">
        <f t="shared" si="19"/>
        <v>6.3100000000000165</v>
      </c>
      <c r="G62">
        <f t="shared" si="53"/>
        <v>67.464823333333328</v>
      </c>
      <c r="H62">
        <f t="shared" si="54"/>
        <v>55.615916666666656</v>
      </c>
      <c r="I62">
        <f t="shared" si="55"/>
        <v>67.464823333333328</v>
      </c>
      <c r="J62">
        <f t="shared" si="56"/>
        <v>61.603333333333325</v>
      </c>
      <c r="K62">
        <f t="shared" si="20"/>
        <v>64.534078333333326</v>
      </c>
      <c r="L62" s="25">
        <f>'(Lab)limts'!B65</f>
        <v>61.603333333333325</v>
      </c>
      <c r="M62">
        <f t="shared" si="50"/>
        <v>1.8516432769536508</v>
      </c>
      <c r="N62">
        <v>61.603333333333325</v>
      </c>
      <c r="O62">
        <f t="shared" si="21"/>
        <v>59.751690056379672</v>
      </c>
      <c r="P62">
        <f t="shared" si="22"/>
        <v>0</v>
      </c>
      <c r="Q62">
        <f t="shared" si="23"/>
        <v>-59.751690056379672</v>
      </c>
      <c r="R62">
        <f t="shared" si="57"/>
        <v>64.227800520570725</v>
      </c>
      <c r="S62">
        <f t="shared" si="58"/>
        <v>58.985062859542026</v>
      </c>
      <c r="T62">
        <f t="shared" si="59"/>
        <v>61.603333333333325</v>
      </c>
      <c r="U62">
        <f t="shared" si="60"/>
        <v>58.985062859542026</v>
      </c>
      <c r="V62">
        <f t="shared" si="24"/>
        <v>60.294198096437675</v>
      </c>
      <c r="W62">
        <f t="shared" si="25"/>
        <v>0</v>
      </c>
      <c r="X62">
        <f t="shared" si="26"/>
        <v>0</v>
      </c>
      <c r="Y62">
        <f t="shared" si="27"/>
        <v>1</v>
      </c>
      <c r="AA62">
        <f t="shared" si="28"/>
        <v>64.534078333333326</v>
      </c>
      <c r="AB62">
        <f t="shared" si="29"/>
        <v>64.534078333333326</v>
      </c>
      <c r="AC62">
        <f t="shared" si="30"/>
        <v>64.534078333333326</v>
      </c>
      <c r="AE62" s="34">
        <f t="shared" si="31"/>
        <v>64.534078333333326</v>
      </c>
      <c r="AG62">
        <f>'(Lab)limts'!B65</f>
        <v>61.603333333333325</v>
      </c>
      <c r="AH62">
        <f t="shared" si="51"/>
        <v>67.913333333333341</v>
      </c>
      <c r="AI62">
        <v>61.603333333333325</v>
      </c>
      <c r="AJ62">
        <f t="shared" si="32"/>
        <v>-6.3100000000000165</v>
      </c>
      <c r="AK62">
        <f t="shared" si="33"/>
        <v>0</v>
      </c>
      <c r="AL62">
        <f t="shared" si="34"/>
        <v>6.3100000000000165</v>
      </c>
      <c r="AM62">
        <f t="shared" si="61"/>
        <v>67.464823333333328</v>
      </c>
      <c r="AN62">
        <f t="shared" si="62"/>
        <v>55.615916666666656</v>
      </c>
      <c r="AO62">
        <f t="shared" si="63"/>
        <v>67.464823333333328</v>
      </c>
      <c r="AP62">
        <f t="shared" si="64"/>
        <v>61.603333333333325</v>
      </c>
      <c r="AQ62">
        <f t="shared" si="35"/>
        <v>64.534078333333326</v>
      </c>
      <c r="AR62" s="25">
        <f t="shared" si="12"/>
        <v>61.603333333333325</v>
      </c>
      <c r="AS62">
        <f t="shared" si="52"/>
        <v>67.913333333333341</v>
      </c>
      <c r="AT62">
        <v>61.603333333333325</v>
      </c>
      <c r="AU62">
        <f t="shared" si="36"/>
        <v>-6.3100000000000165</v>
      </c>
      <c r="AV62">
        <f t="shared" si="37"/>
        <v>0</v>
      </c>
      <c r="AW62">
        <f t="shared" si="38"/>
        <v>6.3100000000000165</v>
      </c>
      <c r="AX62">
        <f t="shared" si="65"/>
        <v>67.464823333333328</v>
      </c>
      <c r="AY62">
        <f t="shared" si="66"/>
        <v>55.615916666666656</v>
      </c>
      <c r="AZ62">
        <f t="shared" si="67"/>
        <v>67.464823333333328</v>
      </c>
      <c r="BA62">
        <f t="shared" si="68"/>
        <v>61.603333333333325</v>
      </c>
      <c r="BB62">
        <f t="shared" si="39"/>
        <v>64.534078333333326</v>
      </c>
      <c r="BC62">
        <f t="shared" si="40"/>
        <v>0</v>
      </c>
      <c r="BD62">
        <f t="shared" si="41"/>
        <v>0</v>
      </c>
      <c r="BE62">
        <f t="shared" si="42"/>
        <v>1</v>
      </c>
      <c r="BG62">
        <f t="shared" si="43"/>
        <v>64.534078333333326</v>
      </c>
      <c r="BH62">
        <f t="shared" si="44"/>
        <v>64.534078333333326</v>
      </c>
      <c r="BI62">
        <f t="shared" si="45"/>
        <v>64.534078333333326</v>
      </c>
      <c r="BK62" s="34">
        <f t="shared" si="46"/>
        <v>64.534078333333326</v>
      </c>
      <c r="BM62" s="33">
        <f t="shared" si="47"/>
        <v>64.534078333333326</v>
      </c>
      <c r="BN62" s="33">
        <f t="shared" si="48"/>
        <v>64.534078333333326</v>
      </c>
    </row>
    <row r="63" spans="1:66" x14ac:dyDescent="0.2">
      <c r="A63" s="25">
        <f>'(Lab)limts'!A66</f>
        <v>57.21</v>
      </c>
      <c r="B63">
        <f t="shared" si="49"/>
        <v>67.913333333333341</v>
      </c>
      <c r="C63">
        <v>57.21</v>
      </c>
      <c r="D63">
        <f t="shared" si="17"/>
        <v>-10.70333333333334</v>
      </c>
      <c r="E63">
        <f t="shared" si="18"/>
        <v>0</v>
      </c>
      <c r="F63">
        <f t="shared" si="19"/>
        <v>10.70333333333334</v>
      </c>
      <c r="G63">
        <f t="shared" si="53"/>
        <v>62.891363333333338</v>
      </c>
      <c r="H63">
        <f t="shared" si="54"/>
        <v>51.402710000000006</v>
      </c>
      <c r="I63">
        <f t="shared" si="55"/>
        <v>62.891363333333338</v>
      </c>
      <c r="J63">
        <f t="shared" si="56"/>
        <v>57.21</v>
      </c>
      <c r="K63">
        <f t="shared" si="20"/>
        <v>60.050681666666669</v>
      </c>
      <c r="L63" s="25">
        <f>'(Lab)limts'!B66</f>
        <v>57.21</v>
      </c>
      <c r="M63">
        <f t="shared" si="50"/>
        <v>1.8516432769536508</v>
      </c>
      <c r="N63">
        <v>57.21</v>
      </c>
      <c r="O63">
        <f t="shared" si="21"/>
        <v>55.358356723046349</v>
      </c>
      <c r="P63">
        <f t="shared" si="22"/>
        <v>0</v>
      </c>
      <c r="Q63">
        <f t="shared" si="23"/>
        <v>-55.358356723046349</v>
      </c>
      <c r="R63">
        <f t="shared" si="57"/>
        <v>59.654340520570734</v>
      </c>
      <c r="S63">
        <f t="shared" si="58"/>
        <v>54.771856192875369</v>
      </c>
      <c r="T63">
        <f t="shared" si="59"/>
        <v>57.21</v>
      </c>
      <c r="U63">
        <f t="shared" si="60"/>
        <v>54.771856192875369</v>
      </c>
      <c r="V63">
        <f t="shared" si="24"/>
        <v>55.990928096437685</v>
      </c>
      <c r="W63">
        <f t="shared" si="25"/>
        <v>0</v>
      </c>
      <c r="X63">
        <f t="shared" si="26"/>
        <v>0</v>
      </c>
      <c r="Y63">
        <f t="shared" si="27"/>
        <v>1</v>
      </c>
      <c r="AA63">
        <f t="shared" si="28"/>
        <v>60.050681666666669</v>
      </c>
      <c r="AB63">
        <f t="shared" si="29"/>
        <v>60.050681666666669</v>
      </c>
      <c r="AC63">
        <f t="shared" si="30"/>
        <v>60.050681666666669</v>
      </c>
      <c r="AE63" s="34">
        <f t="shared" si="31"/>
        <v>60.050681666666669</v>
      </c>
      <c r="AG63">
        <f>'(Lab)limts'!B66</f>
        <v>57.21</v>
      </c>
      <c r="AH63">
        <f t="shared" si="51"/>
        <v>67.913333333333341</v>
      </c>
      <c r="AI63">
        <v>57.21</v>
      </c>
      <c r="AJ63">
        <f t="shared" si="32"/>
        <v>-10.70333333333334</v>
      </c>
      <c r="AK63">
        <f t="shared" si="33"/>
        <v>0</v>
      </c>
      <c r="AL63">
        <f t="shared" si="34"/>
        <v>10.70333333333334</v>
      </c>
      <c r="AM63">
        <f t="shared" si="61"/>
        <v>62.891363333333338</v>
      </c>
      <c r="AN63">
        <f t="shared" si="62"/>
        <v>51.402710000000006</v>
      </c>
      <c r="AO63">
        <f t="shared" si="63"/>
        <v>62.891363333333338</v>
      </c>
      <c r="AP63">
        <f t="shared" si="64"/>
        <v>57.21</v>
      </c>
      <c r="AQ63">
        <f t="shared" si="35"/>
        <v>60.050681666666669</v>
      </c>
      <c r="AR63" s="25">
        <f t="shared" si="12"/>
        <v>57.21</v>
      </c>
      <c r="AS63">
        <f t="shared" si="52"/>
        <v>67.913333333333341</v>
      </c>
      <c r="AT63">
        <v>57.21</v>
      </c>
      <c r="AU63">
        <f t="shared" si="36"/>
        <v>-10.70333333333334</v>
      </c>
      <c r="AV63">
        <f t="shared" si="37"/>
        <v>0</v>
      </c>
      <c r="AW63">
        <f t="shared" si="38"/>
        <v>10.70333333333334</v>
      </c>
      <c r="AX63">
        <f t="shared" si="65"/>
        <v>62.891363333333338</v>
      </c>
      <c r="AY63">
        <f t="shared" si="66"/>
        <v>51.402710000000006</v>
      </c>
      <c r="AZ63">
        <f t="shared" si="67"/>
        <v>62.891363333333338</v>
      </c>
      <c r="BA63">
        <f t="shared" si="68"/>
        <v>57.21</v>
      </c>
      <c r="BB63">
        <f t="shared" si="39"/>
        <v>60.050681666666669</v>
      </c>
      <c r="BC63">
        <f t="shared" si="40"/>
        <v>0</v>
      </c>
      <c r="BD63">
        <f t="shared" si="41"/>
        <v>0</v>
      </c>
      <c r="BE63">
        <f t="shared" si="42"/>
        <v>1</v>
      </c>
      <c r="BG63">
        <f t="shared" si="43"/>
        <v>60.050681666666669</v>
      </c>
      <c r="BH63">
        <f t="shared" si="44"/>
        <v>60.050681666666669</v>
      </c>
      <c r="BI63">
        <f t="shared" si="45"/>
        <v>60.050681666666669</v>
      </c>
      <c r="BK63" s="34">
        <f t="shared" si="46"/>
        <v>60.050681666666669</v>
      </c>
      <c r="BM63" s="33">
        <f t="shared" si="47"/>
        <v>60.050681666666669</v>
      </c>
      <c r="BN63" s="33">
        <f t="shared" si="48"/>
        <v>60.050681666666669</v>
      </c>
    </row>
    <row r="64" spans="1:66" x14ac:dyDescent="0.2">
      <c r="A64" s="25">
        <f>'(Lab)limts'!A67</f>
        <v>55.861666666666672</v>
      </c>
      <c r="B64">
        <f t="shared" si="49"/>
        <v>67.913333333333341</v>
      </c>
      <c r="C64">
        <v>55.861666666666672</v>
      </c>
      <c r="D64">
        <f t="shared" si="17"/>
        <v>-12.051666666666669</v>
      </c>
      <c r="E64">
        <f t="shared" si="18"/>
        <v>0</v>
      </c>
      <c r="F64">
        <f t="shared" si="19"/>
        <v>12.051666666666669</v>
      </c>
      <c r="G64">
        <f t="shared" si="53"/>
        <v>61.487748333333343</v>
      </c>
      <c r="H64">
        <f t="shared" si="54"/>
        <v>50.109658333333336</v>
      </c>
      <c r="I64">
        <f t="shared" si="55"/>
        <v>61.487748333333343</v>
      </c>
      <c r="J64">
        <f t="shared" si="56"/>
        <v>55.861666666666672</v>
      </c>
      <c r="K64">
        <f t="shared" si="20"/>
        <v>58.674707500000011</v>
      </c>
      <c r="L64" s="25">
        <f>'(Lab)limts'!B67</f>
        <v>55.861666666666672</v>
      </c>
      <c r="M64">
        <f t="shared" si="50"/>
        <v>1.8516432769536508</v>
      </c>
      <c r="N64">
        <v>55.861666666666672</v>
      </c>
      <c r="O64">
        <f t="shared" si="21"/>
        <v>54.01002338971302</v>
      </c>
      <c r="P64">
        <f t="shared" si="22"/>
        <v>0</v>
      </c>
      <c r="Q64">
        <f t="shared" si="23"/>
        <v>-54.01002338971302</v>
      </c>
      <c r="R64">
        <f t="shared" si="57"/>
        <v>58.250725520570747</v>
      </c>
      <c r="S64">
        <f t="shared" si="58"/>
        <v>53.478804526208698</v>
      </c>
      <c r="T64">
        <f t="shared" si="59"/>
        <v>55.861666666666672</v>
      </c>
      <c r="U64">
        <f t="shared" si="60"/>
        <v>53.478804526208698</v>
      </c>
      <c r="V64">
        <f t="shared" si="24"/>
        <v>54.670235596437685</v>
      </c>
      <c r="W64">
        <f t="shared" si="25"/>
        <v>0</v>
      </c>
      <c r="X64">
        <f t="shared" si="26"/>
        <v>0</v>
      </c>
      <c r="Y64">
        <f t="shared" si="27"/>
        <v>1</v>
      </c>
      <c r="AA64">
        <f t="shared" si="28"/>
        <v>58.674707500000011</v>
      </c>
      <c r="AB64">
        <f t="shared" si="29"/>
        <v>58.674707500000011</v>
      </c>
      <c r="AC64">
        <f t="shared" si="30"/>
        <v>58.674707500000011</v>
      </c>
      <c r="AE64" s="34">
        <f t="shared" si="31"/>
        <v>58.674707500000011</v>
      </c>
      <c r="AG64">
        <f>'(Lab)limts'!B67</f>
        <v>55.861666666666672</v>
      </c>
      <c r="AH64">
        <f t="shared" si="51"/>
        <v>67.913333333333341</v>
      </c>
      <c r="AI64">
        <v>55.861666666666672</v>
      </c>
      <c r="AJ64">
        <f t="shared" si="32"/>
        <v>-12.051666666666669</v>
      </c>
      <c r="AK64">
        <f t="shared" si="33"/>
        <v>0</v>
      </c>
      <c r="AL64">
        <f t="shared" si="34"/>
        <v>12.051666666666669</v>
      </c>
      <c r="AM64">
        <f t="shared" si="61"/>
        <v>61.487748333333343</v>
      </c>
      <c r="AN64">
        <f t="shared" si="62"/>
        <v>50.109658333333336</v>
      </c>
      <c r="AO64">
        <f t="shared" si="63"/>
        <v>61.487748333333343</v>
      </c>
      <c r="AP64">
        <f t="shared" si="64"/>
        <v>55.861666666666672</v>
      </c>
      <c r="AQ64">
        <f t="shared" si="35"/>
        <v>58.674707500000011</v>
      </c>
      <c r="AR64" s="25">
        <f t="shared" si="12"/>
        <v>55.861666666666672</v>
      </c>
      <c r="AS64">
        <f t="shared" si="52"/>
        <v>67.913333333333341</v>
      </c>
      <c r="AT64">
        <v>55.861666666666672</v>
      </c>
      <c r="AU64">
        <f t="shared" si="36"/>
        <v>-12.051666666666669</v>
      </c>
      <c r="AV64">
        <f t="shared" si="37"/>
        <v>0</v>
      </c>
      <c r="AW64">
        <f t="shared" si="38"/>
        <v>12.051666666666669</v>
      </c>
      <c r="AX64">
        <f t="shared" si="65"/>
        <v>61.487748333333343</v>
      </c>
      <c r="AY64">
        <f t="shared" si="66"/>
        <v>50.109658333333336</v>
      </c>
      <c r="AZ64">
        <f t="shared" si="67"/>
        <v>61.487748333333343</v>
      </c>
      <c r="BA64">
        <f t="shared" si="68"/>
        <v>55.861666666666672</v>
      </c>
      <c r="BB64">
        <f t="shared" si="39"/>
        <v>58.674707500000011</v>
      </c>
      <c r="BC64">
        <f t="shared" si="40"/>
        <v>0</v>
      </c>
      <c r="BD64">
        <f t="shared" si="41"/>
        <v>0</v>
      </c>
      <c r="BE64">
        <f t="shared" si="42"/>
        <v>1</v>
      </c>
      <c r="BG64">
        <f t="shared" si="43"/>
        <v>58.674707500000011</v>
      </c>
      <c r="BH64">
        <f t="shared" si="44"/>
        <v>58.674707500000011</v>
      </c>
      <c r="BI64">
        <f t="shared" si="45"/>
        <v>58.674707500000011</v>
      </c>
      <c r="BK64" s="34">
        <f t="shared" si="46"/>
        <v>58.674707500000011</v>
      </c>
      <c r="BM64" s="33">
        <f t="shared" si="47"/>
        <v>58.674707500000011</v>
      </c>
      <c r="BN64" s="33">
        <f t="shared" si="48"/>
        <v>58.674707500000011</v>
      </c>
    </row>
    <row r="65" spans="1:66" x14ac:dyDescent="0.2">
      <c r="A65" s="25">
        <f>'(Lab)limts'!A68</f>
        <v>83.105000000000004</v>
      </c>
      <c r="B65">
        <f t="shared" si="49"/>
        <v>67.913333333333341</v>
      </c>
      <c r="C65">
        <v>83.105000000000004</v>
      </c>
      <c r="D65">
        <f t="shared" si="17"/>
        <v>15.191666666666663</v>
      </c>
      <c r="E65">
        <f t="shared" si="18"/>
        <v>0</v>
      </c>
      <c r="F65">
        <f t="shared" si="19"/>
        <v>-15.191666666666663</v>
      </c>
      <c r="G65">
        <f t="shared" si="53"/>
        <v>89.848058333333341</v>
      </c>
      <c r="H65">
        <f t="shared" si="54"/>
        <v>76.236015000000009</v>
      </c>
      <c r="I65">
        <f t="shared" si="55"/>
        <v>83.105000000000004</v>
      </c>
      <c r="J65">
        <f t="shared" si="56"/>
        <v>76.236015000000009</v>
      </c>
      <c r="K65">
        <f t="shared" si="20"/>
        <v>79.670507500000014</v>
      </c>
      <c r="L65" s="25">
        <f>'(Lab)limts'!B68</f>
        <v>83.105000000000004</v>
      </c>
      <c r="M65">
        <f t="shared" si="50"/>
        <v>1.8516432769536508</v>
      </c>
      <c r="N65">
        <v>83.105000000000004</v>
      </c>
      <c r="O65">
        <f t="shared" si="21"/>
        <v>81.253356723046352</v>
      </c>
      <c r="P65">
        <f t="shared" si="22"/>
        <v>0</v>
      </c>
      <c r="Q65">
        <f t="shared" si="23"/>
        <v>-81.253356723046352</v>
      </c>
      <c r="R65">
        <f t="shared" si="57"/>
        <v>86.611035520570738</v>
      </c>
      <c r="S65">
        <f t="shared" si="58"/>
        <v>79.605161192875372</v>
      </c>
      <c r="T65">
        <f t="shared" si="59"/>
        <v>83.105000000000004</v>
      </c>
      <c r="U65">
        <f t="shared" si="60"/>
        <v>79.605161192875372</v>
      </c>
      <c r="V65">
        <f t="shared" si="24"/>
        <v>81.355080596437688</v>
      </c>
      <c r="W65">
        <f t="shared" si="25"/>
        <v>1</v>
      </c>
      <c r="X65">
        <f t="shared" si="26"/>
        <v>0</v>
      </c>
      <c r="Y65">
        <f t="shared" si="27"/>
        <v>0</v>
      </c>
      <c r="AA65">
        <f t="shared" si="28"/>
        <v>81.355080596437688</v>
      </c>
      <c r="AB65">
        <f t="shared" si="29"/>
        <v>81.355080596437688</v>
      </c>
      <c r="AC65">
        <f t="shared" si="30"/>
        <v>81.355080596437688</v>
      </c>
      <c r="AE65" s="34">
        <f t="shared" si="31"/>
        <v>81.355080596437688</v>
      </c>
      <c r="AG65">
        <f>'(Lab)limts'!B68</f>
        <v>83.105000000000004</v>
      </c>
      <c r="AH65">
        <f t="shared" si="51"/>
        <v>67.913333333333341</v>
      </c>
      <c r="AI65">
        <v>83.105000000000004</v>
      </c>
      <c r="AJ65">
        <f t="shared" si="32"/>
        <v>15.191666666666663</v>
      </c>
      <c r="AK65">
        <f t="shared" si="33"/>
        <v>0</v>
      </c>
      <c r="AL65">
        <f t="shared" si="34"/>
        <v>-15.191666666666663</v>
      </c>
      <c r="AM65">
        <f t="shared" si="61"/>
        <v>89.848058333333341</v>
      </c>
      <c r="AN65">
        <f t="shared" si="62"/>
        <v>76.236015000000009</v>
      </c>
      <c r="AO65">
        <f t="shared" si="63"/>
        <v>83.105000000000004</v>
      </c>
      <c r="AP65">
        <f t="shared" si="64"/>
        <v>76.236015000000009</v>
      </c>
      <c r="AQ65">
        <f t="shared" si="35"/>
        <v>79.670507500000014</v>
      </c>
      <c r="AR65" s="25">
        <f t="shared" si="12"/>
        <v>83.105000000000004</v>
      </c>
      <c r="AS65">
        <f t="shared" si="52"/>
        <v>67.913333333333341</v>
      </c>
      <c r="AT65">
        <v>83.105000000000004</v>
      </c>
      <c r="AU65">
        <f t="shared" si="36"/>
        <v>15.191666666666663</v>
      </c>
      <c r="AV65">
        <f t="shared" si="37"/>
        <v>0</v>
      </c>
      <c r="AW65">
        <f t="shared" si="38"/>
        <v>-15.191666666666663</v>
      </c>
      <c r="AX65">
        <f t="shared" si="65"/>
        <v>89.848058333333341</v>
      </c>
      <c r="AY65">
        <f t="shared" si="66"/>
        <v>76.236015000000009</v>
      </c>
      <c r="AZ65">
        <f t="shared" si="67"/>
        <v>83.105000000000004</v>
      </c>
      <c r="BA65">
        <f t="shared" si="68"/>
        <v>76.236015000000009</v>
      </c>
      <c r="BB65">
        <f t="shared" si="39"/>
        <v>79.670507500000014</v>
      </c>
      <c r="BC65">
        <f t="shared" si="40"/>
        <v>1</v>
      </c>
      <c r="BD65">
        <f t="shared" si="41"/>
        <v>0</v>
      </c>
      <c r="BE65">
        <f t="shared" si="42"/>
        <v>0</v>
      </c>
      <c r="BG65">
        <f t="shared" si="43"/>
        <v>79.670507500000014</v>
      </c>
      <c r="BH65">
        <f t="shared" si="44"/>
        <v>79.670507500000014</v>
      </c>
      <c r="BI65">
        <f t="shared" si="45"/>
        <v>79.670507500000014</v>
      </c>
      <c r="BK65" s="34">
        <f t="shared" si="46"/>
        <v>79.670507500000014</v>
      </c>
      <c r="BM65" s="33">
        <f t="shared" si="47"/>
        <v>81.355080596437688</v>
      </c>
      <c r="BN65" s="33">
        <f t="shared" si="48"/>
        <v>79.670507500000014</v>
      </c>
    </row>
    <row r="66" spans="1:66" x14ac:dyDescent="0.2">
      <c r="A66" s="25">
        <f>'(Lab)limts'!A69</f>
        <v>56.376666666666658</v>
      </c>
      <c r="B66">
        <f t="shared" si="49"/>
        <v>67.913333333333341</v>
      </c>
      <c r="C66">
        <v>56.376666666666658</v>
      </c>
      <c r="D66">
        <f t="shared" si="17"/>
        <v>-11.536666666666683</v>
      </c>
      <c r="E66">
        <f t="shared" si="18"/>
        <v>0</v>
      </c>
      <c r="F66">
        <f t="shared" si="19"/>
        <v>11.536666666666683</v>
      </c>
      <c r="G66">
        <f t="shared" ref="G66:G87" si="69">(B66*0.222)+(C66*0.868)+(D66*0.499)+(E66*0.592)+(F66*0.326)+0.008</f>
        <v>62.023863333333338</v>
      </c>
      <c r="H66">
        <f t="shared" ref="H66:H87" si="70">(B66*0.131)+(C66*0.777)+(D66*0.407)+(E66*0.5)+(F66*0.225)+0.0019</f>
        <v>50.603543333333327</v>
      </c>
      <c r="I66">
        <f t="shared" ref="I66:I87" si="71">IF(G66&gt;MAX(B66:C66), MAX(B66:C66), G66)</f>
        <v>62.023863333333338</v>
      </c>
      <c r="J66">
        <f t="shared" ref="J66:J87" si="72">IF(H66&lt;MIN(B66:C66),MIN(B66:C66),H66)</f>
        <v>56.376666666666658</v>
      </c>
      <c r="K66">
        <f t="shared" si="20"/>
        <v>59.200265000000002</v>
      </c>
      <c r="L66" s="25">
        <f>'(Lab)limts'!B69</f>
        <v>56.376666666666658</v>
      </c>
      <c r="M66">
        <f t="shared" si="50"/>
        <v>1.8516432769536508</v>
      </c>
      <c r="N66">
        <v>56.376666666666658</v>
      </c>
      <c r="O66">
        <f t="shared" si="21"/>
        <v>54.525023389713006</v>
      </c>
      <c r="P66">
        <f t="shared" si="22"/>
        <v>0</v>
      </c>
      <c r="Q66">
        <f t="shared" si="23"/>
        <v>-54.525023389713006</v>
      </c>
      <c r="R66">
        <f t="shared" ref="R66:R87" si="73">(M66*0.222)+(N66*0.868)+(O66*0.499)+(P66*0.592)+(Q66*0.326)+0.008</f>
        <v>58.786840520570721</v>
      </c>
      <c r="S66">
        <f t="shared" ref="S66:S87" si="74">(M66*0.131)+(N66*0.777)+(O66*0.407)+(P66*0.5)+(Q66*0.225)+0.0019</f>
        <v>53.972689526208697</v>
      </c>
      <c r="T66">
        <f t="shared" ref="T66:T87" si="75">IF(R66&gt;MAX(M66:N66), MAX(M66:N66), R66)</f>
        <v>56.376666666666658</v>
      </c>
      <c r="U66">
        <f t="shared" ref="U66:U87" si="76">IF(S66&lt;MIN(M66:N66),MIN(M66:N66),S66)</f>
        <v>53.972689526208697</v>
      </c>
      <c r="V66">
        <f t="shared" si="24"/>
        <v>55.174678096437674</v>
      </c>
      <c r="W66">
        <f t="shared" si="25"/>
        <v>0</v>
      </c>
      <c r="X66">
        <f t="shared" si="26"/>
        <v>0</v>
      </c>
      <c r="Y66">
        <f t="shared" si="27"/>
        <v>1</v>
      </c>
      <c r="AA66">
        <f t="shared" si="28"/>
        <v>59.200265000000002</v>
      </c>
      <c r="AB66">
        <f t="shared" si="29"/>
        <v>59.200265000000002</v>
      </c>
      <c r="AC66">
        <f t="shared" si="30"/>
        <v>59.200265000000002</v>
      </c>
      <c r="AE66" s="34">
        <f t="shared" si="31"/>
        <v>59.200265000000002</v>
      </c>
      <c r="AG66">
        <f>'(Lab)limts'!B69</f>
        <v>56.376666666666658</v>
      </c>
      <c r="AH66">
        <f t="shared" si="51"/>
        <v>67.913333333333341</v>
      </c>
      <c r="AI66">
        <v>56.376666666666658</v>
      </c>
      <c r="AJ66">
        <f t="shared" si="32"/>
        <v>-11.536666666666683</v>
      </c>
      <c r="AK66">
        <f t="shared" si="33"/>
        <v>0</v>
      </c>
      <c r="AL66">
        <f t="shared" si="34"/>
        <v>11.536666666666683</v>
      </c>
      <c r="AM66">
        <f t="shared" ref="AM66:AM87" si="77">(AH66*0.222)+(AI66*0.868)+(AJ66*0.499)+(AK66*0.592)+(AL66*0.326)+0.008</f>
        <v>62.023863333333338</v>
      </c>
      <c r="AN66">
        <f t="shared" ref="AN66:AN87" si="78">(AH66*0.131)+(AI66*0.777)+(AJ66*0.407)+(AK66*0.5)+(AL66*0.225)+0.0019</f>
        <v>50.603543333333327</v>
      </c>
      <c r="AO66">
        <f t="shared" ref="AO66:AO87" si="79">IF(AM66&gt;MAX(AH66:AI66), MAX(AH66:AI66), AM66)</f>
        <v>62.023863333333338</v>
      </c>
      <c r="AP66">
        <f t="shared" ref="AP66:AP87" si="80">IF(AN66&lt;MIN(AH66:AI66),MIN(AH66:AI66),AN66)</f>
        <v>56.376666666666658</v>
      </c>
      <c r="AQ66">
        <f t="shared" si="35"/>
        <v>59.200265000000002</v>
      </c>
      <c r="AR66" s="25">
        <f t="shared" ref="AR66:AR87" si="81">AG66</f>
        <v>56.376666666666658</v>
      </c>
      <c r="AS66">
        <f t="shared" si="52"/>
        <v>67.913333333333341</v>
      </c>
      <c r="AT66">
        <v>56.376666666666658</v>
      </c>
      <c r="AU66">
        <f t="shared" si="36"/>
        <v>-11.536666666666683</v>
      </c>
      <c r="AV66">
        <f t="shared" si="37"/>
        <v>0</v>
      </c>
      <c r="AW66">
        <f t="shared" si="38"/>
        <v>11.536666666666683</v>
      </c>
      <c r="AX66">
        <f t="shared" ref="AX66:AX87" si="82">(AS66*0.222)+(AT66*0.868)+(AU66*0.499)+(AV66*0.592)+(AW66*0.326)+0.008</f>
        <v>62.023863333333338</v>
      </c>
      <c r="AY66">
        <f t="shared" ref="AY66:AY87" si="83">(AS66*0.131)+(AT66*0.777)+(AU66*0.407)+(AV66*0.5)+(AW66*0.225)+0.0019</f>
        <v>50.603543333333327</v>
      </c>
      <c r="AZ66">
        <f t="shared" ref="AZ66:AZ87" si="84">IF(AX66&gt;MAX(AS66:AT66), MAX(AS66:AT66), AX66)</f>
        <v>62.023863333333338</v>
      </c>
      <c r="BA66">
        <f t="shared" ref="BA66:BA87" si="85">IF(AY66&lt;MIN(AS66:AT66),MIN(AS66:AT66),AY66)</f>
        <v>56.376666666666658</v>
      </c>
      <c r="BB66">
        <f t="shared" si="39"/>
        <v>59.200265000000002</v>
      </c>
      <c r="BC66">
        <f t="shared" si="40"/>
        <v>0</v>
      </c>
      <c r="BD66">
        <f t="shared" si="41"/>
        <v>0</v>
      </c>
      <c r="BE66">
        <f t="shared" si="42"/>
        <v>1</v>
      </c>
      <c r="BG66">
        <f t="shared" si="43"/>
        <v>59.200265000000002</v>
      </c>
      <c r="BH66">
        <f t="shared" si="44"/>
        <v>59.200265000000002</v>
      </c>
      <c r="BI66">
        <f t="shared" si="45"/>
        <v>59.200265000000002</v>
      </c>
      <c r="BK66" s="34">
        <f t="shared" si="46"/>
        <v>59.200265000000002</v>
      </c>
      <c r="BM66" s="33">
        <f t="shared" si="47"/>
        <v>59.200265000000002</v>
      </c>
      <c r="BN66" s="33">
        <f t="shared" si="48"/>
        <v>59.200265000000002</v>
      </c>
    </row>
    <row r="67" spans="1:66" x14ac:dyDescent="0.2">
      <c r="A67" s="25">
        <f>'(Lab)limts'!A70</f>
        <v>48.326666666666675</v>
      </c>
      <c r="B67">
        <f t="shared" si="49"/>
        <v>67.913333333333341</v>
      </c>
      <c r="C67">
        <v>48.326666666666675</v>
      </c>
      <c r="D67">
        <f t="shared" ref="D67:D87" si="86">A67-B67</f>
        <v>-19.586666666666666</v>
      </c>
      <c r="E67">
        <f t="shared" ref="E67:E87" si="87">A67-C67</f>
        <v>0</v>
      </c>
      <c r="F67">
        <f t="shared" ref="F67:F87" si="88">B67-C67</f>
        <v>19.586666666666666</v>
      </c>
      <c r="G67">
        <f t="shared" si="69"/>
        <v>53.643813333333341</v>
      </c>
      <c r="H67">
        <f t="shared" si="70"/>
        <v>42.883593333333344</v>
      </c>
      <c r="I67">
        <f t="shared" si="71"/>
        <v>53.643813333333341</v>
      </c>
      <c r="J67">
        <f t="shared" si="72"/>
        <v>48.326666666666675</v>
      </c>
      <c r="K67">
        <f t="shared" ref="K67:K87" si="89">AVERAGE(I67:J67)</f>
        <v>50.985240000000005</v>
      </c>
      <c r="L67" s="25">
        <f>'(Lab)limts'!B70</f>
        <v>48.326666666666675</v>
      </c>
      <c r="M67">
        <f t="shared" si="50"/>
        <v>1.8516432769536508</v>
      </c>
      <c r="N67">
        <v>48.326666666666675</v>
      </c>
      <c r="O67">
        <f t="shared" ref="O67:O87" si="90">L67-M67</f>
        <v>46.475023389713023</v>
      </c>
      <c r="P67">
        <f t="shared" ref="P67:P87" si="91">L67-N67</f>
        <v>0</v>
      </c>
      <c r="Q67">
        <f t="shared" ref="Q67:Q87" si="92">M67-N67</f>
        <v>-46.475023389713023</v>
      </c>
      <c r="R67">
        <f t="shared" si="73"/>
        <v>50.406790520570738</v>
      </c>
      <c r="S67">
        <f t="shared" si="74"/>
        <v>46.252739526208707</v>
      </c>
      <c r="T67">
        <f t="shared" si="75"/>
        <v>48.326666666666675</v>
      </c>
      <c r="U67">
        <f t="shared" si="76"/>
        <v>46.252739526208707</v>
      </c>
      <c r="V67">
        <f t="shared" ref="V67:V87" si="93">AVERAGE(T67:U67)</f>
        <v>47.289703096437691</v>
      </c>
      <c r="W67">
        <f t="shared" ref="W67:W87" si="94">IF(F67 &lt; -6.2, 1, 0)</f>
        <v>0</v>
      </c>
      <c r="X67">
        <f t="shared" ref="X67:X87" si="95">IF(AND(F67 &gt; -6.2, F67 &lt; 6.2), 1, 0)</f>
        <v>0</v>
      </c>
      <c r="Y67">
        <f t="shared" ref="Y67:Y87" si="96">IF(F67 &gt; 6.2, 1, 0)</f>
        <v>1</v>
      </c>
      <c r="AA67">
        <f t="shared" ref="AA67:AA87" si="97">MAX(K67,V67)</f>
        <v>50.985240000000005</v>
      </c>
      <c r="AB67">
        <f t="shared" ref="AB67:AB87" si="98">MAX(K67,V67)</f>
        <v>50.985240000000005</v>
      </c>
      <c r="AC67">
        <f t="shared" ref="AC67:AC87" si="99">MAX(K67,V67)</f>
        <v>50.985240000000005</v>
      </c>
      <c r="AE67" s="34">
        <f t="shared" ref="AE67:AE87" si="100">(AA67*W67)+(X67*AB67)+(Y67*AC67)</f>
        <v>50.985240000000005</v>
      </c>
      <c r="AG67">
        <f>'(Lab)limts'!B70</f>
        <v>48.326666666666675</v>
      </c>
      <c r="AH67">
        <f t="shared" si="51"/>
        <v>67.913333333333341</v>
      </c>
      <c r="AI67">
        <v>48.326666666666675</v>
      </c>
      <c r="AJ67">
        <f t="shared" ref="AJ67:AJ87" si="101">AG67-AH67</f>
        <v>-19.586666666666666</v>
      </c>
      <c r="AK67">
        <f t="shared" ref="AK67:AK87" si="102">AG67-AI67</f>
        <v>0</v>
      </c>
      <c r="AL67">
        <f t="shared" ref="AL67:AL87" si="103">AH67-AI67</f>
        <v>19.586666666666666</v>
      </c>
      <c r="AM67">
        <f t="shared" si="77"/>
        <v>53.643813333333341</v>
      </c>
      <c r="AN67">
        <f t="shared" si="78"/>
        <v>42.883593333333344</v>
      </c>
      <c r="AO67">
        <f t="shared" si="79"/>
        <v>53.643813333333341</v>
      </c>
      <c r="AP67">
        <f t="shared" si="80"/>
        <v>48.326666666666675</v>
      </c>
      <c r="AQ67">
        <f t="shared" ref="AQ67:AQ87" si="104">AVERAGE(AO67:AP67)</f>
        <v>50.985240000000005</v>
      </c>
      <c r="AR67" s="25">
        <f t="shared" si="81"/>
        <v>48.326666666666675</v>
      </c>
      <c r="AS67">
        <f t="shared" si="52"/>
        <v>67.913333333333341</v>
      </c>
      <c r="AT67">
        <v>48.326666666666675</v>
      </c>
      <c r="AU67">
        <f t="shared" ref="AU67:AU87" si="105">AR67-AS67</f>
        <v>-19.586666666666666</v>
      </c>
      <c r="AV67">
        <f t="shared" ref="AV67:AV87" si="106">AR67-AT67</f>
        <v>0</v>
      </c>
      <c r="AW67">
        <f t="shared" ref="AW67:AW87" si="107">AS67-AT67</f>
        <v>19.586666666666666</v>
      </c>
      <c r="AX67">
        <f t="shared" si="82"/>
        <v>53.643813333333341</v>
      </c>
      <c r="AY67">
        <f t="shared" si="83"/>
        <v>42.883593333333344</v>
      </c>
      <c r="AZ67">
        <f t="shared" si="84"/>
        <v>53.643813333333341</v>
      </c>
      <c r="BA67">
        <f t="shared" si="85"/>
        <v>48.326666666666675</v>
      </c>
      <c r="BB67">
        <f t="shared" ref="BB67:BB87" si="108">AVERAGE(AZ67:BA67)</f>
        <v>50.985240000000005</v>
      </c>
      <c r="BC67">
        <f t="shared" ref="BC67:BC87" si="109">IF(AL67 &lt; -6.2, 1, 0)</f>
        <v>0</v>
      </c>
      <c r="BD67">
        <f t="shared" ref="BD67:BD87" si="110">IF(AND(AL67 &gt; -6.2, AL67 &lt; 6.2), 1, 0)</f>
        <v>0</v>
      </c>
      <c r="BE67">
        <f t="shared" ref="BE67:BE87" si="111">IF(AL67 &gt; 6.2, 1, 0)</f>
        <v>1</v>
      </c>
      <c r="BG67">
        <f t="shared" ref="BG67:BG87" si="112">MIN(AQ67,BB67)</f>
        <v>50.985240000000005</v>
      </c>
      <c r="BH67">
        <f t="shared" ref="BH67:BH87" si="113">MAX(AQ67,BB67)</f>
        <v>50.985240000000005</v>
      </c>
      <c r="BI67">
        <f t="shared" ref="BI67:BI87" si="114">MAX(AQ67,BB67)</f>
        <v>50.985240000000005</v>
      </c>
      <c r="BK67" s="34">
        <f t="shared" ref="BK67:BK87" si="115">(BG67*BC67)+(BD67*BH67)+(BE67*BI67)</f>
        <v>50.985240000000005</v>
      </c>
      <c r="BM67" s="33">
        <f t="shared" ref="BM67:BM87" si="116">AE67</f>
        <v>50.985240000000005</v>
      </c>
      <c r="BN67" s="33">
        <f t="shared" ref="BN67:BN87" si="117">BK67</f>
        <v>50.985240000000005</v>
      </c>
    </row>
    <row r="68" spans="1:66" x14ac:dyDescent="0.2">
      <c r="A68" s="25">
        <f>'(Lab)limts'!A71</f>
        <v>62.235000000000007</v>
      </c>
      <c r="B68">
        <f t="shared" ref="B68:B87" si="118">B67</f>
        <v>67.913333333333341</v>
      </c>
      <c r="C68">
        <v>62.235000000000007</v>
      </c>
      <c r="D68">
        <f t="shared" si="86"/>
        <v>-5.6783333333333346</v>
      </c>
      <c r="E68">
        <f t="shared" si="87"/>
        <v>0</v>
      </c>
      <c r="F68">
        <f t="shared" si="88"/>
        <v>5.6783333333333346</v>
      </c>
      <c r="G68">
        <f t="shared" si="69"/>
        <v>68.122388333333333</v>
      </c>
      <c r="H68">
        <f t="shared" si="70"/>
        <v>56.221685000000008</v>
      </c>
      <c r="I68">
        <f t="shared" si="71"/>
        <v>67.913333333333341</v>
      </c>
      <c r="J68">
        <f t="shared" si="72"/>
        <v>62.235000000000007</v>
      </c>
      <c r="K68">
        <f t="shared" si="89"/>
        <v>65.07416666666667</v>
      </c>
      <c r="L68" s="25">
        <f>'(Lab)limts'!B71</f>
        <v>62.235000000000007</v>
      </c>
      <c r="M68">
        <f t="shared" ref="M68:M87" si="119">M67</f>
        <v>1.8516432769536508</v>
      </c>
      <c r="N68">
        <v>62.235000000000007</v>
      </c>
      <c r="O68">
        <f t="shared" si="90"/>
        <v>60.383356723046354</v>
      </c>
      <c r="P68">
        <f t="shared" si="91"/>
        <v>0</v>
      </c>
      <c r="Q68">
        <f t="shared" si="92"/>
        <v>-60.383356723046354</v>
      </c>
      <c r="R68">
        <f t="shared" si="73"/>
        <v>64.885365520570744</v>
      </c>
      <c r="S68">
        <f t="shared" si="74"/>
        <v>59.590831192875378</v>
      </c>
      <c r="T68">
        <f t="shared" si="75"/>
        <v>62.235000000000007</v>
      </c>
      <c r="U68">
        <f t="shared" si="76"/>
        <v>59.590831192875378</v>
      </c>
      <c r="V68">
        <f t="shared" si="93"/>
        <v>60.912915596437692</v>
      </c>
      <c r="W68">
        <f t="shared" si="94"/>
        <v>0</v>
      </c>
      <c r="X68">
        <f t="shared" si="95"/>
        <v>1</v>
      </c>
      <c r="Y68">
        <f t="shared" si="96"/>
        <v>0</v>
      </c>
      <c r="AA68">
        <f t="shared" si="97"/>
        <v>65.07416666666667</v>
      </c>
      <c r="AB68">
        <f t="shared" si="98"/>
        <v>65.07416666666667</v>
      </c>
      <c r="AC68">
        <f t="shared" si="99"/>
        <v>65.07416666666667</v>
      </c>
      <c r="AE68" s="34">
        <f t="shared" si="100"/>
        <v>65.07416666666667</v>
      </c>
      <c r="AG68">
        <f>'(Lab)limts'!B71</f>
        <v>62.235000000000007</v>
      </c>
      <c r="AH68">
        <f t="shared" ref="AH68:AH87" si="120">AH67</f>
        <v>67.913333333333341</v>
      </c>
      <c r="AI68">
        <v>62.235000000000007</v>
      </c>
      <c r="AJ68">
        <f t="shared" si="101"/>
        <v>-5.6783333333333346</v>
      </c>
      <c r="AK68">
        <f t="shared" si="102"/>
        <v>0</v>
      </c>
      <c r="AL68">
        <f t="shared" si="103"/>
        <v>5.6783333333333346</v>
      </c>
      <c r="AM68">
        <f t="shared" si="77"/>
        <v>68.122388333333333</v>
      </c>
      <c r="AN68">
        <f t="shared" si="78"/>
        <v>56.221685000000008</v>
      </c>
      <c r="AO68">
        <f t="shared" si="79"/>
        <v>67.913333333333341</v>
      </c>
      <c r="AP68">
        <f t="shared" si="80"/>
        <v>62.235000000000007</v>
      </c>
      <c r="AQ68">
        <f t="shared" si="104"/>
        <v>65.07416666666667</v>
      </c>
      <c r="AR68" s="25">
        <f t="shared" si="81"/>
        <v>62.235000000000007</v>
      </c>
      <c r="AS68">
        <f t="shared" ref="AS68:AS87" si="121">AS67</f>
        <v>67.913333333333341</v>
      </c>
      <c r="AT68">
        <v>62.235000000000007</v>
      </c>
      <c r="AU68">
        <f t="shared" si="105"/>
        <v>-5.6783333333333346</v>
      </c>
      <c r="AV68">
        <f t="shared" si="106"/>
        <v>0</v>
      </c>
      <c r="AW68">
        <f t="shared" si="107"/>
        <v>5.6783333333333346</v>
      </c>
      <c r="AX68">
        <f t="shared" si="82"/>
        <v>68.122388333333333</v>
      </c>
      <c r="AY68">
        <f t="shared" si="83"/>
        <v>56.221685000000008</v>
      </c>
      <c r="AZ68">
        <f t="shared" si="84"/>
        <v>67.913333333333341</v>
      </c>
      <c r="BA68">
        <f t="shared" si="85"/>
        <v>62.235000000000007</v>
      </c>
      <c r="BB68">
        <f t="shared" si="108"/>
        <v>65.07416666666667</v>
      </c>
      <c r="BC68">
        <f t="shared" si="109"/>
        <v>0</v>
      </c>
      <c r="BD68">
        <f t="shared" si="110"/>
        <v>1</v>
      </c>
      <c r="BE68">
        <f t="shared" si="111"/>
        <v>0</v>
      </c>
      <c r="BG68">
        <f t="shared" si="112"/>
        <v>65.07416666666667</v>
      </c>
      <c r="BH68">
        <f t="shared" si="113"/>
        <v>65.07416666666667</v>
      </c>
      <c r="BI68">
        <f t="shared" si="114"/>
        <v>65.07416666666667</v>
      </c>
      <c r="BK68" s="34">
        <f t="shared" si="115"/>
        <v>65.07416666666667</v>
      </c>
      <c r="BM68" s="33">
        <f t="shared" si="116"/>
        <v>65.07416666666667</v>
      </c>
      <c r="BN68" s="33">
        <f t="shared" si="117"/>
        <v>65.07416666666667</v>
      </c>
    </row>
    <row r="69" spans="1:66" x14ac:dyDescent="0.2">
      <c r="A69" s="25">
        <f>'(Lab)limts'!A72</f>
        <v>63.271666666666668</v>
      </c>
      <c r="B69">
        <f t="shared" si="118"/>
        <v>67.913333333333341</v>
      </c>
      <c r="C69">
        <v>63.271666666666668</v>
      </c>
      <c r="D69">
        <f t="shared" si="86"/>
        <v>-4.6416666666666728</v>
      </c>
      <c r="E69">
        <f t="shared" si="87"/>
        <v>0</v>
      </c>
      <c r="F69">
        <f t="shared" si="88"/>
        <v>4.6416666666666728</v>
      </c>
      <c r="G69">
        <f t="shared" si="69"/>
        <v>69.201558333333324</v>
      </c>
      <c r="H69">
        <f t="shared" si="70"/>
        <v>57.215848333333341</v>
      </c>
      <c r="I69">
        <f t="shared" si="71"/>
        <v>67.913333333333341</v>
      </c>
      <c r="J69">
        <f t="shared" si="72"/>
        <v>63.271666666666668</v>
      </c>
      <c r="K69">
        <f t="shared" si="89"/>
        <v>65.592500000000001</v>
      </c>
      <c r="L69" s="25">
        <f>'(Lab)limts'!B72</f>
        <v>63.271666666666668</v>
      </c>
      <c r="M69">
        <f t="shared" si="119"/>
        <v>1.8516432769536508</v>
      </c>
      <c r="N69">
        <v>63.271666666666668</v>
      </c>
      <c r="O69">
        <f t="shared" si="90"/>
        <v>61.420023389713016</v>
      </c>
      <c r="P69">
        <f t="shared" si="91"/>
        <v>0</v>
      </c>
      <c r="Q69">
        <f t="shared" si="92"/>
        <v>-61.420023389713016</v>
      </c>
      <c r="R69">
        <f t="shared" si="73"/>
        <v>65.96453552057072</v>
      </c>
      <c r="S69">
        <f t="shared" si="74"/>
        <v>60.58499452620871</v>
      </c>
      <c r="T69">
        <f t="shared" si="75"/>
        <v>63.271666666666668</v>
      </c>
      <c r="U69">
        <f t="shared" si="76"/>
        <v>60.58499452620871</v>
      </c>
      <c r="V69">
        <f t="shared" si="93"/>
        <v>61.928330596437689</v>
      </c>
      <c r="W69">
        <f t="shared" si="94"/>
        <v>0</v>
      </c>
      <c r="X69">
        <f t="shared" si="95"/>
        <v>1</v>
      </c>
      <c r="Y69">
        <f t="shared" si="96"/>
        <v>0</v>
      </c>
      <c r="AA69">
        <f t="shared" si="97"/>
        <v>65.592500000000001</v>
      </c>
      <c r="AB69">
        <f t="shared" si="98"/>
        <v>65.592500000000001</v>
      </c>
      <c r="AC69">
        <f t="shared" si="99"/>
        <v>65.592500000000001</v>
      </c>
      <c r="AE69" s="34">
        <f t="shared" si="100"/>
        <v>65.592500000000001</v>
      </c>
      <c r="AG69">
        <f>'(Lab)limts'!B72</f>
        <v>63.271666666666668</v>
      </c>
      <c r="AH69">
        <f t="shared" si="120"/>
        <v>67.913333333333341</v>
      </c>
      <c r="AI69">
        <v>63.271666666666668</v>
      </c>
      <c r="AJ69">
        <f t="shared" si="101"/>
        <v>-4.6416666666666728</v>
      </c>
      <c r="AK69">
        <f t="shared" si="102"/>
        <v>0</v>
      </c>
      <c r="AL69">
        <f t="shared" si="103"/>
        <v>4.6416666666666728</v>
      </c>
      <c r="AM69">
        <f t="shared" si="77"/>
        <v>69.201558333333324</v>
      </c>
      <c r="AN69">
        <f t="shared" si="78"/>
        <v>57.215848333333341</v>
      </c>
      <c r="AO69">
        <f t="shared" si="79"/>
        <v>67.913333333333341</v>
      </c>
      <c r="AP69">
        <f t="shared" si="80"/>
        <v>63.271666666666668</v>
      </c>
      <c r="AQ69">
        <f t="shared" si="104"/>
        <v>65.592500000000001</v>
      </c>
      <c r="AR69" s="25">
        <f t="shared" si="81"/>
        <v>63.271666666666668</v>
      </c>
      <c r="AS69">
        <f t="shared" si="121"/>
        <v>67.913333333333341</v>
      </c>
      <c r="AT69">
        <v>63.271666666666668</v>
      </c>
      <c r="AU69">
        <f t="shared" si="105"/>
        <v>-4.6416666666666728</v>
      </c>
      <c r="AV69">
        <f t="shared" si="106"/>
        <v>0</v>
      </c>
      <c r="AW69">
        <f t="shared" si="107"/>
        <v>4.6416666666666728</v>
      </c>
      <c r="AX69">
        <f t="shared" si="82"/>
        <v>69.201558333333324</v>
      </c>
      <c r="AY69">
        <f t="shared" si="83"/>
        <v>57.215848333333341</v>
      </c>
      <c r="AZ69">
        <f t="shared" si="84"/>
        <v>67.913333333333341</v>
      </c>
      <c r="BA69">
        <f t="shared" si="85"/>
        <v>63.271666666666668</v>
      </c>
      <c r="BB69">
        <f t="shared" si="108"/>
        <v>65.592500000000001</v>
      </c>
      <c r="BC69">
        <f t="shared" si="109"/>
        <v>0</v>
      </c>
      <c r="BD69">
        <f t="shared" si="110"/>
        <v>1</v>
      </c>
      <c r="BE69">
        <f t="shared" si="111"/>
        <v>0</v>
      </c>
      <c r="BG69">
        <f t="shared" si="112"/>
        <v>65.592500000000001</v>
      </c>
      <c r="BH69">
        <f t="shared" si="113"/>
        <v>65.592500000000001</v>
      </c>
      <c r="BI69">
        <f t="shared" si="114"/>
        <v>65.592500000000001</v>
      </c>
      <c r="BK69" s="34">
        <f t="shared" si="115"/>
        <v>65.592500000000001</v>
      </c>
      <c r="BM69" s="33">
        <f t="shared" si="116"/>
        <v>65.592500000000001</v>
      </c>
      <c r="BN69" s="33">
        <f t="shared" si="117"/>
        <v>65.592500000000001</v>
      </c>
    </row>
    <row r="70" spans="1:66" x14ac:dyDescent="0.2">
      <c r="A70" s="25">
        <f>'(Lab)limts'!A73</f>
        <v>58.32166666666668</v>
      </c>
      <c r="B70">
        <f t="shared" si="118"/>
        <v>67.913333333333341</v>
      </c>
      <c r="C70">
        <v>58.32166666666668</v>
      </c>
      <c r="D70">
        <f t="shared" si="86"/>
        <v>-9.5916666666666615</v>
      </c>
      <c r="E70">
        <f t="shared" si="87"/>
        <v>0</v>
      </c>
      <c r="F70">
        <f t="shared" si="88"/>
        <v>9.5916666666666615</v>
      </c>
      <c r="G70">
        <f t="shared" si="69"/>
        <v>64.048608333333348</v>
      </c>
      <c r="H70">
        <f t="shared" si="70"/>
        <v>52.468798333333346</v>
      </c>
      <c r="I70">
        <f t="shared" si="71"/>
        <v>64.048608333333348</v>
      </c>
      <c r="J70">
        <f t="shared" si="72"/>
        <v>58.32166666666668</v>
      </c>
      <c r="K70">
        <f t="shared" si="89"/>
        <v>61.18513750000001</v>
      </c>
      <c r="L70" s="25">
        <f>'(Lab)limts'!B73</f>
        <v>58.32166666666668</v>
      </c>
      <c r="M70">
        <f t="shared" si="119"/>
        <v>1.8516432769536508</v>
      </c>
      <c r="N70">
        <v>58.32166666666668</v>
      </c>
      <c r="O70">
        <f t="shared" si="90"/>
        <v>56.470023389713027</v>
      </c>
      <c r="P70">
        <f t="shared" si="91"/>
        <v>0</v>
      </c>
      <c r="Q70">
        <f t="shared" si="92"/>
        <v>-56.470023389713027</v>
      </c>
      <c r="R70">
        <f t="shared" si="73"/>
        <v>60.811585520570745</v>
      </c>
      <c r="S70">
        <f t="shared" si="74"/>
        <v>55.837944526208709</v>
      </c>
      <c r="T70">
        <f t="shared" si="75"/>
        <v>58.32166666666668</v>
      </c>
      <c r="U70">
        <f t="shared" si="76"/>
        <v>55.837944526208709</v>
      </c>
      <c r="V70">
        <f t="shared" si="93"/>
        <v>57.079805596437694</v>
      </c>
      <c r="W70">
        <f t="shared" si="94"/>
        <v>0</v>
      </c>
      <c r="X70">
        <f t="shared" si="95"/>
        <v>0</v>
      </c>
      <c r="Y70">
        <f t="shared" si="96"/>
        <v>1</v>
      </c>
      <c r="AA70">
        <f t="shared" si="97"/>
        <v>61.18513750000001</v>
      </c>
      <c r="AB70">
        <f t="shared" si="98"/>
        <v>61.18513750000001</v>
      </c>
      <c r="AC70">
        <f t="shared" si="99"/>
        <v>61.18513750000001</v>
      </c>
      <c r="AE70" s="34">
        <f t="shared" si="100"/>
        <v>61.18513750000001</v>
      </c>
      <c r="AG70">
        <f>'(Lab)limts'!B73</f>
        <v>58.32166666666668</v>
      </c>
      <c r="AH70">
        <f t="shared" si="120"/>
        <v>67.913333333333341</v>
      </c>
      <c r="AI70">
        <v>58.32166666666668</v>
      </c>
      <c r="AJ70">
        <f t="shared" si="101"/>
        <v>-9.5916666666666615</v>
      </c>
      <c r="AK70">
        <f t="shared" si="102"/>
        <v>0</v>
      </c>
      <c r="AL70">
        <f t="shared" si="103"/>
        <v>9.5916666666666615</v>
      </c>
      <c r="AM70">
        <f t="shared" si="77"/>
        <v>64.048608333333348</v>
      </c>
      <c r="AN70">
        <f t="shared" si="78"/>
        <v>52.468798333333346</v>
      </c>
      <c r="AO70">
        <f t="shared" si="79"/>
        <v>64.048608333333348</v>
      </c>
      <c r="AP70">
        <f t="shared" si="80"/>
        <v>58.32166666666668</v>
      </c>
      <c r="AQ70">
        <f t="shared" si="104"/>
        <v>61.18513750000001</v>
      </c>
      <c r="AR70" s="25">
        <f t="shared" si="81"/>
        <v>58.32166666666668</v>
      </c>
      <c r="AS70">
        <f t="shared" si="121"/>
        <v>67.913333333333341</v>
      </c>
      <c r="AT70">
        <v>58.32166666666668</v>
      </c>
      <c r="AU70">
        <f t="shared" si="105"/>
        <v>-9.5916666666666615</v>
      </c>
      <c r="AV70">
        <f t="shared" si="106"/>
        <v>0</v>
      </c>
      <c r="AW70">
        <f t="shared" si="107"/>
        <v>9.5916666666666615</v>
      </c>
      <c r="AX70">
        <f t="shared" si="82"/>
        <v>64.048608333333348</v>
      </c>
      <c r="AY70">
        <f t="shared" si="83"/>
        <v>52.468798333333346</v>
      </c>
      <c r="AZ70">
        <f t="shared" si="84"/>
        <v>64.048608333333348</v>
      </c>
      <c r="BA70">
        <f t="shared" si="85"/>
        <v>58.32166666666668</v>
      </c>
      <c r="BB70">
        <f t="shared" si="108"/>
        <v>61.18513750000001</v>
      </c>
      <c r="BC70">
        <f t="shared" si="109"/>
        <v>0</v>
      </c>
      <c r="BD70">
        <f t="shared" si="110"/>
        <v>0</v>
      </c>
      <c r="BE70">
        <f t="shared" si="111"/>
        <v>1</v>
      </c>
      <c r="BG70">
        <f t="shared" si="112"/>
        <v>61.18513750000001</v>
      </c>
      <c r="BH70">
        <f t="shared" si="113"/>
        <v>61.18513750000001</v>
      </c>
      <c r="BI70">
        <f t="shared" si="114"/>
        <v>61.18513750000001</v>
      </c>
      <c r="BK70" s="34">
        <f t="shared" si="115"/>
        <v>61.18513750000001</v>
      </c>
      <c r="BM70" s="33">
        <f t="shared" si="116"/>
        <v>61.18513750000001</v>
      </c>
      <c r="BN70" s="33">
        <f t="shared" si="117"/>
        <v>61.18513750000001</v>
      </c>
    </row>
    <row r="71" spans="1:66" x14ac:dyDescent="0.2">
      <c r="A71" s="25">
        <f>'(Lab)limts'!A74</f>
        <v>86.268333333333359</v>
      </c>
      <c r="B71">
        <f t="shared" si="118"/>
        <v>67.913333333333341</v>
      </c>
      <c r="C71">
        <v>86.268333333333359</v>
      </c>
      <c r="D71">
        <f t="shared" si="86"/>
        <v>18.355000000000018</v>
      </c>
      <c r="E71">
        <f t="shared" si="87"/>
        <v>0</v>
      </c>
      <c r="F71">
        <f t="shared" si="88"/>
        <v>-18.355000000000018</v>
      </c>
      <c r="G71">
        <f t="shared" si="69"/>
        <v>93.141088333333357</v>
      </c>
      <c r="H71">
        <f t="shared" si="70"/>
        <v>79.269651666666704</v>
      </c>
      <c r="I71">
        <f t="shared" si="71"/>
        <v>86.268333333333359</v>
      </c>
      <c r="J71">
        <f t="shared" si="72"/>
        <v>79.269651666666704</v>
      </c>
      <c r="K71">
        <f t="shared" si="89"/>
        <v>82.768992500000024</v>
      </c>
      <c r="L71" s="25">
        <f>'(Lab)limts'!B74</f>
        <v>84.722171666666682</v>
      </c>
      <c r="M71">
        <f t="shared" si="119"/>
        <v>1.8516432769536508</v>
      </c>
      <c r="N71">
        <v>86.268333333333359</v>
      </c>
      <c r="O71">
        <f t="shared" si="90"/>
        <v>82.87052838971303</v>
      </c>
      <c r="P71">
        <f t="shared" si="91"/>
        <v>-1.5461616666666771</v>
      </c>
      <c r="Q71">
        <f t="shared" si="92"/>
        <v>-84.416690056379707</v>
      </c>
      <c r="R71">
        <f t="shared" si="73"/>
        <v>88.217203142237409</v>
      </c>
      <c r="S71">
        <f t="shared" si="74"/>
        <v>81.236429227875377</v>
      </c>
      <c r="T71">
        <f t="shared" si="75"/>
        <v>86.268333333333359</v>
      </c>
      <c r="U71">
        <f t="shared" si="76"/>
        <v>81.236429227875377</v>
      </c>
      <c r="V71">
        <f t="shared" si="93"/>
        <v>83.752381280604368</v>
      </c>
      <c r="W71">
        <f t="shared" si="94"/>
        <v>1</v>
      </c>
      <c r="X71">
        <f t="shared" si="95"/>
        <v>0</v>
      </c>
      <c r="Y71">
        <f t="shared" si="96"/>
        <v>0</v>
      </c>
      <c r="AA71">
        <f t="shared" si="97"/>
        <v>83.752381280604368</v>
      </c>
      <c r="AB71">
        <f t="shared" si="98"/>
        <v>83.752381280604368</v>
      </c>
      <c r="AC71">
        <f t="shared" si="99"/>
        <v>83.752381280604368</v>
      </c>
      <c r="AE71" s="34">
        <f t="shared" si="100"/>
        <v>83.752381280604368</v>
      </c>
      <c r="AG71">
        <f>'(Lab)limts'!B74</f>
        <v>84.722171666666682</v>
      </c>
      <c r="AH71">
        <f t="shared" si="120"/>
        <v>67.913333333333341</v>
      </c>
      <c r="AI71">
        <v>86.268333333333359</v>
      </c>
      <c r="AJ71">
        <f t="shared" si="101"/>
        <v>16.808838333333341</v>
      </c>
      <c r="AK71">
        <f t="shared" si="102"/>
        <v>-1.5461616666666771</v>
      </c>
      <c r="AL71">
        <f t="shared" si="103"/>
        <v>-18.355000000000018</v>
      </c>
      <c r="AM71">
        <f t="shared" si="77"/>
        <v>91.454225955000013</v>
      </c>
      <c r="AN71">
        <f t="shared" si="78"/>
        <v>77.867283035000028</v>
      </c>
      <c r="AO71">
        <f t="shared" si="79"/>
        <v>86.268333333333359</v>
      </c>
      <c r="AP71">
        <f t="shared" si="80"/>
        <v>77.867283035000028</v>
      </c>
      <c r="AQ71">
        <f t="shared" si="104"/>
        <v>82.067808184166694</v>
      </c>
      <c r="AR71" s="25">
        <f t="shared" si="81"/>
        <v>84.722171666666682</v>
      </c>
      <c r="AS71">
        <f t="shared" si="121"/>
        <v>67.913333333333341</v>
      </c>
      <c r="AT71">
        <v>86.268333333333359</v>
      </c>
      <c r="AU71">
        <f t="shared" si="105"/>
        <v>16.808838333333341</v>
      </c>
      <c r="AV71">
        <f t="shared" si="106"/>
        <v>-1.5461616666666771</v>
      </c>
      <c r="AW71">
        <f t="shared" si="107"/>
        <v>-18.355000000000018</v>
      </c>
      <c r="AX71">
        <f t="shared" si="82"/>
        <v>91.454225955000013</v>
      </c>
      <c r="AY71">
        <f t="shared" si="83"/>
        <v>77.867283035000028</v>
      </c>
      <c r="AZ71">
        <f t="shared" si="84"/>
        <v>86.268333333333359</v>
      </c>
      <c r="BA71">
        <f t="shared" si="85"/>
        <v>77.867283035000028</v>
      </c>
      <c r="BB71">
        <f t="shared" si="108"/>
        <v>82.067808184166694</v>
      </c>
      <c r="BC71">
        <f t="shared" si="109"/>
        <v>1</v>
      </c>
      <c r="BD71">
        <f t="shared" si="110"/>
        <v>0</v>
      </c>
      <c r="BE71">
        <f t="shared" si="111"/>
        <v>0</v>
      </c>
      <c r="BG71">
        <f t="shared" si="112"/>
        <v>82.067808184166694</v>
      </c>
      <c r="BH71">
        <f t="shared" si="113"/>
        <v>82.067808184166694</v>
      </c>
      <c r="BI71">
        <f t="shared" si="114"/>
        <v>82.067808184166694</v>
      </c>
      <c r="BK71" s="34">
        <f t="shared" si="115"/>
        <v>82.067808184166694</v>
      </c>
      <c r="BM71" s="33">
        <f t="shared" si="116"/>
        <v>83.752381280604368</v>
      </c>
      <c r="BN71" s="33">
        <f t="shared" si="117"/>
        <v>82.067808184166694</v>
      </c>
    </row>
    <row r="72" spans="1:66" x14ac:dyDescent="0.2">
      <c r="A72" s="25">
        <f>'(Lab)limts'!A75</f>
        <v>60.224999999999994</v>
      </c>
      <c r="B72">
        <f t="shared" si="118"/>
        <v>67.913333333333341</v>
      </c>
      <c r="C72">
        <v>60.224999999999994</v>
      </c>
      <c r="D72">
        <f t="shared" si="86"/>
        <v>-7.6883333333333468</v>
      </c>
      <c r="E72">
        <f t="shared" si="87"/>
        <v>0</v>
      </c>
      <c r="F72">
        <f t="shared" si="88"/>
        <v>7.6883333333333468</v>
      </c>
      <c r="G72">
        <f t="shared" si="69"/>
        <v>66.029978333333318</v>
      </c>
      <c r="H72">
        <f t="shared" si="70"/>
        <v>54.294094999999992</v>
      </c>
      <c r="I72">
        <f t="shared" si="71"/>
        <v>66.029978333333318</v>
      </c>
      <c r="J72">
        <f t="shared" si="72"/>
        <v>60.224999999999994</v>
      </c>
      <c r="K72">
        <f t="shared" si="89"/>
        <v>63.127489166666656</v>
      </c>
      <c r="L72" s="25">
        <f>'(Lab)limts'!B75</f>
        <v>60.224999999999994</v>
      </c>
      <c r="M72">
        <f t="shared" si="119"/>
        <v>1.8516432769536508</v>
      </c>
      <c r="N72">
        <v>60.224999999999994</v>
      </c>
      <c r="O72">
        <f t="shared" si="90"/>
        <v>58.373356723046342</v>
      </c>
      <c r="P72">
        <f t="shared" si="91"/>
        <v>0</v>
      </c>
      <c r="Q72">
        <f t="shared" si="92"/>
        <v>-58.373356723046342</v>
      </c>
      <c r="R72">
        <f t="shared" si="73"/>
        <v>62.792955520570722</v>
      </c>
      <c r="S72">
        <f t="shared" si="74"/>
        <v>57.663241192875361</v>
      </c>
      <c r="T72">
        <f t="shared" si="75"/>
        <v>60.224999999999994</v>
      </c>
      <c r="U72">
        <f t="shared" si="76"/>
        <v>57.663241192875361</v>
      </c>
      <c r="V72">
        <f t="shared" si="93"/>
        <v>58.944120596437678</v>
      </c>
      <c r="W72">
        <f t="shared" si="94"/>
        <v>0</v>
      </c>
      <c r="X72">
        <f t="shared" si="95"/>
        <v>0</v>
      </c>
      <c r="Y72">
        <f t="shared" si="96"/>
        <v>1</v>
      </c>
      <c r="AA72">
        <f t="shared" si="97"/>
        <v>63.127489166666656</v>
      </c>
      <c r="AB72">
        <f t="shared" si="98"/>
        <v>63.127489166666656</v>
      </c>
      <c r="AC72">
        <f t="shared" si="99"/>
        <v>63.127489166666656</v>
      </c>
      <c r="AE72" s="34">
        <f t="shared" si="100"/>
        <v>63.127489166666656</v>
      </c>
      <c r="AG72">
        <f>'(Lab)limts'!B75</f>
        <v>60.224999999999994</v>
      </c>
      <c r="AH72">
        <f t="shared" si="120"/>
        <v>67.913333333333341</v>
      </c>
      <c r="AI72">
        <v>60.224999999999994</v>
      </c>
      <c r="AJ72">
        <f t="shared" si="101"/>
        <v>-7.6883333333333468</v>
      </c>
      <c r="AK72">
        <f t="shared" si="102"/>
        <v>0</v>
      </c>
      <c r="AL72">
        <f t="shared" si="103"/>
        <v>7.6883333333333468</v>
      </c>
      <c r="AM72">
        <f t="shared" si="77"/>
        <v>66.029978333333318</v>
      </c>
      <c r="AN72">
        <f t="shared" si="78"/>
        <v>54.294094999999992</v>
      </c>
      <c r="AO72">
        <f t="shared" si="79"/>
        <v>66.029978333333318</v>
      </c>
      <c r="AP72">
        <f t="shared" si="80"/>
        <v>60.224999999999994</v>
      </c>
      <c r="AQ72">
        <f t="shared" si="104"/>
        <v>63.127489166666656</v>
      </c>
      <c r="AR72" s="25">
        <f t="shared" si="81"/>
        <v>60.224999999999994</v>
      </c>
      <c r="AS72">
        <f t="shared" si="121"/>
        <v>67.913333333333341</v>
      </c>
      <c r="AT72">
        <v>60.224999999999994</v>
      </c>
      <c r="AU72">
        <f t="shared" si="105"/>
        <v>-7.6883333333333468</v>
      </c>
      <c r="AV72">
        <f t="shared" si="106"/>
        <v>0</v>
      </c>
      <c r="AW72">
        <f t="shared" si="107"/>
        <v>7.6883333333333468</v>
      </c>
      <c r="AX72">
        <f t="shared" si="82"/>
        <v>66.029978333333318</v>
      </c>
      <c r="AY72">
        <f t="shared" si="83"/>
        <v>54.294094999999992</v>
      </c>
      <c r="AZ72">
        <f t="shared" si="84"/>
        <v>66.029978333333318</v>
      </c>
      <c r="BA72">
        <f t="shared" si="85"/>
        <v>60.224999999999994</v>
      </c>
      <c r="BB72">
        <f t="shared" si="108"/>
        <v>63.127489166666656</v>
      </c>
      <c r="BC72">
        <f t="shared" si="109"/>
        <v>0</v>
      </c>
      <c r="BD72">
        <f t="shared" si="110"/>
        <v>0</v>
      </c>
      <c r="BE72">
        <f t="shared" si="111"/>
        <v>1</v>
      </c>
      <c r="BG72">
        <f t="shared" si="112"/>
        <v>63.127489166666656</v>
      </c>
      <c r="BH72">
        <f t="shared" si="113"/>
        <v>63.127489166666656</v>
      </c>
      <c r="BI72">
        <f t="shared" si="114"/>
        <v>63.127489166666656</v>
      </c>
      <c r="BK72" s="34">
        <f t="shared" si="115"/>
        <v>63.127489166666656</v>
      </c>
      <c r="BM72" s="33">
        <f t="shared" si="116"/>
        <v>63.127489166666656</v>
      </c>
      <c r="BN72" s="33">
        <f t="shared" si="117"/>
        <v>63.127489166666656</v>
      </c>
    </row>
    <row r="73" spans="1:66" x14ac:dyDescent="0.2">
      <c r="A73" s="25">
        <f>'(Lab)limts'!A76</f>
        <v>49.830000000000005</v>
      </c>
      <c r="B73">
        <f t="shared" si="118"/>
        <v>67.913333333333341</v>
      </c>
      <c r="C73">
        <v>49.830000000000005</v>
      </c>
      <c r="D73">
        <f t="shared" si="86"/>
        <v>-18.083333333333336</v>
      </c>
      <c r="E73">
        <f t="shared" si="87"/>
        <v>0</v>
      </c>
      <c r="F73">
        <f t="shared" si="88"/>
        <v>18.083333333333336</v>
      </c>
      <c r="G73">
        <f t="shared" si="69"/>
        <v>55.208783333333344</v>
      </c>
      <c r="H73">
        <f t="shared" si="70"/>
        <v>44.32529000000001</v>
      </c>
      <c r="I73">
        <f t="shared" si="71"/>
        <v>55.208783333333344</v>
      </c>
      <c r="J73">
        <f t="shared" si="72"/>
        <v>49.830000000000005</v>
      </c>
      <c r="K73">
        <f t="shared" si="89"/>
        <v>52.519391666666678</v>
      </c>
      <c r="L73" s="25">
        <f>'(Lab)limts'!B76</f>
        <v>49.830000000000005</v>
      </c>
      <c r="M73">
        <f t="shared" si="119"/>
        <v>1.8516432769536508</v>
      </c>
      <c r="N73">
        <v>49.830000000000005</v>
      </c>
      <c r="O73">
        <f t="shared" si="90"/>
        <v>47.978356723046353</v>
      </c>
      <c r="P73">
        <f t="shared" si="91"/>
        <v>0</v>
      </c>
      <c r="Q73">
        <f t="shared" si="92"/>
        <v>-47.978356723046353</v>
      </c>
      <c r="R73">
        <f t="shared" si="73"/>
        <v>51.971760520570733</v>
      </c>
      <c r="S73">
        <f t="shared" si="74"/>
        <v>47.694436192875365</v>
      </c>
      <c r="T73">
        <f t="shared" si="75"/>
        <v>49.830000000000005</v>
      </c>
      <c r="U73">
        <f t="shared" si="76"/>
        <v>47.694436192875365</v>
      </c>
      <c r="V73">
        <f t="shared" si="93"/>
        <v>48.762218096437685</v>
      </c>
      <c r="W73">
        <f t="shared" si="94"/>
        <v>0</v>
      </c>
      <c r="X73">
        <f t="shared" si="95"/>
        <v>0</v>
      </c>
      <c r="Y73">
        <f t="shared" si="96"/>
        <v>1</v>
      </c>
      <c r="AA73">
        <f t="shared" si="97"/>
        <v>52.519391666666678</v>
      </c>
      <c r="AB73">
        <f t="shared" si="98"/>
        <v>52.519391666666678</v>
      </c>
      <c r="AC73">
        <f t="shared" si="99"/>
        <v>52.519391666666678</v>
      </c>
      <c r="AE73" s="34">
        <f t="shared" si="100"/>
        <v>52.519391666666678</v>
      </c>
      <c r="AG73">
        <f>'(Lab)limts'!B76</f>
        <v>49.830000000000005</v>
      </c>
      <c r="AH73">
        <f t="shared" si="120"/>
        <v>67.913333333333341</v>
      </c>
      <c r="AI73">
        <v>49.830000000000005</v>
      </c>
      <c r="AJ73">
        <f t="shared" si="101"/>
        <v>-18.083333333333336</v>
      </c>
      <c r="AK73">
        <f t="shared" si="102"/>
        <v>0</v>
      </c>
      <c r="AL73">
        <f t="shared" si="103"/>
        <v>18.083333333333336</v>
      </c>
      <c r="AM73">
        <f t="shared" si="77"/>
        <v>55.208783333333344</v>
      </c>
      <c r="AN73">
        <f t="shared" si="78"/>
        <v>44.32529000000001</v>
      </c>
      <c r="AO73">
        <f t="shared" si="79"/>
        <v>55.208783333333344</v>
      </c>
      <c r="AP73">
        <f t="shared" si="80"/>
        <v>49.830000000000005</v>
      </c>
      <c r="AQ73">
        <f t="shared" si="104"/>
        <v>52.519391666666678</v>
      </c>
      <c r="AR73" s="25">
        <f t="shared" si="81"/>
        <v>49.830000000000005</v>
      </c>
      <c r="AS73">
        <f t="shared" si="121"/>
        <v>67.913333333333341</v>
      </c>
      <c r="AT73">
        <v>49.830000000000005</v>
      </c>
      <c r="AU73">
        <f t="shared" si="105"/>
        <v>-18.083333333333336</v>
      </c>
      <c r="AV73">
        <f t="shared" si="106"/>
        <v>0</v>
      </c>
      <c r="AW73">
        <f t="shared" si="107"/>
        <v>18.083333333333336</v>
      </c>
      <c r="AX73">
        <f t="shared" si="82"/>
        <v>55.208783333333344</v>
      </c>
      <c r="AY73">
        <f t="shared" si="83"/>
        <v>44.32529000000001</v>
      </c>
      <c r="AZ73">
        <f t="shared" si="84"/>
        <v>55.208783333333344</v>
      </c>
      <c r="BA73">
        <f t="shared" si="85"/>
        <v>49.830000000000005</v>
      </c>
      <c r="BB73">
        <f t="shared" si="108"/>
        <v>52.519391666666678</v>
      </c>
      <c r="BC73">
        <f t="shared" si="109"/>
        <v>0</v>
      </c>
      <c r="BD73">
        <f t="shared" si="110"/>
        <v>0</v>
      </c>
      <c r="BE73">
        <f t="shared" si="111"/>
        <v>1</v>
      </c>
      <c r="BG73">
        <f t="shared" si="112"/>
        <v>52.519391666666678</v>
      </c>
      <c r="BH73">
        <f t="shared" si="113"/>
        <v>52.519391666666678</v>
      </c>
      <c r="BI73">
        <f t="shared" si="114"/>
        <v>52.519391666666678</v>
      </c>
      <c r="BK73" s="34">
        <f t="shared" si="115"/>
        <v>52.519391666666678</v>
      </c>
      <c r="BM73" s="33">
        <f t="shared" si="116"/>
        <v>52.519391666666678</v>
      </c>
      <c r="BN73" s="33">
        <f t="shared" si="117"/>
        <v>52.519391666666678</v>
      </c>
    </row>
    <row r="74" spans="1:66" x14ac:dyDescent="0.2">
      <c r="A74" s="25">
        <f>'(Lab)limts'!A77</f>
        <v>68.041666666666671</v>
      </c>
      <c r="B74">
        <f t="shared" si="118"/>
        <v>67.913333333333341</v>
      </c>
      <c r="C74">
        <v>68.041666666666671</v>
      </c>
      <c r="D74">
        <f t="shared" si="86"/>
        <v>0.1283333333333303</v>
      </c>
      <c r="E74">
        <f t="shared" si="87"/>
        <v>0</v>
      </c>
      <c r="F74">
        <f t="shared" si="88"/>
        <v>-0.1283333333333303</v>
      </c>
      <c r="G74">
        <f t="shared" si="69"/>
        <v>74.167128333333324</v>
      </c>
      <c r="H74">
        <f t="shared" si="70"/>
        <v>61.79027833333334</v>
      </c>
      <c r="I74">
        <f t="shared" si="71"/>
        <v>68.041666666666671</v>
      </c>
      <c r="J74">
        <f t="shared" si="72"/>
        <v>67.913333333333341</v>
      </c>
      <c r="K74">
        <f t="shared" si="89"/>
        <v>67.977500000000006</v>
      </c>
      <c r="L74" s="25">
        <f>'(Lab)limts'!B77</f>
        <v>68.041666666666671</v>
      </c>
      <c r="M74">
        <f t="shared" si="119"/>
        <v>1.8516432769536508</v>
      </c>
      <c r="N74">
        <v>68.041666666666671</v>
      </c>
      <c r="O74">
        <f t="shared" si="90"/>
        <v>66.190023389713019</v>
      </c>
      <c r="P74">
        <f t="shared" si="91"/>
        <v>0</v>
      </c>
      <c r="Q74">
        <f t="shared" si="92"/>
        <v>-66.190023389713019</v>
      </c>
      <c r="R74">
        <f t="shared" si="73"/>
        <v>70.93010552057072</v>
      </c>
      <c r="S74">
        <f t="shared" si="74"/>
        <v>65.15942452620871</v>
      </c>
      <c r="T74">
        <f t="shared" si="75"/>
        <v>68.041666666666671</v>
      </c>
      <c r="U74">
        <f t="shared" si="76"/>
        <v>65.15942452620871</v>
      </c>
      <c r="V74">
        <f t="shared" si="93"/>
        <v>66.600545596437684</v>
      </c>
      <c r="W74">
        <f t="shared" si="94"/>
        <v>0</v>
      </c>
      <c r="X74">
        <f t="shared" si="95"/>
        <v>1</v>
      </c>
      <c r="Y74">
        <f t="shared" si="96"/>
        <v>0</v>
      </c>
      <c r="AA74">
        <f t="shared" si="97"/>
        <v>67.977500000000006</v>
      </c>
      <c r="AB74">
        <f t="shared" si="98"/>
        <v>67.977500000000006</v>
      </c>
      <c r="AC74">
        <f t="shared" si="99"/>
        <v>67.977500000000006</v>
      </c>
      <c r="AE74" s="34">
        <f t="shared" si="100"/>
        <v>67.977500000000006</v>
      </c>
      <c r="AG74">
        <f>'(Lab)limts'!B77</f>
        <v>68.041666666666671</v>
      </c>
      <c r="AH74">
        <f t="shared" si="120"/>
        <v>67.913333333333341</v>
      </c>
      <c r="AI74">
        <v>68.041666666666671</v>
      </c>
      <c r="AJ74">
        <f t="shared" si="101"/>
        <v>0.1283333333333303</v>
      </c>
      <c r="AK74">
        <f t="shared" si="102"/>
        <v>0</v>
      </c>
      <c r="AL74">
        <f t="shared" si="103"/>
        <v>-0.1283333333333303</v>
      </c>
      <c r="AM74">
        <f t="shared" si="77"/>
        <v>74.167128333333324</v>
      </c>
      <c r="AN74">
        <f t="shared" si="78"/>
        <v>61.79027833333334</v>
      </c>
      <c r="AO74">
        <f t="shared" si="79"/>
        <v>68.041666666666671</v>
      </c>
      <c r="AP74">
        <f t="shared" si="80"/>
        <v>67.913333333333341</v>
      </c>
      <c r="AQ74">
        <f t="shared" si="104"/>
        <v>67.977500000000006</v>
      </c>
      <c r="AR74" s="25">
        <f t="shared" si="81"/>
        <v>68.041666666666671</v>
      </c>
      <c r="AS74">
        <f t="shared" si="121"/>
        <v>67.913333333333341</v>
      </c>
      <c r="AT74">
        <v>68.041666666666671</v>
      </c>
      <c r="AU74">
        <f t="shared" si="105"/>
        <v>0.1283333333333303</v>
      </c>
      <c r="AV74">
        <f t="shared" si="106"/>
        <v>0</v>
      </c>
      <c r="AW74">
        <f t="shared" si="107"/>
        <v>-0.1283333333333303</v>
      </c>
      <c r="AX74">
        <f t="shared" si="82"/>
        <v>74.167128333333324</v>
      </c>
      <c r="AY74">
        <f t="shared" si="83"/>
        <v>61.79027833333334</v>
      </c>
      <c r="AZ74">
        <f t="shared" si="84"/>
        <v>68.041666666666671</v>
      </c>
      <c r="BA74">
        <f t="shared" si="85"/>
        <v>67.913333333333341</v>
      </c>
      <c r="BB74">
        <f t="shared" si="108"/>
        <v>67.977500000000006</v>
      </c>
      <c r="BC74">
        <f t="shared" si="109"/>
        <v>0</v>
      </c>
      <c r="BD74">
        <f t="shared" si="110"/>
        <v>1</v>
      </c>
      <c r="BE74">
        <f t="shared" si="111"/>
        <v>0</v>
      </c>
      <c r="BG74">
        <f t="shared" si="112"/>
        <v>67.977500000000006</v>
      </c>
      <c r="BH74">
        <f t="shared" si="113"/>
        <v>67.977500000000006</v>
      </c>
      <c r="BI74">
        <f t="shared" si="114"/>
        <v>67.977500000000006</v>
      </c>
      <c r="BK74" s="34">
        <f t="shared" si="115"/>
        <v>67.977500000000006</v>
      </c>
      <c r="BM74" s="33">
        <f t="shared" si="116"/>
        <v>67.977500000000006</v>
      </c>
      <c r="BN74" s="33">
        <f t="shared" si="117"/>
        <v>67.977500000000006</v>
      </c>
    </row>
    <row r="75" spans="1:66" x14ac:dyDescent="0.2">
      <c r="A75" s="25">
        <f>'(Lab)limts'!A78</f>
        <v>52.051666666666669</v>
      </c>
      <c r="B75">
        <f t="shared" si="118"/>
        <v>67.913333333333341</v>
      </c>
      <c r="C75">
        <v>52.051666666666669</v>
      </c>
      <c r="D75">
        <f t="shared" si="86"/>
        <v>-15.861666666666672</v>
      </c>
      <c r="E75">
        <f t="shared" si="87"/>
        <v>0</v>
      </c>
      <c r="F75">
        <f t="shared" si="88"/>
        <v>15.861666666666672</v>
      </c>
      <c r="G75">
        <f t="shared" si="69"/>
        <v>57.521538333333339</v>
      </c>
      <c r="H75">
        <f t="shared" si="70"/>
        <v>46.455868333333335</v>
      </c>
      <c r="I75">
        <f t="shared" si="71"/>
        <v>57.521538333333339</v>
      </c>
      <c r="J75">
        <f t="shared" si="72"/>
        <v>52.051666666666669</v>
      </c>
      <c r="K75">
        <f t="shared" si="89"/>
        <v>54.786602500000001</v>
      </c>
      <c r="L75" s="25">
        <f>'(Lab)limts'!B78</f>
        <v>52.051666666666669</v>
      </c>
      <c r="M75">
        <f t="shared" si="119"/>
        <v>1.8516432769536508</v>
      </c>
      <c r="N75">
        <v>52.051666666666669</v>
      </c>
      <c r="O75">
        <f t="shared" si="90"/>
        <v>50.200023389713017</v>
      </c>
      <c r="P75">
        <f t="shared" si="91"/>
        <v>0</v>
      </c>
      <c r="Q75">
        <f t="shared" si="92"/>
        <v>-50.200023389713017</v>
      </c>
      <c r="R75">
        <f t="shared" si="73"/>
        <v>54.284515520570736</v>
      </c>
      <c r="S75">
        <f t="shared" si="74"/>
        <v>49.825014526208705</v>
      </c>
      <c r="T75">
        <f t="shared" si="75"/>
        <v>52.051666666666669</v>
      </c>
      <c r="U75">
        <f t="shared" si="76"/>
        <v>49.825014526208705</v>
      </c>
      <c r="V75">
        <f t="shared" si="93"/>
        <v>50.938340596437683</v>
      </c>
      <c r="W75">
        <f t="shared" si="94"/>
        <v>0</v>
      </c>
      <c r="X75">
        <f t="shared" si="95"/>
        <v>0</v>
      </c>
      <c r="Y75">
        <f t="shared" si="96"/>
        <v>1</v>
      </c>
      <c r="AA75">
        <f t="shared" si="97"/>
        <v>54.786602500000001</v>
      </c>
      <c r="AB75">
        <f t="shared" si="98"/>
        <v>54.786602500000001</v>
      </c>
      <c r="AC75">
        <f t="shared" si="99"/>
        <v>54.786602500000001</v>
      </c>
      <c r="AE75" s="34">
        <f t="shared" si="100"/>
        <v>54.786602500000001</v>
      </c>
      <c r="AG75">
        <f>'(Lab)limts'!B78</f>
        <v>52.051666666666669</v>
      </c>
      <c r="AH75">
        <f t="shared" si="120"/>
        <v>67.913333333333341</v>
      </c>
      <c r="AI75">
        <v>52.051666666666669</v>
      </c>
      <c r="AJ75">
        <f t="shared" si="101"/>
        <v>-15.861666666666672</v>
      </c>
      <c r="AK75">
        <f t="shared" si="102"/>
        <v>0</v>
      </c>
      <c r="AL75">
        <f t="shared" si="103"/>
        <v>15.861666666666672</v>
      </c>
      <c r="AM75">
        <f t="shared" si="77"/>
        <v>57.521538333333339</v>
      </c>
      <c r="AN75">
        <f t="shared" si="78"/>
        <v>46.455868333333335</v>
      </c>
      <c r="AO75">
        <f t="shared" si="79"/>
        <v>57.521538333333339</v>
      </c>
      <c r="AP75">
        <f t="shared" si="80"/>
        <v>52.051666666666669</v>
      </c>
      <c r="AQ75">
        <f t="shared" si="104"/>
        <v>54.786602500000001</v>
      </c>
      <c r="AR75" s="25">
        <f t="shared" si="81"/>
        <v>52.051666666666669</v>
      </c>
      <c r="AS75">
        <f t="shared" si="121"/>
        <v>67.913333333333341</v>
      </c>
      <c r="AT75">
        <v>52.051666666666669</v>
      </c>
      <c r="AU75">
        <f t="shared" si="105"/>
        <v>-15.861666666666672</v>
      </c>
      <c r="AV75">
        <f t="shared" si="106"/>
        <v>0</v>
      </c>
      <c r="AW75">
        <f t="shared" si="107"/>
        <v>15.861666666666672</v>
      </c>
      <c r="AX75">
        <f t="shared" si="82"/>
        <v>57.521538333333339</v>
      </c>
      <c r="AY75">
        <f t="shared" si="83"/>
        <v>46.455868333333335</v>
      </c>
      <c r="AZ75">
        <f t="shared" si="84"/>
        <v>57.521538333333339</v>
      </c>
      <c r="BA75">
        <f t="shared" si="85"/>
        <v>52.051666666666669</v>
      </c>
      <c r="BB75">
        <f t="shared" si="108"/>
        <v>54.786602500000001</v>
      </c>
      <c r="BC75">
        <f t="shared" si="109"/>
        <v>0</v>
      </c>
      <c r="BD75">
        <f t="shared" si="110"/>
        <v>0</v>
      </c>
      <c r="BE75">
        <f t="shared" si="111"/>
        <v>1</v>
      </c>
      <c r="BG75">
        <f t="shared" si="112"/>
        <v>54.786602500000001</v>
      </c>
      <c r="BH75">
        <f t="shared" si="113"/>
        <v>54.786602500000001</v>
      </c>
      <c r="BI75">
        <f t="shared" si="114"/>
        <v>54.786602500000001</v>
      </c>
      <c r="BK75" s="34">
        <f t="shared" si="115"/>
        <v>54.786602500000001</v>
      </c>
      <c r="BM75" s="33">
        <f t="shared" si="116"/>
        <v>54.786602500000001</v>
      </c>
      <c r="BN75" s="33">
        <f t="shared" si="117"/>
        <v>54.786602500000001</v>
      </c>
    </row>
    <row r="76" spans="1:66" x14ac:dyDescent="0.2">
      <c r="A76" s="25">
        <f>'(Lab)limts'!A79</f>
        <v>40.094999999999999</v>
      </c>
      <c r="B76">
        <f t="shared" si="118"/>
        <v>67.913333333333341</v>
      </c>
      <c r="C76">
        <v>40.094999999999999</v>
      </c>
      <c r="D76">
        <f t="shared" si="86"/>
        <v>-27.818333333333342</v>
      </c>
      <c r="E76">
        <f t="shared" si="87"/>
        <v>0</v>
      </c>
      <c r="F76">
        <f t="shared" si="88"/>
        <v>27.818333333333342</v>
      </c>
      <c r="G76">
        <f t="shared" si="69"/>
        <v>45.074648333333336</v>
      </c>
      <c r="H76">
        <f t="shared" si="70"/>
        <v>34.989425000000004</v>
      </c>
      <c r="I76">
        <f t="shared" si="71"/>
        <v>45.074648333333336</v>
      </c>
      <c r="J76">
        <f t="shared" si="72"/>
        <v>40.094999999999999</v>
      </c>
      <c r="K76">
        <f t="shared" si="89"/>
        <v>42.584824166666664</v>
      </c>
      <c r="L76" s="25">
        <f>'(Lab)limts'!B79</f>
        <v>40.094999999999999</v>
      </c>
      <c r="M76">
        <f t="shared" si="119"/>
        <v>1.8516432769536508</v>
      </c>
      <c r="N76">
        <v>40.094999999999999</v>
      </c>
      <c r="O76">
        <f t="shared" si="90"/>
        <v>38.243356723046347</v>
      </c>
      <c r="P76">
        <f t="shared" si="91"/>
        <v>0</v>
      </c>
      <c r="Q76">
        <f t="shared" si="92"/>
        <v>-38.243356723046347</v>
      </c>
      <c r="R76">
        <f t="shared" si="73"/>
        <v>41.837625520570725</v>
      </c>
      <c r="S76">
        <f t="shared" si="74"/>
        <v>38.35857119287536</v>
      </c>
      <c r="T76">
        <f t="shared" si="75"/>
        <v>40.094999999999999</v>
      </c>
      <c r="U76">
        <f t="shared" si="76"/>
        <v>38.35857119287536</v>
      </c>
      <c r="V76">
        <f t="shared" si="93"/>
        <v>39.226785596437679</v>
      </c>
      <c r="W76">
        <f t="shared" si="94"/>
        <v>0</v>
      </c>
      <c r="X76">
        <f t="shared" si="95"/>
        <v>0</v>
      </c>
      <c r="Y76">
        <f t="shared" si="96"/>
        <v>1</v>
      </c>
      <c r="AA76">
        <f t="shared" si="97"/>
        <v>42.584824166666664</v>
      </c>
      <c r="AB76">
        <f t="shared" si="98"/>
        <v>42.584824166666664</v>
      </c>
      <c r="AC76">
        <f t="shared" si="99"/>
        <v>42.584824166666664</v>
      </c>
      <c r="AE76" s="34">
        <f t="shared" si="100"/>
        <v>42.584824166666664</v>
      </c>
      <c r="AG76">
        <f>'(Lab)limts'!B79</f>
        <v>40.094999999999999</v>
      </c>
      <c r="AH76">
        <f t="shared" si="120"/>
        <v>67.913333333333341</v>
      </c>
      <c r="AI76">
        <v>40.094999999999999</v>
      </c>
      <c r="AJ76">
        <f t="shared" si="101"/>
        <v>-27.818333333333342</v>
      </c>
      <c r="AK76">
        <f t="shared" si="102"/>
        <v>0</v>
      </c>
      <c r="AL76">
        <f t="shared" si="103"/>
        <v>27.818333333333342</v>
      </c>
      <c r="AM76">
        <f t="shared" si="77"/>
        <v>45.074648333333336</v>
      </c>
      <c r="AN76">
        <f t="shared" si="78"/>
        <v>34.989425000000004</v>
      </c>
      <c r="AO76">
        <f t="shared" si="79"/>
        <v>45.074648333333336</v>
      </c>
      <c r="AP76">
        <f t="shared" si="80"/>
        <v>40.094999999999999</v>
      </c>
      <c r="AQ76">
        <f t="shared" si="104"/>
        <v>42.584824166666664</v>
      </c>
      <c r="AR76" s="25">
        <f t="shared" si="81"/>
        <v>40.094999999999999</v>
      </c>
      <c r="AS76">
        <f t="shared" si="121"/>
        <v>67.913333333333341</v>
      </c>
      <c r="AT76">
        <v>40.094999999999999</v>
      </c>
      <c r="AU76">
        <f t="shared" si="105"/>
        <v>-27.818333333333342</v>
      </c>
      <c r="AV76">
        <f t="shared" si="106"/>
        <v>0</v>
      </c>
      <c r="AW76">
        <f t="shared" si="107"/>
        <v>27.818333333333342</v>
      </c>
      <c r="AX76">
        <f t="shared" si="82"/>
        <v>45.074648333333336</v>
      </c>
      <c r="AY76">
        <f t="shared" si="83"/>
        <v>34.989425000000004</v>
      </c>
      <c r="AZ76">
        <f t="shared" si="84"/>
        <v>45.074648333333336</v>
      </c>
      <c r="BA76">
        <f t="shared" si="85"/>
        <v>40.094999999999999</v>
      </c>
      <c r="BB76">
        <f t="shared" si="108"/>
        <v>42.584824166666664</v>
      </c>
      <c r="BC76">
        <f t="shared" si="109"/>
        <v>0</v>
      </c>
      <c r="BD76">
        <f t="shared" si="110"/>
        <v>0</v>
      </c>
      <c r="BE76">
        <f t="shared" si="111"/>
        <v>1</v>
      </c>
      <c r="BG76">
        <f t="shared" si="112"/>
        <v>42.584824166666664</v>
      </c>
      <c r="BH76">
        <f t="shared" si="113"/>
        <v>42.584824166666664</v>
      </c>
      <c r="BI76">
        <f t="shared" si="114"/>
        <v>42.584824166666664</v>
      </c>
      <c r="BK76" s="34">
        <f t="shared" si="115"/>
        <v>42.584824166666664</v>
      </c>
      <c r="BM76" s="33">
        <f t="shared" si="116"/>
        <v>42.584824166666664</v>
      </c>
      <c r="BN76" s="33">
        <f t="shared" si="117"/>
        <v>42.584824166666664</v>
      </c>
    </row>
    <row r="77" spans="1:66" x14ac:dyDescent="0.2">
      <c r="A77" s="25">
        <f>'(Lab)limts'!A80</f>
        <v>43.778333333333329</v>
      </c>
      <c r="B77">
        <f t="shared" si="118"/>
        <v>67.913333333333341</v>
      </c>
      <c r="C77">
        <v>43.778333333333329</v>
      </c>
      <c r="D77">
        <f t="shared" si="86"/>
        <v>-24.135000000000012</v>
      </c>
      <c r="E77">
        <f t="shared" si="87"/>
        <v>0</v>
      </c>
      <c r="F77">
        <f t="shared" si="88"/>
        <v>24.135000000000012</v>
      </c>
      <c r="G77">
        <f t="shared" si="69"/>
        <v>48.908998333333329</v>
      </c>
      <c r="H77">
        <f t="shared" si="70"/>
        <v>38.521741666666664</v>
      </c>
      <c r="I77">
        <f t="shared" si="71"/>
        <v>48.908998333333329</v>
      </c>
      <c r="J77">
        <f t="shared" si="72"/>
        <v>43.778333333333329</v>
      </c>
      <c r="K77">
        <f t="shared" si="89"/>
        <v>46.343665833333333</v>
      </c>
      <c r="L77" s="25">
        <f>'(Lab)limts'!B80</f>
        <v>43.778333333333329</v>
      </c>
      <c r="M77">
        <f t="shared" si="119"/>
        <v>1.8516432769536508</v>
      </c>
      <c r="N77">
        <v>43.778333333333329</v>
      </c>
      <c r="O77">
        <f t="shared" si="90"/>
        <v>41.926690056379677</v>
      </c>
      <c r="P77">
        <f t="shared" si="91"/>
        <v>0</v>
      </c>
      <c r="Q77">
        <f t="shared" si="92"/>
        <v>-41.926690056379677</v>
      </c>
      <c r="R77">
        <f t="shared" si="73"/>
        <v>45.671975520570726</v>
      </c>
      <c r="S77">
        <f t="shared" si="74"/>
        <v>41.890887859542026</v>
      </c>
      <c r="T77">
        <f t="shared" si="75"/>
        <v>43.778333333333329</v>
      </c>
      <c r="U77">
        <f t="shared" si="76"/>
        <v>41.890887859542026</v>
      </c>
      <c r="V77">
        <f t="shared" si="93"/>
        <v>42.834610596437678</v>
      </c>
      <c r="W77">
        <f t="shared" si="94"/>
        <v>0</v>
      </c>
      <c r="X77">
        <f t="shared" si="95"/>
        <v>0</v>
      </c>
      <c r="Y77">
        <f t="shared" si="96"/>
        <v>1</v>
      </c>
      <c r="AA77">
        <f t="shared" si="97"/>
        <v>46.343665833333333</v>
      </c>
      <c r="AB77">
        <f t="shared" si="98"/>
        <v>46.343665833333333</v>
      </c>
      <c r="AC77">
        <f t="shared" si="99"/>
        <v>46.343665833333333</v>
      </c>
      <c r="AE77" s="34">
        <f t="shared" si="100"/>
        <v>46.343665833333333</v>
      </c>
      <c r="AG77">
        <f>'(Lab)limts'!B80</f>
        <v>43.778333333333329</v>
      </c>
      <c r="AH77">
        <f t="shared" si="120"/>
        <v>67.913333333333341</v>
      </c>
      <c r="AI77">
        <v>43.778333333333329</v>
      </c>
      <c r="AJ77">
        <f t="shared" si="101"/>
        <v>-24.135000000000012</v>
      </c>
      <c r="AK77">
        <f t="shared" si="102"/>
        <v>0</v>
      </c>
      <c r="AL77">
        <f t="shared" si="103"/>
        <v>24.135000000000012</v>
      </c>
      <c r="AM77">
        <f t="shared" si="77"/>
        <v>48.908998333333329</v>
      </c>
      <c r="AN77">
        <f t="shared" si="78"/>
        <v>38.521741666666664</v>
      </c>
      <c r="AO77">
        <f t="shared" si="79"/>
        <v>48.908998333333329</v>
      </c>
      <c r="AP77">
        <f t="shared" si="80"/>
        <v>43.778333333333329</v>
      </c>
      <c r="AQ77">
        <f t="shared" si="104"/>
        <v>46.343665833333333</v>
      </c>
      <c r="AR77" s="25">
        <f t="shared" si="81"/>
        <v>43.778333333333329</v>
      </c>
      <c r="AS77">
        <f t="shared" si="121"/>
        <v>67.913333333333341</v>
      </c>
      <c r="AT77">
        <v>43.778333333333329</v>
      </c>
      <c r="AU77">
        <f t="shared" si="105"/>
        <v>-24.135000000000012</v>
      </c>
      <c r="AV77">
        <f t="shared" si="106"/>
        <v>0</v>
      </c>
      <c r="AW77">
        <f t="shared" si="107"/>
        <v>24.135000000000012</v>
      </c>
      <c r="AX77">
        <f t="shared" si="82"/>
        <v>48.908998333333329</v>
      </c>
      <c r="AY77">
        <f t="shared" si="83"/>
        <v>38.521741666666664</v>
      </c>
      <c r="AZ77">
        <f t="shared" si="84"/>
        <v>48.908998333333329</v>
      </c>
      <c r="BA77">
        <f t="shared" si="85"/>
        <v>43.778333333333329</v>
      </c>
      <c r="BB77">
        <f t="shared" si="108"/>
        <v>46.343665833333333</v>
      </c>
      <c r="BC77">
        <f t="shared" si="109"/>
        <v>0</v>
      </c>
      <c r="BD77">
        <f t="shared" si="110"/>
        <v>0</v>
      </c>
      <c r="BE77">
        <f t="shared" si="111"/>
        <v>1</v>
      </c>
      <c r="BG77">
        <f t="shared" si="112"/>
        <v>46.343665833333333</v>
      </c>
      <c r="BH77">
        <f t="shared" si="113"/>
        <v>46.343665833333333</v>
      </c>
      <c r="BI77">
        <f t="shared" si="114"/>
        <v>46.343665833333333</v>
      </c>
      <c r="BK77" s="34">
        <f t="shared" si="115"/>
        <v>46.343665833333333</v>
      </c>
      <c r="BM77" s="33">
        <f t="shared" si="116"/>
        <v>46.343665833333333</v>
      </c>
      <c r="BN77" s="33">
        <f t="shared" si="117"/>
        <v>46.343665833333333</v>
      </c>
    </row>
    <row r="78" spans="1:66" x14ac:dyDescent="0.2">
      <c r="A78" s="25">
        <f>'(Lab)limts'!A81</f>
        <v>93.763333333333321</v>
      </c>
      <c r="B78">
        <f t="shared" si="118"/>
        <v>67.913333333333341</v>
      </c>
      <c r="C78">
        <v>93.763333333333321</v>
      </c>
      <c r="D78">
        <f t="shared" si="86"/>
        <v>25.84999999999998</v>
      </c>
      <c r="E78">
        <f t="shared" si="87"/>
        <v>0</v>
      </c>
      <c r="F78">
        <f t="shared" si="88"/>
        <v>-25.84999999999998</v>
      </c>
      <c r="G78">
        <f t="shared" si="69"/>
        <v>100.94338333333332</v>
      </c>
      <c r="H78">
        <f t="shared" si="70"/>
        <v>86.457356666666669</v>
      </c>
      <c r="I78">
        <f t="shared" si="71"/>
        <v>93.763333333333321</v>
      </c>
      <c r="J78">
        <f t="shared" si="72"/>
        <v>86.457356666666669</v>
      </c>
      <c r="K78">
        <f t="shared" si="89"/>
        <v>90.110344999999995</v>
      </c>
      <c r="L78" s="25">
        <f>'(Lab)limts'!B81</f>
        <v>88.547506666666678</v>
      </c>
      <c r="M78">
        <f t="shared" si="119"/>
        <v>1.8516432769536508</v>
      </c>
      <c r="N78">
        <v>93.763333333333321</v>
      </c>
      <c r="O78">
        <f t="shared" si="90"/>
        <v>86.695863389713026</v>
      </c>
      <c r="P78">
        <f t="shared" si="91"/>
        <v>-5.2158266666666435</v>
      </c>
      <c r="Q78">
        <f t="shared" si="92"/>
        <v>-91.911690056379669</v>
      </c>
      <c r="R78">
        <f t="shared" si="73"/>
        <v>92.015893627237404</v>
      </c>
      <c r="S78">
        <f t="shared" si="74"/>
        <v>85.095748072875381</v>
      </c>
      <c r="T78">
        <f t="shared" si="75"/>
        <v>92.015893627237404</v>
      </c>
      <c r="U78">
        <f t="shared" si="76"/>
        <v>85.095748072875381</v>
      </c>
      <c r="V78">
        <f t="shared" si="93"/>
        <v>88.555820850056392</v>
      </c>
      <c r="W78">
        <f t="shared" si="94"/>
        <v>1</v>
      </c>
      <c r="X78">
        <f t="shared" si="95"/>
        <v>0</v>
      </c>
      <c r="Y78">
        <f t="shared" si="96"/>
        <v>0</v>
      </c>
      <c r="AA78">
        <f t="shared" si="97"/>
        <v>90.110344999999995</v>
      </c>
      <c r="AB78">
        <f t="shared" si="98"/>
        <v>90.110344999999995</v>
      </c>
      <c r="AC78">
        <f t="shared" si="99"/>
        <v>90.110344999999995</v>
      </c>
      <c r="AE78" s="34">
        <f t="shared" si="100"/>
        <v>90.110344999999995</v>
      </c>
      <c r="AG78">
        <f>'(Lab)limts'!B81</f>
        <v>88.547506666666678</v>
      </c>
      <c r="AH78">
        <f t="shared" si="120"/>
        <v>67.913333333333341</v>
      </c>
      <c r="AI78">
        <v>93.763333333333321</v>
      </c>
      <c r="AJ78">
        <f t="shared" si="101"/>
        <v>20.634173333333337</v>
      </c>
      <c r="AK78">
        <f t="shared" si="102"/>
        <v>-5.2158266666666435</v>
      </c>
      <c r="AL78">
        <f t="shared" si="103"/>
        <v>-25.84999999999998</v>
      </c>
      <c r="AM78">
        <f t="shared" si="77"/>
        <v>95.252916440000007</v>
      </c>
      <c r="AN78">
        <f t="shared" si="78"/>
        <v>81.726601880000004</v>
      </c>
      <c r="AO78">
        <f t="shared" si="79"/>
        <v>93.763333333333321</v>
      </c>
      <c r="AP78">
        <f t="shared" si="80"/>
        <v>81.726601880000004</v>
      </c>
      <c r="AQ78">
        <f t="shared" si="104"/>
        <v>87.744967606666663</v>
      </c>
      <c r="AR78" s="25">
        <f t="shared" si="81"/>
        <v>88.547506666666678</v>
      </c>
      <c r="AS78">
        <f t="shared" si="121"/>
        <v>67.913333333333341</v>
      </c>
      <c r="AT78">
        <v>93.763333333333321</v>
      </c>
      <c r="AU78">
        <f t="shared" si="105"/>
        <v>20.634173333333337</v>
      </c>
      <c r="AV78">
        <f t="shared" si="106"/>
        <v>-5.2158266666666435</v>
      </c>
      <c r="AW78">
        <f t="shared" si="107"/>
        <v>-25.84999999999998</v>
      </c>
      <c r="AX78">
        <f t="shared" si="82"/>
        <v>95.252916440000007</v>
      </c>
      <c r="AY78">
        <f t="shared" si="83"/>
        <v>81.726601880000004</v>
      </c>
      <c r="AZ78">
        <f t="shared" si="84"/>
        <v>93.763333333333321</v>
      </c>
      <c r="BA78">
        <f t="shared" si="85"/>
        <v>81.726601880000004</v>
      </c>
      <c r="BB78">
        <f t="shared" si="108"/>
        <v>87.744967606666663</v>
      </c>
      <c r="BC78">
        <f t="shared" si="109"/>
        <v>1</v>
      </c>
      <c r="BD78">
        <f t="shared" si="110"/>
        <v>0</v>
      </c>
      <c r="BE78">
        <f t="shared" si="111"/>
        <v>0</v>
      </c>
      <c r="BG78">
        <f t="shared" si="112"/>
        <v>87.744967606666663</v>
      </c>
      <c r="BH78">
        <f t="shared" si="113"/>
        <v>87.744967606666663</v>
      </c>
      <c r="BI78">
        <f t="shared" si="114"/>
        <v>87.744967606666663</v>
      </c>
      <c r="BK78" s="34">
        <f t="shared" si="115"/>
        <v>87.744967606666663</v>
      </c>
      <c r="BM78" s="33">
        <f t="shared" si="116"/>
        <v>90.110344999999995</v>
      </c>
      <c r="BN78" s="33">
        <f t="shared" si="117"/>
        <v>87.744967606666663</v>
      </c>
    </row>
    <row r="79" spans="1:66" x14ac:dyDescent="0.2">
      <c r="A79" s="25">
        <f>'(Lab)limts'!A82</f>
        <v>56.535000000000004</v>
      </c>
      <c r="B79">
        <f t="shared" si="118"/>
        <v>67.913333333333341</v>
      </c>
      <c r="C79">
        <v>56.535000000000004</v>
      </c>
      <c r="D79">
        <f t="shared" si="86"/>
        <v>-11.378333333333337</v>
      </c>
      <c r="E79">
        <f t="shared" si="87"/>
        <v>0</v>
      </c>
      <c r="F79">
        <f t="shared" si="88"/>
        <v>11.378333333333337</v>
      </c>
      <c r="G79">
        <f t="shared" si="69"/>
        <v>62.188688333333332</v>
      </c>
      <c r="H79">
        <f t="shared" si="70"/>
        <v>50.755385000000004</v>
      </c>
      <c r="I79">
        <f t="shared" si="71"/>
        <v>62.188688333333332</v>
      </c>
      <c r="J79">
        <f t="shared" si="72"/>
        <v>56.535000000000004</v>
      </c>
      <c r="K79">
        <f t="shared" si="89"/>
        <v>59.361844166666671</v>
      </c>
      <c r="L79" s="25">
        <f>'(Lab)limts'!B82</f>
        <v>56.535000000000004</v>
      </c>
      <c r="M79">
        <f t="shared" si="119"/>
        <v>1.8516432769536508</v>
      </c>
      <c r="N79">
        <v>56.535000000000004</v>
      </c>
      <c r="O79">
        <f t="shared" si="90"/>
        <v>54.683356723046352</v>
      </c>
      <c r="P79">
        <f t="shared" si="91"/>
        <v>0</v>
      </c>
      <c r="Q79">
        <f t="shared" si="92"/>
        <v>-54.683356723046352</v>
      </c>
      <c r="R79">
        <f t="shared" si="73"/>
        <v>58.951665520570735</v>
      </c>
      <c r="S79">
        <f t="shared" si="74"/>
        <v>54.124531192875374</v>
      </c>
      <c r="T79">
        <f t="shared" si="75"/>
        <v>56.535000000000004</v>
      </c>
      <c r="U79">
        <f t="shared" si="76"/>
        <v>54.124531192875374</v>
      </c>
      <c r="V79">
        <f t="shared" si="93"/>
        <v>55.329765596437689</v>
      </c>
      <c r="W79">
        <f t="shared" si="94"/>
        <v>0</v>
      </c>
      <c r="X79">
        <f t="shared" si="95"/>
        <v>0</v>
      </c>
      <c r="Y79">
        <f t="shared" si="96"/>
        <v>1</v>
      </c>
      <c r="AA79">
        <f t="shared" si="97"/>
        <v>59.361844166666671</v>
      </c>
      <c r="AB79">
        <f t="shared" si="98"/>
        <v>59.361844166666671</v>
      </c>
      <c r="AC79">
        <f t="shared" si="99"/>
        <v>59.361844166666671</v>
      </c>
      <c r="AE79" s="34">
        <f t="shared" si="100"/>
        <v>59.361844166666671</v>
      </c>
      <c r="AG79">
        <f>'(Lab)limts'!B82</f>
        <v>56.535000000000004</v>
      </c>
      <c r="AH79">
        <f t="shared" si="120"/>
        <v>67.913333333333341</v>
      </c>
      <c r="AI79">
        <v>56.535000000000004</v>
      </c>
      <c r="AJ79">
        <f t="shared" si="101"/>
        <v>-11.378333333333337</v>
      </c>
      <c r="AK79">
        <f t="shared" si="102"/>
        <v>0</v>
      </c>
      <c r="AL79">
        <f t="shared" si="103"/>
        <v>11.378333333333337</v>
      </c>
      <c r="AM79">
        <f t="shared" si="77"/>
        <v>62.188688333333332</v>
      </c>
      <c r="AN79">
        <f t="shared" si="78"/>
        <v>50.755385000000004</v>
      </c>
      <c r="AO79">
        <f t="shared" si="79"/>
        <v>62.188688333333332</v>
      </c>
      <c r="AP79">
        <f t="shared" si="80"/>
        <v>56.535000000000004</v>
      </c>
      <c r="AQ79">
        <f t="shared" si="104"/>
        <v>59.361844166666671</v>
      </c>
      <c r="AR79" s="25">
        <f t="shared" si="81"/>
        <v>56.535000000000004</v>
      </c>
      <c r="AS79">
        <f t="shared" si="121"/>
        <v>67.913333333333341</v>
      </c>
      <c r="AT79">
        <v>56.535000000000004</v>
      </c>
      <c r="AU79">
        <f t="shared" si="105"/>
        <v>-11.378333333333337</v>
      </c>
      <c r="AV79">
        <f t="shared" si="106"/>
        <v>0</v>
      </c>
      <c r="AW79">
        <f t="shared" si="107"/>
        <v>11.378333333333337</v>
      </c>
      <c r="AX79">
        <f t="shared" si="82"/>
        <v>62.188688333333332</v>
      </c>
      <c r="AY79">
        <f t="shared" si="83"/>
        <v>50.755385000000004</v>
      </c>
      <c r="AZ79">
        <f t="shared" si="84"/>
        <v>62.188688333333332</v>
      </c>
      <c r="BA79">
        <f t="shared" si="85"/>
        <v>56.535000000000004</v>
      </c>
      <c r="BB79">
        <f t="shared" si="108"/>
        <v>59.361844166666671</v>
      </c>
      <c r="BC79">
        <f t="shared" si="109"/>
        <v>0</v>
      </c>
      <c r="BD79">
        <f t="shared" si="110"/>
        <v>0</v>
      </c>
      <c r="BE79">
        <f t="shared" si="111"/>
        <v>1</v>
      </c>
      <c r="BG79">
        <f t="shared" si="112"/>
        <v>59.361844166666671</v>
      </c>
      <c r="BH79">
        <f t="shared" si="113"/>
        <v>59.361844166666671</v>
      </c>
      <c r="BI79">
        <f t="shared" si="114"/>
        <v>59.361844166666671</v>
      </c>
      <c r="BK79" s="34">
        <f t="shared" si="115"/>
        <v>59.361844166666671</v>
      </c>
      <c r="BM79" s="33">
        <f t="shared" si="116"/>
        <v>59.361844166666671</v>
      </c>
      <c r="BN79" s="33">
        <f t="shared" si="117"/>
        <v>59.361844166666671</v>
      </c>
    </row>
    <row r="80" spans="1:66" x14ac:dyDescent="0.2">
      <c r="A80" s="25">
        <f>'(Lab)limts'!A83</f>
        <v>39.706666666666663</v>
      </c>
      <c r="B80">
        <f t="shared" si="118"/>
        <v>67.913333333333341</v>
      </c>
      <c r="C80">
        <v>39.706666666666663</v>
      </c>
      <c r="D80">
        <f t="shared" si="86"/>
        <v>-28.206666666666678</v>
      </c>
      <c r="E80">
        <f t="shared" si="87"/>
        <v>0</v>
      </c>
      <c r="F80">
        <f t="shared" si="88"/>
        <v>28.206666666666678</v>
      </c>
      <c r="G80">
        <f t="shared" si="69"/>
        <v>44.67039333333333</v>
      </c>
      <c r="H80">
        <f t="shared" si="70"/>
        <v>34.617013333333325</v>
      </c>
      <c r="I80">
        <f t="shared" si="71"/>
        <v>44.67039333333333</v>
      </c>
      <c r="J80">
        <f t="shared" si="72"/>
        <v>39.706666666666663</v>
      </c>
      <c r="K80">
        <f t="shared" si="89"/>
        <v>42.18853</v>
      </c>
      <c r="L80" s="25">
        <f>'(Lab)limts'!B83</f>
        <v>39.706666666666663</v>
      </c>
      <c r="M80">
        <f t="shared" si="119"/>
        <v>1.8516432769536508</v>
      </c>
      <c r="N80">
        <v>39.706666666666663</v>
      </c>
      <c r="O80">
        <f t="shared" si="90"/>
        <v>37.855023389713011</v>
      </c>
      <c r="P80">
        <f t="shared" si="91"/>
        <v>0</v>
      </c>
      <c r="Q80">
        <f t="shared" si="92"/>
        <v>-37.855023389713011</v>
      </c>
      <c r="R80">
        <f t="shared" si="73"/>
        <v>41.433370520570726</v>
      </c>
      <c r="S80">
        <f t="shared" si="74"/>
        <v>37.986159526208688</v>
      </c>
      <c r="T80">
        <f t="shared" si="75"/>
        <v>39.706666666666663</v>
      </c>
      <c r="U80">
        <f t="shared" si="76"/>
        <v>37.986159526208688</v>
      </c>
      <c r="V80">
        <f t="shared" si="93"/>
        <v>38.846413096437672</v>
      </c>
      <c r="W80">
        <f t="shared" si="94"/>
        <v>0</v>
      </c>
      <c r="X80">
        <f t="shared" si="95"/>
        <v>0</v>
      </c>
      <c r="Y80">
        <f t="shared" si="96"/>
        <v>1</v>
      </c>
      <c r="AA80">
        <f t="shared" si="97"/>
        <v>42.18853</v>
      </c>
      <c r="AB80">
        <f t="shared" si="98"/>
        <v>42.18853</v>
      </c>
      <c r="AC80">
        <f t="shared" si="99"/>
        <v>42.18853</v>
      </c>
      <c r="AE80" s="34">
        <f t="shared" si="100"/>
        <v>42.18853</v>
      </c>
      <c r="AG80">
        <f>'(Lab)limts'!B83</f>
        <v>39.706666666666663</v>
      </c>
      <c r="AH80">
        <f t="shared" si="120"/>
        <v>67.913333333333341</v>
      </c>
      <c r="AI80">
        <v>39.706666666666663</v>
      </c>
      <c r="AJ80">
        <f t="shared" si="101"/>
        <v>-28.206666666666678</v>
      </c>
      <c r="AK80">
        <f t="shared" si="102"/>
        <v>0</v>
      </c>
      <c r="AL80">
        <f t="shared" si="103"/>
        <v>28.206666666666678</v>
      </c>
      <c r="AM80">
        <f t="shared" si="77"/>
        <v>44.67039333333333</v>
      </c>
      <c r="AN80">
        <f t="shared" si="78"/>
        <v>34.617013333333325</v>
      </c>
      <c r="AO80">
        <f t="shared" si="79"/>
        <v>44.67039333333333</v>
      </c>
      <c r="AP80">
        <f t="shared" si="80"/>
        <v>39.706666666666663</v>
      </c>
      <c r="AQ80">
        <f t="shared" si="104"/>
        <v>42.18853</v>
      </c>
      <c r="AR80" s="25">
        <f t="shared" si="81"/>
        <v>39.706666666666663</v>
      </c>
      <c r="AS80">
        <f t="shared" si="121"/>
        <v>67.913333333333341</v>
      </c>
      <c r="AT80">
        <v>39.706666666666663</v>
      </c>
      <c r="AU80">
        <f t="shared" si="105"/>
        <v>-28.206666666666678</v>
      </c>
      <c r="AV80">
        <f t="shared" si="106"/>
        <v>0</v>
      </c>
      <c r="AW80">
        <f t="shared" si="107"/>
        <v>28.206666666666678</v>
      </c>
      <c r="AX80">
        <f t="shared" si="82"/>
        <v>44.67039333333333</v>
      </c>
      <c r="AY80">
        <f t="shared" si="83"/>
        <v>34.617013333333325</v>
      </c>
      <c r="AZ80">
        <f t="shared" si="84"/>
        <v>44.67039333333333</v>
      </c>
      <c r="BA80">
        <f t="shared" si="85"/>
        <v>39.706666666666663</v>
      </c>
      <c r="BB80">
        <f t="shared" si="108"/>
        <v>42.18853</v>
      </c>
      <c r="BC80">
        <f t="shared" si="109"/>
        <v>0</v>
      </c>
      <c r="BD80">
        <f t="shared" si="110"/>
        <v>0</v>
      </c>
      <c r="BE80">
        <f t="shared" si="111"/>
        <v>1</v>
      </c>
      <c r="BG80">
        <f t="shared" si="112"/>
        <v>42.18853</v>
      </c>
      <c r="BH80">
        <f t="shared" si="113"/>
        <v>42.18853</v>
      </c>
      <c r="BI80">
        <f t="shared" si="114"/>
        <v>42.18853</v>
      </c>
      <c r="BK80" s="34">
        <f t="shared" si="115"/>
        <v>42.18853</v>
      </c>
      <c r="BM80" s="33">
        <f t="shared" si="116"/>
        <v>42.18853</v>
      </c>
      <c r="BN80" s="33">
        <f t="shared" si="117"/>
        <v>42.18853</v>
      </c>
    </row>
    <row r="81" spans="1:66" x14ac:dyDescent="0.2">
      <c r="A81" s="25">
        <f>'(Lab)limts'!A84</f>
        <v>58.28</v>
      </c>
      <c r="B81">
        <f t="shared" si="118"/>
        <v>67.913333333333341</v>
      </c>
      <c r="C81">
        <v>58.28</v>
      </c>
      <c r="D81">
        <f t="shared" si="86"/>
        <v>-9.63333333333334</v>
      </c>
      <c r="E81">
        <f t="shared" si="87"/>
        <v>0</v>
      </c>
      <c r="F81">
        <f t="shared" si="88"/>
        <v>9.63333333333334</v>
      </c>
      <c r="G81">
        <f t="shared" si="69"/>
        <v>64.005233333333337</v>
      </c>
      <c r="H81">
        <f t="shared" si="70"/>
        <v>52.428840000000001</v>
      </c>
      <c r="I81">
        <f t="shared" si="71"/>
        <v>64.005233333333337</v>
      </c>
      <c r="J81">
        <f t="shared" si="72"/>
        <v>58.28</v>
      </c>
      <c r="K81">
        <f t="shared" si="89"/>
        <v>61.142616666666669</v>
      </c>
      <c r="L81" s="25">
        <f>'(Lab)limts'!B84</f>
        <v>58.28</v>
      </c>
      <c r="M81">
        <f t="shared" si="119"/>
        <v>1.8516432769536508</v>
      </c>
      <c r="N81">
        <v>58.28</v>
      </c>
      <c r="O81">
        <f t="shared" si="90"/>
        <v>56.428356723046349</v>
      </c>
      <c r="P81">
        <f t="shared" si="91"/>
        <v>0</v>
      </c>
      <c r="Q81">
        <f t="shared" si="92"/>
        <v>-56.428356723046349</v>
      </c>
      <c r="R81">
        <f t="shared" si="73"/>
        <v>60.76821052057074</v>
      </c>
      <c r="S81">
        <f t="shared" si="74"/>
        <v>55.797986192875356</v>
      </c>
      <c r="T81">
        <f t="shared" si="75"/>
        <v>58.28</v>
      </c>
      <c r="U81">
        <f t="shared" si="76"/>
        <v>55.797986192875356</v>
      </c>
      <c r="V81">
        <f t="shared" si="93"/>
        <v>57.038993096437679</v>
      </c>
      <c r="W81">
        <f t="shared" si="94"/>
        <v>0</v>
      </c>
      <c r="X81">
        <f t="shared" si="95"/>
        <v>0</v>
      </c>
      <c r="Y81">
        <f t="shared" si="96"/>
        <v>1</v>
      </c>
      <c r="AA81">
        <f t="shared" si="97"/>
        <v>61.142616666666669</v>
      </c>
      <c r="AB81">
        <f t="shared" si="98"/>
        <v>61.142616666666669</v>
      </c>
      <c r="AC81">
        <f t="shared" si="99"/>
        <v>61.142616666666669</v>
      </c>
      <c r="AE81" s="34">
        <f t="shared" si="100"/>
        <v>61.142616666666669</v>
      </c>
      <c r="AG81">
        <f>'(Lab)limts'!B84</f>
        <v>58.28</v>
      </c>
      <c r="AH81">
        <f t="shared" si="120"/>
        <v>67.913333333333341</v>
      </c>
      <c r="AI81">
        <v>58.28</v>
      </c>
      <c r="AJ81">
        <f t="shared" si="101"/>
        <v>-9.63333333333334</v>
      </c>
      <c r="AK81">
        <f t="shared" si="102"/>
        <v>0</v>
      </c>
      <c r="AL81">
        <f t="shared" si="103"/>
        <v>9.63333333333334</v>
      </c>
      <c r="AM81">
        <f t="shared" si="77"/>
        <v>64.005233333333337</v>
      </c>
      <c r="AN81">
        <f t="shared" si="78"/>
        <v>52.428840000000001</v>
      </c>
      <c r="AO81">
        <f t="shared" si="79"/>
        <v>64.005233333333337</v>
      </c>
      <c r="AP81">
        <f t="shared" si="80"/>
        <v>58.28</v>
      </c>
      <c r="AQ81">
        <f t="shared" si="104"/>
        <v>61.142616666666669</v>
      </c>
      <c r="AR81" s="25">
        <f t="shared" si="81"/>
        <v>58.28</v>
      </c>
      <c r="AS81">
        <f t="shared" si="121"/>
        <v>67.913333333333341</v>
      </c>
      <c r="AT81">
        <v>58.28</v>
      </c>
      <c r="AU81">
        <f t="shared" si="105"/>
        <v>-9.63333333333334</v>
      </c>
      <c r="AV81">
        <f t="shared" si="106"/>
        <v>0</v>
      </c>
      <c r="AW81">
        <f t="shared" si="107"/>
        <v>9.63333333333334</v>
      </c>
      <c r="AX81">
        <f t="shared" si="82"/>
        <v>64.005233333333337</v>
      </c>
      <c r="AY81">
        <f t="shared" si="83"/>
        <v>52.428840000000001</v>
      </c>
      <c r="AZ81">
        <f t="shared" si="84"/>
        <v>64.005233333333337</v>
      </c>
      <c r="BA81">
        <f t="shared" si="85"/>
        <v>58.28</v>
      </c>
      <c r="BB81">
        <f t="shared" si="108"/>
        <v>61.142616666666669</v>
      </c>
      <c r="BC81">
        <f t="shared" si="109"/>
        <v>0</v>
      </c>
      <c r="BD81">
        <f t="shared" si="110"/>
        <v>0</v>
      </c>
      <c r="BE81">
        <f t="shared" si="111"/>
        <v>1</v>
      </c>
      <c r="BG81">
        <f t="shared" si="112"/>
        <v>61.142616666666669</v>
      </c>
      <c r="BH81">
        <f t="shared" si="113"/>
        <v>61.142616666666669</v>
      </c>
      <c r="BI81">
        <f t="shared" si="114"/>
        <v>61.142616666666669</v>
      </c>
      <c r="BK81" s="34">
        <f t="shared" si="115"/>
        <v>61.142616666666669</v>
      </c>
      <c r="BM81" s="33">
        <f t="shared" si="116"/>
        <v>61.142616666666669</v>
      </c>
      <c r="BN81" s="33">
        <f t="shared" si="117"/>
        <v>61.142616666666669</v>
      </c>
    </row>
    <row r="82" spans="1:66" x14ac:dyDescent="0.2">
      <c r="A82" s="25">
        <f>'(Lab)limts'!A85</f>
        <v>44.103333333333332</v>
      </c>
      <c r="B82">
        <f t="shared" si="118"/>
        <v>67.913333333333341</v>
      </c>
      <c r="C82">
        <v>44.103333333333332</v>
      </c>
      <c r="D82">
        <f t="shared" si="86"/>
        <v>-23.810000000000009</v>
      </c>
      <c r="E82">
        <f t="shared" si="87"/>
        <v>0</v>
      </c>
      <c r="F82">
        <f t="shared" si="88"/>
        <v>23.810000000000009</v>
      </c>
      <c r="G82">
        <f t="shared" si="69"/>
        <v>49.247323333333334</v>
      </c>
      <c r="H82">
        <f t="shared" si="70"/>
        <v>38.833416666666665</v>
      </c>
      <c r="I82">
        <f t="shared" si="71"/>
        <v>49.247323333333334</v>
      </c>
      <c r="J82">
        <f t="shared" si="72"/>
        <v>44.103333333333332</v>
      </c>
      <c r="K82">
        <f t="shared" si="89"/>
        <v>46.675328333333333</v>
      </c>
      <c r="L82" s="25">
        <f>'(Lab)limts'!B85</f>
        <v>44.103333333333332</v>
      </c>
      <c r="M82">
        <f t="shared" si="119"/>
        <v>1.8516432769536508</v>
      </c>
      <c r="N82">
        <v>44.103333333333332</v>
      </c>
      <c r="O82">
        <f t="shared" si="90"/>
        <v>42.25169005637968</v>
      </c>
      <c r="P82">
        <f t="shared" si="91"/>
        <v>0</v>
      </c>
      <c r="Q82">
        <f t="shared" si="92"/>
        <v>-42.25169005637968</v>
      </c>
      <c r="R82">
        <f t="shared" si="73"/>
        <v>46.01030052057073</v>
      </c>
      <c r="S82">
        <f t="shared" si="74"/>
        <v>42.202562859542027</v>
      </c>
      <c r="T82">
        <f t="shared" si="75"/>
        <v>44.103333333333332</v>
      </c>
      <c r="U82">
        <f t="shared" si="76"/>
        <v>42.202562859542027</v>
      </c>
      <c r="V82">
        <f t="shared" si="93"/>
        <v>43.152948096437683</v>
      </c>
      <c r="W82">
        <f t="shared" si="94"/>
        <v>0</v>
      </c>
      <c r="X82">
        <f t="shared" si="95"/>
        <v>0</v>
      </c>
      <c r="Y82">
        <f t="shared" si="96"/>
        <v>1</v>
      </c>
      <c r="AA82">
        <f t="shared" si="97"/>
        <v>46.675328333333333</v>
      </c>
      <c r="AB82">
        <f t="shared" si="98"/>
        <v>46.675328333333333</v>
      </c>
      <c r="AC82">
        <f t="shared" si="99"/>
        <v>46.675328333333333</v>
      </c>
      <c r="AE82" s="34">
        <f t="shared" si="100"/>
        <v>46.675328333333333</v>
      </c>
      <c r="AG82">
        <f>'(Lab)limts'!B85</f>
        <v>44.103333333333332</v>
      </c>
      <c r="AH82">
        <f t="shared" si="120"/>
        <v>67.913333333333341</v>
      </c>
      <c r="AI82">
        <v>44.103333333333332</v>
      </c>
      <c r="AJ82">
        <f t="shared" si="101"/>
        <v>-23.810000000000009</v>
      </c>
      <c r="AK82">
        <f t="shared" si="102"/>
        <v>0</v>
      </c>
      <c r="AL82">
        <f t="shared" si="103"/>
        <v>23.810000000000009</v>
      </c>
      <c r="AM82">
        <f t="shared" si="77"/>
        <v>49.247323333333334</v>
      </c>
      <c r="AN82">
        <f t="shared" si="78"/>
        <v>38.833416666666665</v>
      </c>
      <c r="AO82">
        <f t="shared" si="79"/>
        <v>49.247323333333334</v>
      </c>
      <c r="AP82">
        <f t="shared" si="80"/>
        <v>44.103333333333332</v>
      </c>
      <c r="AQ82">
        <f t="shared" si="104"/>
        <v>46.675328333333333</v>
      </c>
      <c r="AR82" s="25">
        <f t="shared" si="81"/>
        <v>44.103333333333332</v>
      </c>
      <c r="AS82">
        <f t="shared" si="121"/>
        <v>67.913333333333341</v>
      </c>
      <c r="AT82">
        <v>44.103333333333332</v>
      </c>
      <c r="AU82">
        <f t="shared" si="105"/>
        <v>-23.810000000000009</v>
      </c>
      <c r="AV82">
        <f t="shared" si="106"/>
        <v>0</v>
      </c>
      <c r="AW82">
        <f t="shared" si="107"/>
        <v>23.810000000000009</v>
      </c>
      <c r="AX82">
        <f t="shared" si="82"/>
        <v>49.247323333333334</v>
      </c>
      <c r="AY82">
        <f t="shared" si="83"/>
        <v>38.833416666666665</v>
      </c>
      <c r="AZ82">
        <f t="shared" si="84"/>
        <v>49.247323333333334</v>
      </c>
      <c r="BA82">
        <f t="shared" si="85"/>
        <v>44.103333333333332</v>
      </c>
      <c r="BB82">
        <f t="shared" si="108"/>
        <v>46.675328333333333</v>
      </c>
      <c r="BC82">
        <f t="shared" si="109"/>
        <v>0</v>
      </c>
      <c r="BD82">
        <f t="shared" si="110"/>
        <v>0</v>
      </c>
      <c r="BE82">
        <f t="shared" si="111"/>
        <v>1</v>
      </c>
      <c r="BG82">
        <f t="shared" si="112"/>
        <v>46.675328333333333</v>
      </c>
      <c r="BH82">
        <f t="shared" si="113"/>
        <v>46.675328333333333</v>
      </c>
      <c r="BI82">
        <f t="shared" si="114"/>
        <v>46.675328333333333</v>
      </c>
      <c r="BK82" s="34">
        <f t="shared" si="115"/>
        <v>46.675328333333333</v>
      </c>
      <c r="BM82" s="33">
        <f t="shared" si="116"/>
        <v>46.675328333333333</v>
      </c>
      <c r="BN82" s="33">
        <f t="shared" si="117"/>
        <v>46.675328333333333</v>
      </c>
    </row>
    <row r="83" spans="1:66" x14ac:dyDescent="0.2">
      <c r="A83" s="25">
        <f>'(Lab)limts'!A86</f>
        <v>37.109999999999992</v>
      </c>
      <c r="B83">
        <f t="shared" si="118"/>
        <v>67.913333333333341</v>
      </c>
      <c r="C83">
        <v>37.109999999999992</v>
      </c>
      <c r="D83">
        <f t="shared" si="86"/>
        <v>-30.803333333333349</v>
      </c>
      <c r="E83">
        <f t="shared" si="87"/>
        <v>0</v>
      </c>
      <c r="F83">
        <f t="shared" si="88"/>
        <v>30.803333333333349</v>
      </c>
      <c r="G83">
        <f t="shared" si="69"/>
        <v>41.967263333333328</v>
      </c>
      <c r="H83">
        <f t="shared" si="70"/>
        <v>32.126809999999999</v>
      </c>
      <c r="I83">
        <f t="shared" si="71"/>
        <v>41.967263333333328</v>
      </c>
      <c r="J83">
        <f t="shared" si="72"/>
        <v>37.109999999999992</v>
      </c>
      <c r="K83">
        <f t="shared" si="89"/>
        <v>39.53863166666666</v>
      </c>
      <c r="L83" s="25">
        <f>'(Lab)limts'!B86</f>
        <v>37.109999999999992</v>
      </c>
      <c r="M83">
        <f t="shared" si="119"/>
        <v>1.8516432769536508</v>
      </c>
      <c r="N83">
        <v>37.109999999999992</v>
      </c>
      <c r="O83">
        <f t="shared" si="90"/>
        <v>35.25835672304634</v>
      </c>
      <c r="P83">
        <f t="shared" si="91"/>
        <v>0</v>
      </c>
      <c r="Q83">
        <f t="shared" si="92"/>
        <v>-35.25835672304634</v>
      </c>
      <c r="R83">
        <f t="shared" si="73"/>
        <v>38.730240520570725</v>
      </c>
      <c r="S83">
        <f t="shared" si="74"/>
        <v>35.495956192875362</v>
      </c>
      <c r="T83">
        <f t="shared" si="75"/>
        <v>37.109999999999992</v>
      </c>
      <c r="U83">
        <f t="shared" si="76"/>
        <v>35.495956192875362</v>
      </c>
      <c r="V83">
        <f t="shared" si="93"/>
        <v>36.302978096437677</v>
      </c>
      <c r="W83">
        <f t="shared" si="94"/>
        <v>0</v>
      </c>
      <c r="X83">
        <f t="shared" si="95"/>
        <v>0</v>
      </c>
      <c r="Y83">
        <f t="shared" si="96"/>
        <v>1</v>
      </c>
      <c r="AA83">
        <f t="shared" si="97"/>
        <v>39.53863166666666</v>
      </c>
      <c r="AB83">
        <f t="shared" si="98"/>
        <v>39.53863166666666</v>
      </c>
      <c r="AC83">
        <f t="shared" si="99"/>
        <v>39.53863166666666</v>
      </c>
      <c r="AE83" s="34">
        <f t="shared" si="100"/>
        <v>39.53863166666666</v>
      </c>
      <c r="AG83">
        <f>'(Lab)limts'!B86</f>
        <v>37.109999999999992</v>
      </c>
      <c r="AH83">
        <f t="shared" si="120"/>
        <v>67.913333333333341</v>
      </c>
      <c r="AI83">
        <v>37.109999999999992</v>
      </c>
      <c r="AJ83">
        <f t="shared" si="101"/>
        <v>-30.803333333333349</v>
      </c>
      <c r="AK83">
        <f t="shared" si="102"/>
        <v>0</v>
      </c>
      <c r="AL83">
        <f t="shared" si="103"/>
        <v>30.803333333333349</v>
      </c>
      <c r="AM83">
        <f t="shared" si="77"/>
        <v>41.967263333333328</v>
      </c>
      <c r="AN83">
        <f t="shared" si="78"/>
        <v>32.126809999999999</v>
      </c>
      <c r="AO83">
        <f t="shared" si="79"/>
        <v>41.967263333333328</v>
      </c>
      <c r="AP83">
        <f t="shared" si="80"/>
        <v>37.109999999999992</v>
      </c>
      <c r="AQ83">
        <f t="shared" si="104"/>
        <v>39.53863166666666</v>
      </c>
      <c r="AR83" s="25">
        <f t="shared" si="81"/>
        <v>37.109999999999992</v>
      </c>
      <c r="AS83">
        <f t="shared" si="121"/>
        <v>67.913333333333341</v>
      </c>
      <c r="AT83">
        <v>37.109999999999992</v>
      </c>
      <c r="AU83">
        <f t="shared" si="105"/>
        <v>-30.803333333333349</v>
      </c>
      <c r="AV83">
        <f t="shared" si="106"/>
        <v>0</v>
      </c>
      <c r="AW83">
        <f t="shared" si="107"/>
        <v>30.803333333333349</v>
      </c>
      <c r="AX83">
        <f t="shared" si="82"/>
        <v>41.967263333333328</v>
      </c>
      <c r="AY83">
        <f t="shared" si="83"/>
        <v>32.126809999999999</v>
      </c>
      <c r="AZ83">
        <f t="shared" si="84"/>
        <v>41.967263333333328</v>
      </c>
      <c r="BA83">
        <f t="shared" si="85"/>
        <v>37.109999999999992</v>
      </c>
      <c r="BB83">
        <f t="shared" si="108"/>
        <v>39.53863166666666</v>
      </c>
      <c r="BC83">
        <f t="shared" si="109"/>
        <v>0</v>
      </c>
      <c r="BD83">
        <f t="shared" si="110"/>
        <v>0</v>
      </c>
      <c r="BE83">
        <f t="shared" si="111"/>
        <v>1</v>
      </c>
      <c r="BG83">
        <f t="shared" si="112"/>
        <v>39.53863166666666</v>
      </c>
      <c r="BH83">
        <f t="shared" si="113"/>
        <v>39.53863166666666</v>
      </c>
      <c r="BI83">
        <f t="shared" si="114"/>
        <v>39.53863166666666</v>
      </c>
      <c r="BK83" s="34">
        <f t="shared" si="115"/>
        <v>39.53863166666666</v>
      </c>
      <c r="BM83" s="33">
        <f t="shared" si="116"/>
        <v>39.53863166666666</v>
      </c>
      <c r="BN83" s="33">
        <f t="shared" si="117"/>
        <v>39.53863166666666</v>
      </c>
    </row>
    <row r="84" spans="1:66" x14ac:dyDescent="0.2">
      <c r="A84" s="25">
        <f>'(Lab)limts'!A87</f>
        <v>71.291666666666686</v>
      </c>
      <c r="B84">
        <f t="shared" si="118"/>
        <v>67.913333333333341</v>
      </c>
      <c r="C84">
        <v>71.291666666666686</v>
      </c>
      <c r="D84">
        <f t="shared" si="86"/>
        <v>3.3783333333333445</v>
      </c>
      <c r="E84">
        <f t="shared" si="87"/>
        <v>0</v>
      </c>
      <c r="F84">
        <f t="shared" si="88"/>
        <v>-3.3783333333333445</v>
      </c>
      <c r="G84">
        <f t="shared" si="69"/>
        <v>77.550378333333342</v>
      </c>
      <c r="H84">
        <f t="shared" si="70"/>
        <v>64.907028333333358</v>
      </c>
      <c r="I84">
        <f t="shared" si="71"/>
        <v>71.291666666666686</v>
      </c>
      <c r="J84">
        <f t="shared" si="72"/>
        <v>67.913333333333341</v>
      </c>
      <c r="K84">
        <f t="shared" si="89"/>
        <v>69.60250000000002</v>
      </c>
      <c r="L84" s="25">
        <f>'(Lab)limts'!B87</f>
        <v>71.291666666666686</v>
      </c>
      <c r="M84">
        <f t="shared" si="119"/>
        <v>1.8516432769536508</v>
      </c>
      <c r="N84">
        <v>71.291666666666686</v>
      </c>
      <c r="O84">
        <f t="shared" si="90"/>
        <v>69.440023389713033</v>
      </c>
      <c r="P84">
        <f t="shared" si="91"/>
        <v>0</v>
      </c>
      <c r="Q84">
        <f t="shared" si="92"/>
        <v>-69.440023389713033</v>
      </c>
      <c r="R84">
        <f t="shared" si="73"/>
        <v>74.313355520570752</v>
      </c>
      <c r="S84">
        <f t="shared" si="74"/>
        <v>68.27617452620872</v>
      </c>
      <c r="T84">
        <f t="shared" si="75"/>
        <v>71.291666666666686</v>
      </c>
      <c r="U84">
        <f t="shared" si="76"/>
        <v>68.27617452620872</v>
      </c>
      <c r="V84">
        <f t="shared" si="93"/>
        <v>69.783920596437696</v>
      </c>
      <c r="W84">
        <f t="shared" si="94"/>
        <v>0</v>
      </c>
      <c r="X84">
        <f t="shared" si="95"/>
        <v>1</v>
      </c>
      <c r="Y84">
        <f t="shared" si="96"/>
        <v>0</v>
      </c>
      <c r="AA84">
        <f t="shared" si="97"/>
        <v>69.783920596437696</v>
      </c>
      <c r="AB84">
        <f t="shared" si="98"/>
        <v>69.783920596437696</v>
      </c>
      <c r="AC84">
        <f t="shared" si="99"/>
        <v>69.783920596437696</v>
      </c>
      <c r="AE84" s="34">
        <f t="shared" si="100"/>
        <v>69.783920596437696</v>
      </c>
      <c r="AG84">
        <f>'(Lab)limts'!B87</f>
        <v>71.291666666666686</v>
      </c>
      <c r="AH84">
        <f t="shared" si="120"/>
        <v>67.913333333333341</v>
      </c>
      <c r="AI84">
        <v>71.291666666666686</v>
      </c>
      <c r="AJ84">
        <f t="shared" si="101"/>
        <v>3.3783333333333445</v>
      </c>
      <c r="AK84">
        <f t="shared" si="102"/>
        <v>0</v>
      </c>
      <c r="AL84">
        <f t="shared" si="103"/>
        <v>-3.3783333333333445</v>
      </c>
      <c r="AM84">
        <f t="shared" si="77"/>
        <v>77.550378333333342</v>
      </c>
      <c r="AN84">
        <f t="shared" si="78"/>
        <v>64.907028333333358</v>
      </c>
      <c r="AO84">
        <f t="shared" si="79"/>
        <v>71.291666666666686</v>
      </c>
      <c r="AP84">
        <f t="shared" si="80"/>
        <v>67.913333333333341</v>
      </c>
      <c r="AQ84">
        <f t="shared" si="104"/>
        <v>69.60250000000002</v>
      </c>
      <c r="AR84" s="25">
        <f t="shared" si="81"/>
        <v>71.291666666666686</v>
      </c>
      <c r="AS84">
        <f t="shared" si="121"/>
        <v>67.913333333333341</v>
      </c>
      <c r="AT84">
        <v>71.291666666666686</v>
      </c>
      <c r="AU84">
        <f t="shared" si="105"/>
        <v>3.3783333333333445</v>
      </c>
      <c r="AV84">
        <f t="shared" si="106"/>
        <v>0</v>
      </c>
      <c r="AW84">
        <f t="shared" si="107"/>
        <v>-3.3783333333333445</v>
      </c>
      <c r="AX84">
        <f t="shared" si="82"/>
        <v>77.550378333333342</v>
      </c>
      <c r="AY84">
        <f t="shared" si="83"/>
        <v>64.907028333333358</v>
      </c>
      <c r="AZ84">
        <f t="shared" si="84"/>
        <v>71.291666666666686</v>
      </c>
      <c r="BA84">
        <f t="shared" si="85"/>
        <v>67.913333333333341</v>
      </c>
      <c r="BB84">
        <f t="shared" si="108"/>
        <v>69.60250000000002</v>
      </c>
      <c r="BC84">
        <f t="shared" si="109"/>
        <v>0</v>
      </c>
      <c r="BD84">
        <f t="shared" si="110"/>
        <v>1</v>
      </c>
      <c r="BE84">
        <f t="shared" si="111"/>
        <v>0</v>
      </c>
      <c r="BG84">
        <f t="shared" si="112"/>
        <v>69.60250000000002</v>
      </c>
      <c r="BH84">
        <f t="shared" si="113"/>
        <v>69.60250000000002</v>
      </c>
      <c r="BI84">
        <f t="shared" si="114"/>
        <v>69.60250000000002</v>
      </c>
      <c r="BK84" s="34">
        <f t="shared" si="115"/>
        <v>69.60250000000002</v>
      </c>
      <c r="BM84" s="33">
        <f t="shared" si="116"/>
        <v>69.783920596437696</v>
      </c>
      <c r="BN84" s="33">
        <f t="shared" si="117"/>
        <v>69.60250000000002</v>
      </c>
    </row>
    <row r="85" spans="1:66" x14ac:dyDescent="0.2">
      <c r="A85" s="25">
        <f>'(Lab)limts'!A88</f>
        <v>64.304999999999993</v>
      </c>
      <c r="B85">
        <f t="shared" si="118"/>
        <v>67.913333333333341</v>
      </c>
      <c r="C85">
        <v>64.304999999999993</v>
      </c>
      <c r="D85">
        <f t="shared" si="86"/>
        <v>-3.6083333333333485</v>
      </c>
      <c r="E85">
        <f t="shared" si="87"/>
        <v>0</v>
      </c>
      <c r="F85">
        <f t="shared" si="88"/>
        <v>3.6083333333333485</v>
      </c>
      <c r="G85">
        <f t="shared" si="69"/>
        <v>70.277258333333322</v>
      </c>
      <c r="H85">
        <f t="shared" si="70"/>
        <v>58.206814999999992</v>
      </c>
      <c r="I85">
        <f t="shared" si="71"/>
        <v>67.913333333333341</v>
      </c>
      <c r="J85">
        <f t="shared" si="72"/>
        <v>64.304999999999993</v>
      </c>
      <c r="K85">
        <f t="shared" si="89"/>
        <v>66.109166666666667</v>
      </c>
      <c r="L85" s="25">
        <f>'(Lab)limts'!B88</f>
        <v>64.304999999999993</v>
      </c>
      <c r="M85">
        <f t="shared" si="119"/>
        <v>1.8516432769536508</v>
      </c>
      <c r="N85">
        <v>64.304999999999993</v>
      </c>
      <c r="O85">
        <f t="shared" si="90"/>
        <v>62.45335672304634</v>
      </c>
      <c r="P85">
        <f t="shared" si="91"/>
        <v>0</v>
      </c>
      <c r="Q85">
        <f t="shared" si="92"/>
        <v>-62.45335672304634</v>
      </c>
      <c r="R85">
        <f t="shared" si="73"/>
        <v>67.040235520570704</v>
      </c>
      <c r="S85">
        <f t="shared" si="74"/>
        <v>61.575961192875361</v>
      </c>
      <c r="T85">
        <f t="shared" si="75"/>
        <v>64.304999999999993</v>
      </c>
      <c r="U85">
        <f t="shared" si="76"/>
        <v>61.575961192875361</v>
      </c>
      <c r="V85">
        <f t="shared" si="93"/>
        <v>62.940480596437681</v>
      </c>
      <c r="W85">
        <f t="shared" si="94"/>
        <v>0</v>
      </c>
      <c r="X85">
        <f t="shared" si="95"/>
        <v>1</v>
      </c>
      <c r="Y85">
        <f t="shared" si="96"/>
        <v>0</v>
      </c>
      <c r="AA85">
        <f t="shared" si="97"/>
        <v>66.109166666666667</v>
      </c>
      <c r="AB85">
        <f t="shared" si="98"/>
        <v>66.109166666666667</v>
      </c>
      <c r="AC85">
        <f t="shared" si="99"/>
        <v>66.109166666666667</v>
      </c>
      <c r="AE85" s="34">
        <f t="shared" si="100"/>
        <v>66.109166666666667</v>
      </c>
      <c r="AG85">
        <f>'(Lab)limts'!B88</f>
        <v>64.304999999999993</v>
      </c>
      <c r="AH85">
        <f t="shared" si="120"/>
        <v>67.913333333333341</v>
      </c>
      <c r="AI85">
        <v>64.304999999999993</v>
      </c>
      <c r="AJ85">
        <f t="shared" si="101"/>
        <v>-3.6083333333333485</v>
      </c>
      <c r="AK85">
        <f t="shared" si="102"/>
        <v>0</v>
      </c>
      <c r="AL85">
        <f t="shared" si="103"/>
        <v>3.6083333333333485</v>
      </c>
      <c r="AM85">
        <f t="shared" si="77"/>
        <v>70.277258333333322</v>
      </c>
      <c r="AN85">
        <f t="shared" si="78"/>
        <v>58.206814999999992</v>
      </c>
      <c r="AO85">
        <f t="shared" si="79"/>
        <v>67.913333333333341</v>
      </c>
      <c r="AP85">
        <f t="shared" si="80"/>
        <v>64.304999999999993</v>
      </c>
      <c r="AQ85">
        <f t="shared" si="104"/>
        <v>66.109166666666667</v>
      </c>
      <c r="AR85" s="25">
        <f t="shared" si="81"/>
        <v>64.304999999999993</v>
      </c>
      <c r="AS85">
        <f t="shared" si="121"/>
        <v>67.913333333333341</v>
      </c>
      <c r="AT85">
        <v>64.304999999999993</v>
      </c>
      <c r="AU85">
        <f t="shared" si="105"/>
        <v>-3.6083333333333485</v>
      </c>
      <c r="AV85">
        <f t="shared" si="106"/>
        <v>0</v>
      </c>
      <c r="AW85">
        <f t="shared" si="107"/>
        <v>3.6083333333333485</v>
      </c>
      <c r="AX85">
        <f t="shared" si="82"/>
        <v>70.277258333333322</v>
      </c>
      <c r="AY85">
        <f t="shared" si="83"/>
        <v>58.206814999999992</v>
      </c>
      <c r="AZ85">
        <f t="shared" si="84"/>
        <v>67.913333333333341</v>
      </c>
      <c r="BA85">
        <f t="shared" si="85"/>
        <v>64.304999999999993</v>
      </c>
      <c r="BB85">
        <f t="shared" si="108"/>
        <v>66.109166666666667</v>
      </c>
      <c r="BC85">
        <f t="shared" si="109"/>
        <v>0</v>
      </c>
      <c r="BD85">
        <f t="shared" si="110"/>
        <v>1</v>
      </c>
      <c r="BE85">
        <f t="shared" si="111"/>
        <v>0</v>
      </c>
      <c r="BG85">
        <f t="shared" si="112"/>
        <v>66.109166666666667</v>
      </c>
      <c r="BH85">
        <f t="shared" si="113"/>
        <v>66.109166666666667</v>
      </c>
      <c r="BI85">
        <f t="shared" si="114"/>
        <v>66.109166666666667</v>
      </c>
      <c r="BK85" s="34">
        <f t="shared" si="115"/>
        <v>66.109166666666667</v>
      </c>
      <c r="BM85" s="33">
        <f t="shared" si="116"/>
        <v>66.109166666666667</v>
      </c>
      <c r="BN85" s="33">
        <f t="shared" si="117"/>
        <v>66.109166666666667</v>
      </c>
    </row>
    <row r="86" spans="1:66" x14ac:dyDescent="0.2">
      <c r="A86" s="25">
        <f>'(Lab)limts'!A89</f>
        <v>64.408333333333331</v>
      </c>
      <c r="B86">
        <f t="shared" si="118"/>
        <v>67.913333333333341</v>
      </c>
      <c r="C86">
        <v>64.408333333333331</v>
      </c>
      <c r="D86">
        <f t="shared" si="86"/>
        <v>-3.5050000000000097</v>
      </c>
      <c r="E86">
        <f t="shared" si="87"/>
        <v>0</v>
      </c>
      <c r="F86">
        <f t="shared" si="88"/>
        <v>3.5050000000000097</v>
      </c>
      <c r="G86">
        <f t="shared" si="69"/>
        <v>70.384828333333317</v>
      </c>
      <c r="H86">
        <f t="shared" si="70"/>
        <v>58.305911666666667</v>
      </c>
      <c r="I86">
        <f t="shared" si="71"/>
        <v>67.913333333333341</v>
      </c>
      <c r="J86">
        <f t="shared" si="72"/>
        <v>64.408333333333331</v>
      </c>
      <c r="K86">
        <f t="shared" si="89"/>
        <v>66.160833333333329</v>
      </c>
      <c r="L86" s="25">
        <f>'(Lab)limts'!B89</f>
        <v>64.408333333333331</v>
      </c>
      <c r="M86">
        <f t="shared" si="119"/>
        <v>1.8516432769536508</v>
      </c>
      <c r="N86">
        <v>64.408333333333331</v>
      </c>
      <c r="O86">
        <f t="shared" si="90"/>
        <v>62.556690056379679</v>
      </c>
      <c r="P86">
        <f t="shared" si="91"/>
        <v>0</v>
      </c>
      <c r="Q86">
        <f t="shared" si="92"/>
        <v>-62.556690056379679</v>
      </c>
      <c r="R86">
        <f t="shared" si="73"/>
        <v>67.147805520570714</v>
      </c>
      <c r="S86">
        <f t="shared" si="74"/>
        <v>61.675057859542015</v>
      </c>
      <c r="T86">
        <f t="shared" si="75"/>
        <v>64.408333333333331</v>
      </c>
      <c r="U86">
        <f t="shared" si="76"/>
        <v>61.675057859542015</v>
      </c>
      <c r="V86">
        <f t="shared" si="93"/>
        <v>63.041695596437677</v>
      </c>
      <c r="W86">
        <f t="shared" si="94"/>
        <v>0</v>
      </c>
      <c r="X86">
        <f t="shared" si="95"/>
        <v>1</v>
      </c>
      <c r="Y86">
        <f t="shared" si="96"/>
        <v>0</v>
      </c>
      <c r="AA86">
        <f t="shared" si="97"/>
        <v>66.160833333333329</v>
      </c>
      <c r="AB86">
        <f t="shared" si="98"/>
        <v>66.160833333333329</v>
      </c>
      <c r="AC86">
        <f t="shared" si="99"/>
        <v>66.160833333333329</v>
      </c>
      <c r="AE86" s="34">
        <f t="shared" si="100"/>
        <v>66.160833333333329</v>
      </c>
      <c r="AG86">
        <f>'(Lab)limts'!B89</f>
        <v>64.408333333333331</v>
      </c>
      <c r="AH86">
        <f t="shared" si="120"/>
        <v>67.913333333333341</v>
      </c>
      <c r="AI86">
        <v>64.408333333333331</v>
      </c>
      <c r="AJ86">
        <f t="shared" si="101"/>
        <v>-3.5050000000000097</v>
      </c>
      <c r="AK86">
        <f t="shared" si="102"/>
        <v>0</v>
      </c>
      <c r="AL86">
        <f t="shared" si="103"/>
        <v>3.5050000000000097</v>
      </c>
      <c r="AM86">
        <f t="shared" si="77"/>
        <v>70.384828333333317</v>
      </c>
      <c r="AN86">
        <f t="shared" si="78"/>
        <v>58.305911666666667</v>
      </c>
      <c r="AO86">
        <f t="shared" si="79"/>
        <v>67.913333333333341</v>
      </c>
      <c r="AP86">
        <f t="shared" si="80"/>
        <v>64.408333333333331</v>
      </c>
      <c r="AQ86">
        <f t="shared" si="104"/>
        <v>66.160833333333329</v>
      </c>
      <c r="AR86" s="25">
        <f t="shared" si="81"/>
        <v>64.408333333333331</v>
      </c>
      <c r="AS86">
        <f t="shared" si="121"/>
        <v>67.913333333333341</v>
      </c>
      <c r="AT86">
        <v>64.408333333333331</v>
      </c>
      <c r="AU86">
        <f t="shared" si="105"/>
        <v>-3.5050000000000097</v>
      </c>
      <c r="AV86">
        <f t="shared" si="106"/>
        <v>0</v>
      </c>
      <c r="AW86">
        <f t="shared" si="107"/>
        <v>3.5050000000000097</v>
      </c>
      <c r="AX86">
        <f t="shared" si="82"/>
        <v>70.384828333333317</v>
      </c>
      <c r="AY86">
        <f t="shared" si="83"/>
        <v>58.305911666666667</v>
      </c>
      <c r="AZ86">
        <f t="shared" si="84"/>
        <v>67.913333333333341</v>
      </c>
      <c r="BA86">
        <f t="shared" si="85"/>
        <v>64.408333333333331</v>
      </c>
      <c r="BB86">
        <f t="shared" si="108"/>
        <v>66.160833333333329</v>
      </c>
      <c r="BC86">
        <f t="shared" si="109"/>
        <v>0</v>
      </c>
      <c r="BD86">
        <f t="shared" si="110"/>
        <v>1</v>
      </c>
      <c r="BE86">
        <f t="shared" si="111"/>
        <v>0</v>
      </c>
      <c r="BG86">
        <f t="shared" si="112"/>
        <v>66.160833333333329</v>
      </c>
      <c r="BH86">
        <f t="shared" si="113"/>
        <v>66.160833333333329</v>
      </c>
      <c r="BI86">
        <f t="shared" si="114"/>
        <v>66.160833333333329</v>
      </c>
      <c r="BK86" s="34">
        <f t="shared" si="115"/>
        <v>66.160833333333329</v>
      </c>
      <c r="BM86" s="33">
        <f t="shared" si="116"/>
        <v>66.160833333333329</v>
      </c>
      <c r="BN86" s="33">
        <f t="shared" si="117"/>
        <v>66.160833333333329</v>
      </c>
    </row>
    <row r="87" spans="1:66" x14ac:dyDescent="0.2">
      <c r="A87" s="25">
        <f>'(Lab)limts'!A90</f>
        <v>61.71</v>
      </c>
      <c r="B87">
        <f t="shared" si="118"/>
        <v>67.913333333333341</v>
      </c>
      <c r="C87">
        <v>61.71</v>
      </c>
      <c r="D87">
        <f t="shared" si="86"/>
        <v>-6.2033333333333402</v>
      </c>
      <c r="E87">
        <f t="shared" si="87"/>
        <v>0</v>
      </c>
      <c r="F87">
        <f t="shared" si="88"/>
        <v>6.2033333333333402</v>
      </c>
      <c r="G87">
        <f t="shared" si="69"/>
        <v>67.575863333333331</v>
      </c>
      <c r="H87">
        <f t="shared" si="70"/>
        <v>55.718209999999999</v>
      </c>
      <c r="I87">
        <f t="shared" si="71"/>
        <v>67.575863333333331</v>
      </c>
      <c r="J87">
        <f t="shared" si="72"/>
        <v>61.71</v>
      </c>
      <c r="K87">
        <f t="shared" si="89"/>
        <v>64.642931666666669</v>
      </c>
      <c r="L87" s="25">
        <f>'(Lab)limts'!B90</f>
        <v>61.71</v>
      </c>
      <c r="M87">
        <f t="shared" si="119"/>
        <v>1.8516432769536508</v>
      </c>
      <c r="N87">
        <v>61.71</v>
      </c>
      <c r="O87">
        <f t="shared" si="90"/>
        <v>59.858356723046349</v>
      </c>
      <c r="P87">
        <f t="shared" si="91"/>
        <v>0</v>
      </c>
      <c r="Q87">
        <f t="shared" si="92"/>
        <v>-59.858356723046349</v>
      </c>
      <c r="R87">
        <f t="shared" si="73"/>
        <v>64.338840520570727</v>
      </c>
      <c r="S87">
        <f t="shared" si="74"/>
        <v>59.087356192875362</v>
      </c>
      <c r="T87">
        <f t="shared" si="75"/>
        <v>61.71</v>
      </c>
      <c r="U87">
        <f t="shared" si="76"/>
        <v>59.087356192875362</v>
      </c>
      <c r="V87">
        <f t="shared" si="93"/>
        <v>60.398678096437678</v>
      </c>
      <c r="W87">
        <f t="shared" si="94"/>
        <v>0</v>
      </c>
      <c r="X87">
        <f t="shared" si="95"/>
        <v>0</v>
      </c>
      <c r="Y87">
        <f t="shared" si="96"/>
        <v>1</v>
      </c>
      <c r="AA87">
        <f t="shared" si="97"/>
        <v>64.642931666666669</v>
      </c>
      <c r="AB87">
        <f t="shared" si="98"/>
        <v>64.642931666666669</v>
      </c>
      <c r="AC87">
        <f t="shared" si="99"/>
        <v>64.642931666666669</v>
      </c>
      <c r="AE87" s="34">
        <f t="shared" si="100"/>
        <v>64.642931666666669</v>
      </c>
      <c r="AG87">
        <f>'(Lab)limts'!B90</f>
        <v>61.71</v>
      </c>
      <c r="AH87">
        <f t="shared" si="120"/>
        <v>67.913333333333341</v>
      </c>
      <c r="AI87">
        <v>61.71</v>
      </c>
      <c r="AJ87">
        <f t="shared" si="101"/>
        <v>-6.2033333333333402</v>
      </c>
      <c r="AK87">
        <f t="shared" si="102"/>
        <v>0</v>
      </c>
      <c r="AL87">
        <f t="shared" si="103"/>
        <v>6.2033333333333402</v>
      </c>
      <c r="AM87">
        <f t="shared" si="77"/>
        <v>67.575863333333331</v>
      </c>
      <c r="AN87">
        <f t="shared" si="78"/>
        <v>55.718209999999999</v>
      </c>
      <c r="AO87">
        <f t="shared" si="79"/>
        <v>67.575863333333331</v>
      </c>
      <c r="AP87">
        <f t="shared" si="80"/>
        <v>61.71</v>
      </c>
      <c r="AQ87">
        <f t="shared" si="104"/>
        <v>64.642931666666669</v>
      </c>
      <c r="AR87" s="25">
        <f t="shared" si="81"/>
        <v>61.71</v>
      </c>
      <c r="AS87">
        <f t="shared" si="121"/>
        <v>67.913333333333341</v>
      </c>
      <c r="AT87">
        <v>61.71</v>
      </c>
      <c r="AU87">
        <f t="shared" si="105"/>
        <v>-6.2033333333333402</v>
      </c>
      <c r="AV87">
        <f t="shared" si="106"/>
        <v>0</v>
      </c>
      <c r="AW87">
        <f t="shared" si="107"/>
        <v>6.2033333333333402</v>
      </c>
      <c r="AX87">
        <f t="shared" si="82"/>
        <v>67.575863333333331</v>
      </c>
      <c r="AY87">
        <f t="shared" si="83"/>
        <v>55.718209999999999</v>
      </c>
      <c r="AZ87">
        <f t="shared" si="84"/>
        <v>67.575863333333331</v>
      </c>
      <c r="BA87">
        <f t="shared" si="85"/>
        <v>61.71</v>
      </c>
      <c r="BB87">
        <f t="shared" si="108"/>
        <v>64.642931666666669</v>
      </c>
      <c r="BC87">
        <f t="shared" si="109"/>
        <v>0</v>
      </c>
      <c r="BD87">
        <f t="shared" si="110"/>
        <v>0</v>
      </c>
      <c r="BE87">
        <f t="shared" si="111"/>
        <v>1</v>
      </c>
      <c r="BG87">
        <f t="shared" si="112"/>
        <v>64.642931666666669</v>
      </c>
      <c r="BH87">
        <f t="shared" si="113"/>
        <v>64.642931666666669</v>
      </c>
      <c r="BI87">
        <f t="shared" si="114"/>
        <v>64.642931666666669</v>
      </c>
      <c r="BK87" s="34">
        <f t="shared" si="115"/>
        <v>64.642931666666669</v>
      </c>
      <c r="BM87" s="33">
        <f t="shared" si="116"/>
        <v>64.642931666666669</v>
      </c>
      <c r="BN87" s="33">
        <f t="shared" si="117"/>
        <v>64.642931666666669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77466-597F-BE46-A7E9-171EB498B44F}">
  <dimension ref="C1:BI87"/>
  <sheetViews>
    <sheetView zoomScale="60" workbookViewId="0">
      <selection activeCell="F47" sqref="F47"/>
    </sheetView>
  </sheetViews>
  <sheetFormatPr baseColWidth="10" defaultColWidth="11.5" defaultRowHeight="15" x14ac:dyDescent="0.2"/>
  <cols>
    <col min="4" max="4" width="22" customWidth="1"/>
    <col min="5" max="12" width="12.1640625" customWidth="1"/>
    <col min="15" max="16" width="5" customWidth="1"/>
    <col min="46" max="46" width="15.5" customWidth="1"/>
    <col min="47" max="47" width="15.1640625" customWidth="1"/>
    <col min="50" max="50" width="11.83203125" bestFit="1" customWidth="1"/>
    <col min="52" max="52" width="11.5" style="25"/>
  </cols>
  <sheetData>
    <row r="1" spans="3:61" ht="48" customHeight="1" x14ac:dyDescent="0.2">
      <c r="E1" s="31" t="s">
        <v>143</v>
      </c>
      <c r="F1" s="31" t="s">
        <v>144</v>
      </c>
      <c r="G1" s="31" t="s">
        <v>145</v>
      </c>
      <c r="H1" s="31" t="s">
        <v>146</v>
      </c>
      <c r="I1" s="31" t="s">
        <v>147</v>
      </c>
      <c r="J1" s="31" t="s">
        <v>148</v>
      </c>
      <c r="K1" s="31" t="s">
        <v>149</v>
      </c>
      <c r="L1" s="31" t="s">
        <v>150</v>
      </c>
      <c r="M1" s="31" t="s">
        <v>112</v>
      </c>
      <c r="N1" s="31" t="s">
        <v>111</v>
      </c>
      <c r="U1" t="s">
        <v>4</v>
      </c>
      <c r="V1" t="s">
        <v>5</v>
      </c>
      <c r="W1" t="s">
        <v>6</v>
      </c>
      <c r="X1" t="s">
        <v>130</v>
      </c>
      <c r="Y1" t="s">
        <v>125</v>
      </c>
      <c r="Z1" t="s">
        <v>113</v>
      </c>
      <c r="AA1" t="s">
        <v>133</v>
      </c>
      <c r="AB1" t="s">
        <v>151</v>
      </c>
      <c r="AC1" t="s">
        <v>152</v>
      </c>
      <c r="AD1" t="s">
        <v>133</v>
      </c>
      <c r="AE1" t="s">
        <v>153</v>
      </c>
      <c r="AH1">
        <v>0.3</v>
      </c>
      <c r="AI1">
        <v>0.4</v>
      </c>
      <c r="AJ1">
        <v>0.5</v>
      </c>
      <c r="AK1">
        <v>0.6</v>
      </c>
      <c r="AL1">
        <v>0.7</v>
      </c>
      <c r="AM1">
        <v>0.8</v>
      </c>
      <c r="AN1">
        <v>0.9</v>
      </c>
      <c r="AO1">
        <v>1</v>
      </c>
      <c r="AP1">
        <v>1.1000000000000001</v>
      </c>
      <c r="AQ1" t="s">
        <v>154</v>
      </c>
      <c r="AT1" t="s">
        <v>155</v>
      </c>
      <c r="AU1" t="s">
        <v>156</v>
      </c>
      <c r="AV1" t="s">
        <v>157</v>
      </c>
      <c r="AW1" t="s">
        <v>112</v>
      </c>
      <c r="AX1" t="s">
        <v>111</v>
      </c>
      <c r="AZ1" s="25">
        <v>0.3</v>
      </c>
      <c r="BA1">
        <v>0.4</v>
      </c>
      <c r="BB1">
        <v>0.5</v>
      </c>
      <c r="BC1">
        <v>0.6</v>
      </c>
      <c r="BD1" s="25">
        <v>0.7</v>
      </c>
      <c r="BE1">
        <v>0.8</v>
      </c>
      <c r="BF1">
        <v>0.9</v>
      </c>
      <c r="BG1">
        <v>1</v>
      </c>
      <c r="BH1" s="25">
        <v>1.1000000000000001</v>
      </c>
      <c r="BI1" t="s">
        <v>154</v>
      </c>
    </row>
    <row r="2" spans="3:61" x14ac:dyDescent="0.2">
      <c r="C2">
        <f>'INPUT DATA'!L4</f>
        <v>1.77</v>
      </c>
      <c r="D2" t="s">
        <v>16</v>
      </c>
      <c r="E2" s="25">
        <f>'DELTA1(MAX-MAX-MAX)'!AM9</f>
        <v>2.5390676138861932</v>
      </c>
      <c r="F2" s="25">
        <f>'DELTA2(MIN-MAX-MAX)'!AM9</f>
        <v>2.5390676138861932</v>
      </c>
      <c r="G2" s="25">
        <f>'DELTA3(MAX-MIN-MAX)'!AM9</f>
        <v>2.6612751542863169</v>
      </c>
      <c r="H2" s="25">
        <f>'DELTA4(MIN-MIN-MAX)'!AM9</f>
        <v>2.6612751542863169</v>
      </c>
      <c r="I2">
        <f>'DELTA5(MAX-MAX-MIN)'!AM9</f>
        <v>1.246201970539939</v>
      </c>
      <c r="J2">
        <f>'DELTA6(MIN-MAX-MIN)'!AM9</f>
        <v>1.246201970539939</v>
      </c>
      <c r="K2">
        <f>'DELTA7(MAX-MIN-MIN)'!AM9</f>
        <v>1.4252563286217594</v>
      </c>
      <c r="L2">
        <f>'DELTA8(MIN-MIN-MIN)'!AM9</f>
        <v>1.4252563286217594</v>
      </c>
      <c r="M2" s="25">
        <f>MAX(E2:L2)</f>
        <v>2.6612751542863169</v>
      </c>
      <c r="N2" s="25">
        <f>MIN(E2:L2)</f>
        <v>1.246201970539939</v>
      </c>
      <c r="O2" s="2">
        <f>IF(M2&lt;C2, 1, 0)</f>
        <v>0</v>
      </c>
      <c r="P2" s="32">
        <f t="shared" ref="P2:P33" si="0">IF(N2&lt; C2, 1, 0)</f>
        <v>1</v>
      </c>
      <c r="Q2" t="s">
        <v>16</v>
      </c>
      <c r="R2">
        <f t="shared" ref="R2:R33" si="1">O2+P2</f>
        <v>1</v>
      </c>
      <c r="S2" s="25">
        <f>AVERAGE(M2:N2)</f>
        <v>1.953738562413128</v>
      </c>
      <c r="T2" s="25">
        <f t="shared" ref="T2:T65" si="2">STDEV(M2:N2)</f>
        <v>1.000607844102301</v>
      </c>
      <c r="U2" s="25" cm="1">
        <f t="array" ref="U2:W2">'INPUT DATA'!C4:E4</f>
        <v>67.913333333333341</v>
      </c>
      <c r="V2" s="25">
        <v>3.4566666666666666</v>
      </c>
      <c r="W2" s="25">
        <v>17.371666666666666</v>
      </c>
      <c r="X2" s="25" cm="1">
        <f t="array" ref="X2:Z2">'CERAMICS DATA BASE'!B2:D2</f>
        <v>74.421666666666667</v>
      </c>
      <c r="Y2" s="25">
        <v>1.4666666666666666</v>
      </c>
      <c r="Z2" s="25">
        <v>14.418333333333331</v>
      </c>
      <c r="AA2" s="25">
        <f>U2-X2</f>
        <v>-6.5083333333333258</v>
      </c>
      <c r="AB2" s="25">
        <f t="shared" ref="AB2:AC2" si="3">V2-Y2</f>
        <v>1.99</v>
      </c>
      <c r="AC2" s="25">
        <f t="shared" si="3"/>
        <v>2.9533333333333349</v>
      </c>
      <c r="AD2" s="25">
        <f>IF(AA2&lt;0, 0, 1)</f>
        <v>0</v>
      </c>
      <c r="AE2" s="25">
        <f>IF(AND(AA2&gt;=0,AB2&gt;=0,AC2&gt;=0), 1, 0)</f>
        <v>0</v>
      </c>
      <c r="AF2" s="25"/>
      <c r="AG2" s="25">
        <f>(AH2-AQ2)/10</f>
        <v>0.14150731837463779</v>
      </c>
      <c r="AH2" s="25">
        <f>IF(AD2=1,MIN(M2:N2),MAX(M2:N2))</f>
        <v>2.6612751542863169</v>
      </c>
      <c r="AI2" s="25">
        <f t="shared" ref="AI2:AI33" si="4">AH2-AG2</f>
        <v>2.5197678359116793</v>
      </c>
      <c r="AJ2" s="25">
        <f t="shared" ref="AJ2:AJ33" si="5">AI2-AG2</f>
        <v>2.3782605175370417</v>
      </c>
      <c r="AK2" s="25">
        <f t="shared" ref="AK2:AK33" si="6">AJ2-AG2</f>
        <v>2.2367531991624041</v>
      </c>
      <c r="AL2" s="25">
        <f t="shared" ref="AL2:AL33" si="7">AK2-AG2</f>
        <v>2.0952458807877665</v>
      </c>
      <c r="AM2" s="25">
        <f t="shared" ref="AM2:AM33" si="8">AL2-AG2</f>
        <v>1.9537385624131287</v>
      </c>
      <c r="AN2" s="25">
        <f t="shared" ref="AN2:AN33" si="9">AM2-AG2</f>
        <v>1.8122312440384909</v>
      </c>
      <c r="AO2" s="25">
        <f t="shared" ref="AO2:AO33" si="10">AN2-AG2</f>
        <v>1.6707239256638531</v>
      </c>
      <c r="AP2" s="25">
        <f t="shared" ref="AP2:AP33" si="11">AO2-AG2</f>
        <v>1.5292166072892153</v>
      </c>
      <c r="AQ2" s="25">
        <f>IF(AD2 = 0,MIN(M2:N2),MAX(M2:N2))</f>
        <v>1.246201970539939</v>
      </c>
      <c r="AR2" s="25"/>
      <c r="AS2" s="25"/>
      <c r="AT2" cm="1">
        <f t="array" ref="AT2:AT87">_xlfn.SORTBY(R2:R87,S2:S87, 1)</f>
        <v>1</v>
      </c>
      <c r="AU2" t="str" cm="1">
        <f t="array" ref="AU2:AU87">_xlfn.SORTBY(Q2:Q87,S2:S87, 1)</f>
        <v>Dentine A1</v>
      </c>
      <c r="AV2" s="25" cm="1">
        <f t="array" ref="AV2:AV87">_xlfn.SORTBY(S2:S87,S2:S87, 1)</f>
        <v>1.2087112816473951</v>
      </c>
      <c r="AW2" s="25" cm="1">
        <f t="array" ref="AW2:AW87">_xlfn.SORTBY(M2:M87,S2:S87, 1)</f>
        <v>2.4174221367620823</v>
      </c>
      <c r="AX2" s="25" cm="1">
        <f t="array" ref="AX2:AX87">_xlfn.SORTBY(N2:N87,S2:S87, 1)</f>
        <v>4.2653270764535548E-7</v>
      </c>
      <c r="AZ2" s="25" cm="1">
        <f t="array" ref="AZ2:AZ87">_xlfn.SORTBY(AH2:AH87,S2:S87, 1)</f>
        <v>2.4174221367620823</v>
      </c>
      <c r="BA2" s="25" cm="1">
        <f t="array" ref="BA2:BA87">_xlfn.SORTBY(AI2:AI87,S2:S87, 1)</f>
        <v>2.1756799657391448</v>
      </c>
      <c r="BB2" s="25" cm="1">
        <f t="array" ref="BB2:BB87">_xlfn.SORTBY(AJ2:AJ87,S2:S87, 1)</f>
        <v>1.9339377947162073</v>
      </c>
      <c r="BC2" s="25" cm="1">
        <f t="array" ref="BC2:BC87">_xlfn.SORTBY(AK2:AK87,S2:S87, 1)</f>
        <v>1.6921956236932698</v>
      </c>
      <c r="BD2" s="25" cm="1">
        <f t="array" ref="BD2:BD87">_xlfn.SORTBY(AL2:AL87,S2:S87, 1)</f>
        <v>1.4504534526703323</v>
      </c>
      <c r="BE2" s="25" cm="1">
        <f t="array" ref="BE2:BE87">_xlfn.SORTBY(AM2:AM87,S2:S87, 1)</f>
        <v>1.2087112816473948</v>
      </c>
      <c r="BF2" s="25" cm="1">
        <f t="array" ref="BF2:BF87">_xlfn.SORTBY(AN2:AN87,S2:S87, 1)</f>
        <v>0.96696911062445734</v>
      </c>
      <c r="BG2" s="25" cm="1">
        <f t="array" ref="BG2:BG87">_xlfn.SORTBY(AO2:AO87,S2:S87, 1)</f>
        <v>0.72522693960151985</v>
      </c>
      <c r="BH2" s="25" cm="1">
        <f t="array" ref="BH2:BH87">_xlfn.SORTBY(AP2:AP87,S2:S87, 1)</f>
        <v>0.48348476857858241</v>
      </c>
      <c r="BI2" s="25" cm="1">
        <f t="array" ref="BI2:BI87">_xlfn.SORTBY(AQ2:AQ87,S2:S87, 1)</f>
        <v>4.2653270764535548E-7</v>
      </c>
    </row>
    <row r="3" spans="3:61" x14ac:dyDescent="0.2">
      <c r="C3">
        <f>C2</f>
        <v>1.77</v>
      </c>
      <c r="D3" t="s">
        <v>17</v>
      </c>
      <c r="E3" s="25">
        <f>'DELTA1(MAX-MAX-MAX)'!AM10</f>
        <v>3.9854417419561279</v>
      </c>
      <c r="F3" s="25">
        <f>'DELTA2(MIN-MAX-MAX)'!AM10</f>
        <v>3.9854417419561279</v>
      </c>
      <c r="G3" s="25">
        <f>'DELTA3(MAX-MIN-MAX)'!AM10</f>
        <v>4.052810889899356</v>
      </c>
      <c r="H3" s="25">
        <f>'DELTA4(MIN-MIN-MAX)'!AM10</f>
        <v>4.052810889899356</v>
      </c>
      <c r="I3">
        <f>'DELTA5(MAX-MAX-MIN)'!AM10</f>
        <v>3.6477395716180667</v>
      </c>
      <c r="J3">
        <f>'DELTA6(MIN-MAX-MIN)'!AM10</f>
        <v>3.6477395716180667</v>
      </c>
      <c r="K3">
        <f>'DELTA7(MAX-MIN-MIN)'!AM10</f>
        <v>3.7019667278096877</v>
      </c>
      <c r="L3">
        <f>'DELTA8(MIN-MIN-MIN)'!AM10</f>
        <v>3.7019667278096877</v>
      </c>
      <c r="M3" s="25">
        <f t="shared" ref="M3:M66" si="12">MAX(E3:L3)</f>
        <v>4.052810889899356</v>
      </c>
      <c r="N3" s="25">
        <f t="shared" ref="N3:N66" si="13">MIN(E3:L3)</f>
        <v>3.6477395716180667</v>
      </c>
      <c r="O3" s="2">
        <f t="shared" ref="O3:O66" si="14">IF(M3&lt;C3, 1, 0)</f>
        <v>0</v>
      </c>
      <c r="P3" s="32">
        <f t="shared" si="0"/>
        <v>0</v>
      </c>
      <c r="Q3" t="s">
        <v>17</v>
      </c>
      <c r="R3">
        <f t="shared" si="1"/>
        <v>0</v>
      </c>
      <c r="S3" s="25">
        <f t="shared" ref="S3:S66" si="15">AVERAGE(M3:N3)</f>
        <v>3.8502752307587116</v>
      </c>
      <c r="T3" s="25">
        <f t="shared" si="2"/>
        <v>0.28642867602087396</v>
      </c>
      <c r="U3" s="25">
        <f>U2</f>
        <v>67.913333333333341</v>
      </c>
      <c r="V3" s="25">
        <f t="shared" ref="V3:W3" si="16">V2</f>
        <v>3.4566666666666666</v>
      </c>
      <c r="W3" s="25">
        <f t="shared" si="16"/>
        <v>17.371666666666666</v>
      </c>
      <c r="X3" s="25" cm="1">
        <f t="array" ref="X3:Z3">'CERAMICS DATA BASE'!B3:D3</f>
        <v>77.381666666666661</v>
      </c>
      <c r="Y3" s="25">
        <v>2.97</v>
      </c>
      <c r="Z3" s="25">
        <v>16.168333333333333</v>
      </c>
      <c r="AA3" s="25">
        <f t="shared" ref="AA3:AA66" si="17">U3-X3</f>
        <v>-9.4683333333333195</v>
      </c>
      <c r="AB3" s="25">
        <f t="shared" ref="AB3:AB66" si="18">V3-Y3</f>
        <v>0.48666666666666636</v>
      </c>
      <c r="AC3" s="25">
        <f t="shared" ref="AC3:AC66" si="19">W3-Z3</f>
        <v>1.2033333333333331</v>
      </c>
      <c r="AD3" s="25">
        <f t="shared" ref="AD3:AD66" si="20">IF(AA3&lt;0, 0, 1)</f>
        <v>0</v>
      </c>
      <c r="AE3" s="25">
        <f t="shared" ref="AE3:AE66" si="21">IF(AND(AA3&gt;=0,AB3&gt;=0,AC3&gt;=0), 1, 0)</f>
        <v>0</v>
      </c>
      <c r="AF3" s="25"/>
      <c r="AG3" s="25">
        <f t="shared" ref="AG3:AG66" si="22">(AH3-AQ3)/10</f>
        <v>4.0507131828128928E-2</v>
      </c>
      <c r="AH3" s="25">
        <f t="shared" ref="AH3:AH66" si="23">IF(AD3=1,MIN(M3:N3),MAX(M3:N3))</f>
        <v>4.052810889899356</v>
      </c>
      <c r="AI3" s="25">
        <f t="shared" si="4"/>
        <v>4.0123037580712273</v>
      </c>
      <c r="AJ3" s="25">
        <f t="shared" si="5"/>
        <v>3.9717966262430986</v>
      </c>
      <c r="AK3" s="25">
        <f t="shared" si="6"/>
        <v>3.9312894944149699</v>
      </c>
      <c r="AL3" s="25">
        <f t="shared" si="7"/>
        <v>3.8907823625868412</v>
      </c>
      <c r="AM3" s="25">
        <f t="shared" si="8"/>
        <v>3.8502752307587125</v>
      </c>
      <c r="AN3" s="25">
        <f t="shared" si="9"/>
        <v>3.8097680989305838</v>
      </c>
      <c r="AO3" s="25">
        <f t="shared" si="10"/>
        <v>3.7692609671024551</v>
      </c>
      <c r="AP3" s="25">
        <f t="shared" si="11"/>
        <v>3.7287538352743264</v>
      </c>
      <c r="AQ3" s="25">
        <f t="shared" ref="AQ3:AQ66" si="24">IF(AD3 = 0,MIN(M3:N3),MAX(M3:N3))</f>
        <v>3.6477395716180667</v>
      </c>
      <c r="AR3" s="25"/>
      <c r="AS3" s="25"/>
      <c r="AT3">
        <v>1</v>
      </c>
      <c r="AU3" t="str">
        <v>Opaque D3</v>
      </c>
      <c r="AV3" s="25">
        <v>1.8516432769536508</v>
      </c>
      <c r="AW3" s="25">
        <v>2.5964208564130908</v>
      </c>
      <c r="AX3" s="25">
        <v>1.106865697494211</v>
      </c>
      <c r="AZ3" s="25">
        <v>2.5964208564130908</v>
      </c>
      <c r="BA3" s="25">
        <v>2.447465340521203</v>
      </c>
      <c r="BB3">
        <v>2.2985098246293152</v>
      </c>
      <c r="BC3">
        <v>2.1495543087374274</v>
      </c>
      <c r="BD3">
        <v>2.0005987928455395</v>
      </c>
      <c r="BE3">
        <v>1.8516432769536515</v>
      </c>
      <c r="BF3">
        <v>1.7026877610617634</v>
      </c>
      <c r="BG3">
        <v>1.5537322451698754</v>
      </c>
      <c r="BH3">
        <v>1.4047767292779874</v>
      </c>
      <c r="BI3">
        <v>1.106865697494211</v>
      </c>
    </row>
    <row r="4" spans="3:61" x14ac:dyDescent="0.2">
      <c r="C4">
        <f t="shared" ref="C4:C67" si="25">C3</f>
        <v>1.77</v>
      </c>
      <c r="D4" t="s">
        <v>18</v>
      </c>
      <c r="E4" s="25">
        <f>'DELTA1(MAX-MAX-MAX)'!AM11</f>
        <v>3.6302746679058284</v>
      </c>
      <c r="F4" s="25">
        <f>'DELTA2(MIN-MAX-MAX)'!AM11</f>
        <v>3.6302746679058284</v>
      </c>
      <c r="G4" s="25">
        <f>'DELTA3(MAX-MIN-MAX)'!AM11</f>
        <v>3.7215539858629358</v>
      </c>
      <c r="H4" s="25">
        <f>'DELTA4(MIN-MIN-MAX)'!AM11</f>
        <v>3.7215539858629358</v>
      </c>
      <c r="I4">
        <f>'DELTA5(MAX-MAX-MIN)'!AM11</f>
        <v>3.5772820078230736</v>
      </c>
      <c r="J4">
        <f>'DELTA6(MIN-MAX-MIN)'!AM11</f>
        <v>3.5772820078230736</v>
      </c>
      <c r="K4">
        <f>'DELTA7(MAX-MIN-MIN)'!AM11</f>
        <v>3.6676937094697912</v>
      </c>
      <c r="L4">
        <f>'DELTA8(MIN-MIN-MIN)'!AM11</f>
        <v>3.6676937094697912</v>
      </c>
      <c r="M4" s="25">
        <f t="shared" si="12"/>
        <v>3.7215539858629358</v>
      </c>
      <c r="N4" s="25">
        <f t="shared" si="13"/>
        <v>3.5772820078230736</v>
      </c>
      <c r="O4" s="2">
        <f t="shared" si="14"/>
        <v>0</v>
      </c>
      <c r="P4" s="32">
        <f t="shared" si="0"/>
        <v>0</v>
      </c>
      <c r="Q4" t="s">
        <v>18</v>
      </c>
      <c r="R4">
        <f t="shared" si="1"/>
        <v>0</v>
      </c>
      <c r="S4" s="25">
        <f t="shared" si="15"/>
        <v>3.6494179968430047</v>
      </c>
      <c r="T4" s="25">
        <f t="shared" si="2"/>
        <v>0.10201569400718326</v>
      </c>
      <c r="U4" s="25">
        <f t="shared" ref="U4:U67" si="26">U3</f>
        <v>67.913333333333341</v>
      </c>
      <c r="V4" s="25">
        <f t="shared" ref="V4:V67" si="27">V3</f>
        <v>3.4566666666666666</v>
      </c>
      <c r="W4" s="25">
        <f t="shared" ref="W4:W67" si="28">W3</f>
        <v>17.371666666666666</v>
      </c>
      <c r="X4" s="25" cm="1">
        <f t="array" ref="X4:Z4">'CERAMICS DATA BASE'!B4:D4</f>
        <v>76.76666666666668</v>
      </c>
      <c r="Y4" s="25">
        <v>3.31</v>
      </c>
      <c r="Z4" s="25">
        <v>17.216666666666665</v>
      </c>
      <c r="AA4" s="25">
        <f t="shared" si="17"/>
        <v>-8.8533333333333388</v>
      </c>
      <c r="AB4" s="25">
        <f t="shared" si="18"/>
        <v>0.1466666666666665</v>
      </c>
      <c r="AC4" s="25">
        <f t="shared" si="19"/>
        <v>0.15500000000000114</v>
      </c>
      <c r="AD4" s="25">
        <f t="shared" si="20"/>
        <v>0</v>
      </c>
      <c r="AE4" s="25">
        <f t="shared" si="21"/>
        <v>0</v>
      </c>
      <c r="AF4" s="25"/>
      <c r="AG4" s="25">
        <f t="shared" si="22"/>
        <v>1.4427197803986224E-2</v>
      </c>
      <c r="AH4" s="25">
        <f t="shared" si="23"/>
        <v>3.7215539858629358</v>
      </c>
      <c r="AI4" s="25">
        <f t="shared" si="4"/>
        <v>3.7071267880589498</v>
      </c>
      <c r="AJ4" s="25">
        <f t="shared" si="5"/>
        <v>3.6926995902549637</v>
      </c>
      <c r="AK4" s="25">
        <f t="shared" si="6"/>
        <v>3.6782723924509777</v>
      </c>
      <c r="AL4" s="25">
        <f t="shared" si="7"/>
        <v>3.6638451946469917</v>
      </c>
      <c r="AM4" s="25">
        <f t="shared" si="8"/>
        <v>3.6494179968430056</v>
      </c>
      <c r="AN4" s="25">
        <f t="shared" si="9"/>
        <v>3.6349907990390196</v>
      </c>
      <c r="AO4" s="25">
        <f t="shared" si="10"/>
        <v>3.6205636012350335</v>
      </c>
      <c r="AP4" s="25">
        <f t="shared" si="11"/>
        <v>3.6061364034310475</v>
      </c>
      <c r="AQ4" s="25">
        <f t="shared" si="24"/>
        <v>3.5772820078230736</v>
      </c>
      <c r="AR4" s="25"/>
      <c r="AS4" s="25"/>
      <c r="AT4">
        <v>1</v>
      </c>
      <c r="AU4" t="str">
        <v>Opaque A1</v>
      </c>
      <c r="AV4" s="25">
        <v>1.953738562413128</v>
      </c>
      <c r="AW4" s="25">
        <v>2.6612751542863169</v>
      </c>
      <c r="AX4" s="25">
        <v>1.246201970539939</v>
      </c>
      <c r="AZ4" s="25">
        <v>2.6612751542863169</v>
      </c>
      <c r="BA4" s="25">
        <v>2.5197678359116793</v>
      </c>
      <c r="BB4">
        <v>2.3782605175370417</v>
      </c>
      <c r="BC4">
        <v>2.2367531991624041</v>
      </c>
      <c r="BD4">
        <v>2.0952458807877665</v>
      </c>
      <c r="BE4">
        <v>1.9537385624131287</v>
      </c>
      <c r="BF4">
        <v>1.8122312440384909</v>
      </c>
      <c r="BG4">
        <v>1.6707239256638531</v>
      </c>
      <c r="BH4">
        <v>1.5292166072892153</v>
      </c>
      <c r="BI4">
        <v>1.246201970539939</v>
      </c>
    </row>
    <row r="5" spans="3:61" x14ac:dyDescent="0.2">
      <c r="C5">
        <f t="shared" si="25"/>
        <v>1.77</v>
      </c>
      <c r="D5" t="s">
        <v>19</v>
      </c>
      <c r="E5" s="25">
        <f>'DELTA1(MAX-MAX-MAX)'!AM12</f>
        <v>2.2851768182423902</v>
      </c>
      <c r="F5" s="25">
        <f>'DELTA2(MIN-MAX-MAX)'!AM12</f>
        <v>2.2851768182423902</v>
      </c>
      <c r="G5" s="25">
        <f>'DELTA3(MAX-MIN-MAX)'!AM12</f>
        <v>2.4537448661597185</v>
      </c>
      <c r="H5" s="25">
        <f>'DELTA4(MIN-MIN-MAX)'!AM12</f>
        <v>2.4537448661597185</v>
      </c>
      <c r="I5">
        <f>'DELTA5(MAX-MAX-MIN)'!AM12</f>
        <v>1.6338048222539645</v>
      </c>
      <c r="J5">
        <f>'DELTA6(MIN-MAX-MIN)'!AM12</f>
        <v>1.6338048222539645</v>
      </c>
      <c r="K5">
        <f>'DELTA7(MAX-MIN-MIN)'!AM12</f>
        <v>1.8274943422122631</v>
      </c>
      <c r="L5">
        <f>'DELTA8(MIN-MIN-MIN)'!AM12</f>
        <v>1.8274943422122631</v>
      </c>
      <c r="M5" s="25">
        <f t="shared" si="12"/>
        <v>2.4537448661597185</v>
      </c>
      <c r="N5" s="25">
        <f t="shared" si="13"/>
        <v>1.6338048222539645</v>
      </c>
      <c r="O5" s="2">
        <f t="shared" si="14"/>
        <v>0</v>
      </c>
      <c r="P5" s="32">
        <f t="shared" si="0"/>
        <v>1</v>
      </c>
      <c r="Q5" t="s">
        <v>19</v>
      </c>
      <c r="R5">
        <f t="shared" si="1"/>
        <v>1</v>
      </c>
      <c r="S5" s="25">
        <f t="shared" si="15"/>
        <v>2.0437748442068413</v>
      </c>
      <c r="T5" s="25">
        <f t="shared" si="2"/>
        <v>0.57978516521215595</v>
      </c>
      <c r="U5" s="25">
        <f t="shared" si="26"/>
        <v>67.913333333333341</v>
      </c>
      <c r="V5" s="25">
        <f t="shared" si="27"/>
        <v>3.4566666666666666</v>
      </c>
      <c r="W5" s="25">
        <f t="shared" si="28"/>
        <v>17.371666666666666</v>
      </c>
      <c r="X5" s="25" cm="1">
        <f t="array" ref="X5:Z5">'CERAMICS DATA BASE'!B5:D5</f>
        <v>73.051666666666662</v>
      </c>
      <c r="Y5" s="25">
        <v>2.7983333333333338</v>
      </c>
      <c r="Z5" s="25">
        <v>16.191666666666666</v>
      </c>
      <c r="AA5" s="25">
        <f t="shared" si="17"/>
        <v>-5.1383333333333212</v>
      </c>
      <c r="AB5" s="25">
        <f t="shared" si="18"/>
        <v>0.65833333333333277</v>
      </c>
      <c r="AC5" s="25">
        <f t="shared" si="19"/>
        <v>1.1799999999999997</v>
      </c>
      <c r="AD5" s="25">
        <f t="shared" si="20"/>
        <v>0</v>
      </c>
      <c r="AE5" s="25">
        <f t="shared" si="21"/>
        <v>0</v>
      </c>
      <c r="AF5" s="25"/>
      <c r="AG5" s="25">
        <f t="shared" si="22"/>
        <v>8.1994004390575401E-2</v>
      </c>
      <c r="AH5" s="25">
        <f t="shared" si="23"/>
        <v>2.4537448661597185</v>
      </c>
      <c r="AI5" s="25">
        <f t="shared" si="4"/>
        <v>2.3717508617691432</v>
      </c>
      <c r="AJ5" s="25">
        <f t="shared" si="5"/>
        <v>2.2897568573785678</v>
      </c>
      <c r="AK5" s="25">
        <f t="shared" si="6"/>
        <v>2.2077628529879925</v>
      </c>
      <c r="AL5" s="25">
        <f t="shared" si="7"/>
        <v>2.1257688485974171</v>
      </c>
      <c r="AM5" s="25">
        <f t="shared" si="8"/>
        <v>2.0437748442068417</v>
      </c>
      <c r="AN5" s="25">
        <f t="shared" si="9"/>
        <v>1.9617808398162664</v>
      </c>
      <c r="AO5" s="25">
        <f t="shared" si="10"/>
        <v>1.879786835425691</v>
      </c>
      <c r="AP5" s="25">
        <f t="shared" si="11"/>
        <v>1.7977928310351157</v>
      </c>
      <c r="AQ5" s="25">
        <f t="shared" si="24"/>
        <v>1.6338048222539645</v>
      </c>
      <c r="AR5" s="25"/>
      <c r="AS5" s="25"/>
      <c r="AT5">
        <v>1</v>
      </c>
      <c r="AU5" t="str">
        <v>Opaque A3.5</v>
      </c>
      <c r="AV5" s="25">
        <v>2.0437748442068413</v>
      </c>
      <c r="AW5" s="25">
        <v>2.4537448661597185</v>
      </c>
      <c r="AX5" s="25">
        <v>1.6338048222539645</v>
      </c>
      <c r="AZ5" s="25">
        <v>2.4537448661597185</v>
      </c>
      <c r="BA5" s="25">
        <v>2.3717508617691432</v>
      </c>
      <c r="BB5">
        <v>2.2897568573785678</v>
      </c>
      <c r="BC5">
        <v>2.2077628529879925</v>
      </c>
      <c r="BD5">
        <v>2.1257688485974171</v>
      </c>
      <c r="BE5">
        <v>2.0437748442068417</v>
      </c>
      <c r="BF5">
        <v>1.9617808398162664</v>
      </c>
      <c r="BG5">
        <v>1.879786835425691</v>
      </c>
      <c r="BH5">
        <v>1.7977928310351157</v>
      </c>
      <c r="BI5">
        <v>1.6338048222539645</v>
      </c>
    </row>
    <row r="6" spans="3:61" x14ac:dyDescent="0.2">
      <c r="C6">
        <f t="shared" si="25"/>
        <v>1.77</v>
      </c>
      <c r="D6" t="s">
        <v>20</v>
      </c>
      <c r="E6" s="25">
        <f>'DELTA1(MAX-MAX-MAX)'!AM13</f>
        <v>4.5326642806256867</v>
      </c>
      <c r="F6" s="25">
        <f>'DELTA2(MIN-MAX-MAX)'!AM13</f>
        <v>4.5326642806256867</v>
      </c>
      <c r="G6" s="25">
        <f>'DELTA3(MAX-MIN-MAX)'!AM13</f>
        <v>4.6811580122913599</v>
      </c>
      <c r="H6" s="25">
        <f>'DELTA4(MIN-MIN-MAX)'!AM13</f>
        <v>4.6811580122913599</v>
      </c>
      <c r="I6">
        <f>'DELTA5(MAX-MAX-MIN)'!AM13</f>
        <v>2.5318722666619546</v>
      </c>
      <c r="J6">
        <f>'DELTA6(MIN-MAX-MIN)'!AM13</f>
        <v>2.5318722666619546</v>
      </c>
      <c r="K6">
        <f>'DELTA7(MAX-MIN-MIN)'!AM13</f>
        <v>2.7516353781513687</v>
      </c>
      <c r="L6">
        <f>'DELTA8(MIN-MIN-MIN)'!AM13</f>
        <v>2.7516353781513687</v>
      </c>
      <c r="M6" s="25">
        <f t="shared" si="12"/>
        <v>4.6811580122913599</v>
      </c>
      <c r="N6" s="25">
        <f t="shared" si="13"/>
        <v>2.5318722666619546</v>
      </c>
      <c r="O6" s="2">
        <f t="shared" si="14"/>
        <v>0</v>
      </c>
      <c r="P6" s="32">
        <f t="shared" si="0"/>
        <v>0</v>
      </c>
      <c r="Q6" t="s">
        <v>20</v>
      </c>
      <c r="R6">
        <f t="shared" si="1"/>
        <v>0</v>
      </c>
      <c r="S6" s="25">
        <f t="shared" si="15"/>
        <v>3.6065151394766573</v>
      </c>
      <c r="T6" s="25">
        <f t="shared" si="2"/>
        <v>1.5197745254421382</v>
      </c>
      <c r="U6" s="25">
        <f t="shared" si="26"/>
        <v>67.913333333333341</v>
      </c>
      <c r="V6" s="25">
        <f t="shared" si="27"/>
        <v>3.4566666666666666</v>
      </c>
      <c r="W6" s="25">
        <f t="shared" si="28"/>
        <v>17.371666666666666</v>
      </c>
      <c r="X6" s="25" cm="1">
        <f t="array" ref="X6:Z6">'CERAMICS DATA BASE'!B6:D6</f>
        <v>74.423333333333332</v>
      </c>
      <c r="Y6" s="25">
        <v>5.4450000000000003</v>
      </c>
      <c r="Z6" s="25">
        <v>21.348333333333329</v>
      </c>
      <c r="AA6" s="25">
        <f t="shared" si="17"/>
        <v>-6.5099999999999909</v>
      </c>
      <c r="AB6" s="25">
        <f t="shared" si="18"/>
        <v>-1.9883333333333337</v>
      </c>
      <c r="AC6" s="25">
        <f t="shared" si="19"/>
        <v>-3.976666666666663</v>
      </c>
      <c r="AD6" s="25">
        <f t="shared" si="20"/>
        <v>0</v>
      </c>
      <c r="AE6" s="25">
        <f t="shared" si="21"/>
        <v>0</v>
      </c>
      <c r="AF6" s="25"/>
      <c r="AG6" s="25">
        <f t="shared" si="22"/>
        <v>0.21492857456294051</v>
      </c>
      <c r="AH6" s="25">
        <f t="shared" si="23"/>
        <v>4.6811580122913599</v>
      </c>
      <c r="AI6" s="25">
        <f t="shared" si="4"/>
        <v>4.4662294377284191</v>
      </c>
      <c r="AJ6" s="25">
        <f t="shared" si="5"/>
        <v>4.2513008631654783</v>
      </c>
      <c r="AK6" s="25">
        <f t="shared" si="6"/>
        <v>4.0363722886025375</v>
      </c>
      <c r="AL6" s="25">
        <f t="shared" si="7"/>
        <v>3.8214437140395972</v>
      </c>
      <c r="AM6" s="25">
        <f t="shared" si="8"/>
        <v>3.6065151394766568</v>
      </c>
      <c r="AN6" s="25">
        <f t="shared" si="9"/>
        <v>3.3915865649137165</v>
      </c>
      <c r="AO6" s="25">
        <f t="shared" si="10"/>
        <v>3.1766579903507761</v>
      </c>
      <c r="AP6" s="25">
        <f t="shared" si="11"/>
        <v>2.9617294157878358</v>
      </c>
      <c r="AQ6" s="25">
        <f t="shared" si="24"/>
        <v>2.5318722666619546</v>
      </c>
      <c r="AR6" s="25"/>
      <c r="AS6" s="25"/>
      <c r="AT6">
        <v>1</v>
      </c>
      <c r="AU6" t="str">
        <v>Opaque D2</v>
      </c>
      <c r="AV6" s="25">
        <v>2.0923515322791024</v>
      </c>
      <c r="AW6" s="25">
        <v>2.4558142596125005</v>
      </c>
      <c r="AX6" s="25">
        <v>1.7288888049457038</v>
      </c>
      <c r="AZ6" s="25">
        <v>2.4558142596125005</v>
      </c>
      <c r="BA6" s="25">
        <v>2.3831217141458207</v>
      </c>
      <c r="BB6">
        <v>2.3104291686791409</v>
      </c>
      <c r="BC6">
        <v>2.2377366232124611</v>
      </c>
      <c r="BD6">
        <v>2.1650440777457813</v>
      </c>
      <c r="BE6">
        <v>2.0923515322791015</v>
      </c>
      <c r="BF6">
        <v>2.0196589868124217</v>
      </c>
      <c r="BG6">
        <v>1.9469664413457421</v>
      </c>
      <c r="BH6">
        <v>1.8742738958790626</v>
      </c>
      <c r="BI6">
        <v>1.7288888049457038</v>
      </c>
    </row>
    <row r="7" spans="3:61" x14ac:dyDescent="0.2">
      <c r="C7">
        <f t="shared" si="25"/>
        <v>1.77</v>
      </c>
      <c r="D7" t="s">
        <v>21</v>
      </c>
      <c r="E7" s="25">
        <f>'DELTA1(MAX-MAX-MAX)'!AM14</f>
        <v>2.9116284504841574</v>
      </c>
      <c r="F7" s="25">
        <f>'DELTA2(MIN-MAX-MAX)'!AM14</f>
        <v>2.9116284504841574</v>
      </c>
      <c r="G7" s="25">
        <f>'DELTA3(MAX-MIN-MAX)'!AM14</f>
        <v>3.0091340801439013</v>
      </c>
      <c r="H7" s="25">
        <f>'DELTA4(MIN-MIN-MAX)'!AM14</f>
        <v>3.0091340801439013</v>
      </c>
      <c r="I7">
        <f>'DELTA5(MAX-MAX-MIN)'!AM14</f>
        <v>1.835174818555195</v>
      </c>
      <c r="J7">
        <f>'DELTA6(MIN-MAX-MIN)'!AM14</f>
        <v>1.835174818555195</v>
      </c>
      <c r="K7">
        <f>'DELTA7(MAX-MIN-MIN)'!AM14</f>
        <v>1.9368881442726638</v>
      </c>
      <c r="L7">
        <f>'DELTA8(MIN-MIN-MIN)'!AM14</f>
        <v>1.9368881442726638</v>
      </c>
      <c r="M7" s="25">
        <f t="shared" si="12"/>
        <v>3.0091340801439013</v>
      </c>
      <c r="N7" s="25">
        <f t="shared" si="13"/>
        <v>1.835174818555195</v>
      </c>
      <c r="O7" s="2">
        <f t="shared" si="14"/>
        <v>0</v>
      </c>
      <c r="P7" s="32">
        <f t="shared" si="0"/>
        <v>0</v>
      </c>
      <c r="Q7" t="s">
        <v>21</v>
      </c>
      <c r="R7">
        <f t="shared" si="1"/>
        <v>0</v>
      </c>
      <c r="S7" s="25">
        <f t="shared" si="15"/>
        <v>2.4221544493495482</v>
      </c>
      <c r="T7" s="25">
        <f t="shared" si="2"/>
        <v>0.83011455470612616</v>
      </c>
      <c r="U7" s="25">
        <f t="shared" si="26"/>
        <v>67.913333333333341</v>
      </c>
      <c r="V7" s="25">
        <f t="shared" si="27"/>
        <v>3.4566666666666666</v>
      </c>
      <c r="W7" s="25">
        <f t="shared" si="28"/>
        <v>17.371666666666666</v>
      </c>
      <c r="X7" s="25" cm="1">
        <f t="array" ref="X7:Z7">'CERAMICS DATA BASE'!B7:D7</f>
        <v>75.373333333333321</v>
      </c>
      <c r="Y7" s="25">
        <v>1.4933333333333334</v>
      </c>
      <c r="Z7" s="25">
        <v>13.956666666666669</v>
      </c>
      <c r="AA7" s="25">
        <f t="shared" si="17"/>
        <v>-7.4599999999999795</v>
      </c>
      <c r="AB7" s="25">
        <f t="shared" si="18"/>
        <v>1.9633333333333332</v>
      </c>
      <c r="AC7" s="25">
        <f t="shared" si="19"/>
        <v>3.4149999999999974</v>
      </c>
      <c r="AD7" s="25">
        <f t="shared" si="20"/>
        <v>0</v>
      </c>
      <c r="AE7" s="25">
        <f t="shared" si="21"/>
        <v>0</v>
      </c>
      <c r="AF7" s="25"/>
      <c r="AG7" s="25">
        <f t="shared" si="22"/>
        <v>0.11739592615887062</v>
      </c>
      <c r="AH7" s="25">
        <f t="shared" si="23"/>
        <v>3.0091340801439013</v>
      </c>
      <c r="AI7" s="25">
        <f t="shared" si="4"/>
        <v>2.8917381539850306</v>
      </c>
      <c r="AJ7" s="25">
        <f t="shared" si="5"/>
        <v>2.77434222782616</v>
      </c>
      <c r="AK7" s="25">
        <f t="shared" si="6"/>
        <v>2.6569463016672894</v>
      </c>
      <c r="AL7" s="25">
        <f t="shared" si="7"/>
        <v>2.5395503755084188</v>
      </c>
      <c r="AM7" s="25">
        <f t="shared" si="8"/>
        <v>2.4221544493495482</v>
      </c>
      <c r="AN7" s="25">
        <f t="shared" si="9"/>
        <v>2.3047585231906775</v>
      </c>
      <c r="AO7" s="25">
        <f t="shared" si="10"/>
        <v>2.1873625970318069</v>
      </c>
      <c r="AP7" s="25">
        <f t="shared" si="11"/>
        <v>2.0699666708729363</v>
      </c>
      <c r="AQ7" s="25">
        <f t="shared" si="24"/>
        <v>1.835174818555195</v>
      </c>
      <c r="AR7" s="25"/>
      <c r="AS7" s="25"/>
      <c r="AT7">
        <v>1</v>
      </c>
      <c r="AU7" t="str">
        <v>Opaque C2</v>
      </c>
      <c r="AV7" s="25">
        <v>2.102949952098836</v>
      </c>
      <c r="AW7" s="25">
        <v>2.4560668412563018</v>
      </c>
      <c r="AX7" s="25">
        <v>1.7498330629413705</v>
      </c>
      <c r="AZ7" s="25">
        <v>2.4560668412563018</v>
      </c>
      <c r="BA7" s="25">
        <v>2.3854434634248087</v>
      </c>
      <c r="BB7">
        <v>2.3148200855933156</v>
      </c>
      <c r="BC7">
        <v>2.2441967077618226</v>
      </c>
      <c r="BD7">
        <v>2.1735733299303295</v>
      </c>
      <c r="BE7">
        <v>2.1029499520988364</v>
      </c>
      <c r="BF7">
        <v>2.0323265742673433</v>
      </c>
      <c r="BG7">
        <v>1.9617031964358502</v>
      </c>
      <c r="BH7">
        <v>1.8910798186043571</v>
      </c>
      <c r="BI7">
        <v>1.7498330629413705</v>
      </c>
    </row>
    <row r="8" spans="3:61" x14ac:dyDescent="0.2">
      <c r="C8">
        <f t="shared" si="25"/>
        <v>1.77</v>
      </c>
      <c r="D8" t="s">
        <v>22</v>
      </c>
      <c r="E8" s="25">
        <f>'DELTA1(MAX-MAX-MAX)'!AM15</f>
        <v>3.0025705641449449</v>
      </c>
      <c r="F8" s="25">
        <f>'DELTA2(MIN-MAX-MAX)'!AM15</f>
        <v>3.0025705641449449</v>
      </c>
      <c r="G8" s="25">
        <f>'DELTA3(MAX-MIN-MAX)'!AM15</f>
        <v>3.1863390738424671</v>
      </c>
      <c r="H8" s="25">
        <f>'DELTA4(MIN-MIN-MAX)'!AM15</f>
        <v>3.1863390738424671</v>
      </c>
      <c r="I8">
        <f>'DELTA5(MAX-MAX-MIN)'!AM15</f>
        <v>2.2738770265052195</v>
      </c>
      <c r="J8">
        <f>'DELTA6(MIN-MAX-MIN)'!AM15</f>
        <v>2.2738770265052195</v>
      </c>
      <c r="K8">
        <f>'DELTA7(MAX-MIN-MIN)'!AM15</f>
        <v>2.4912008308285407</v>
      </c>
      <c r="L8">
        <f>'DELTA8(MIN-MIN-MIN)'!AM15</f>
        <v>2.4912008308285407</v>
      </c>
      <c r="M8" s="25">
        <f t="shared" si="12"/>
        <v>3.1863390738424671</v>
      </c>
      <c r="N8" s="25">
        <f t="shared" si="13"/>
        <v>2.2738770265052195</v>
      </c>
      <c r="O8" s="2">
        <f t="shared" si="14"/>
        <v>0</v>
      </c>
      <c r="P8" s="32">
        <f t="shared" si="0"/>
        <v>0</v>
      </c>
      <c r="Q8" t="s">
        <v>22</v>
      </c>
      <c r="R8">
        <f t="shared" si="1"/>
        <v>0</v>
      </c>
      <c r="S8" s="25">
        <f t="shared" si="15"/>
        <v>2.7301080501738433</v>
      </c>
      <c r="T8" s="25">
        <f t="shared" si="2"/>
        <v>0.64520810124752748</v>
      </c>
      <c r="U8" s="25">
        <f t="shared" si="26"/>
        <v>67.913333333333341</v>
      </c>
      <c r="V8" s="25">
        <f t="shared" si="27"/>
        <v>3.4566666666666666</v>
      </c>
      <c r="W8" s="25">
        <f t="shared" si="28"/>
        <v>17.371666666666666</v>
      </c>
      <c r="X8" s="25" cm="1">
        <f t="array" ref="X8:Z8">'CERAMICS DATA BASE'!B8:D8</f>
        <v>72.831666666666663</v>
      </c>
      <c r="Y8" s="25">
        <v>3.7899999999999996</v>
      </c>
      <c r="Z8" s="25">
        <v>18.7</v>
      </c>
      <c r="AA8" s="25">
        <f t="shared" si="17"/>
        <v>-4.9183333333333223</v>
      </c>
      <c r="AB8" s="25">
        <f t="shared" si="18"/>
        <v>-0.33333333333333304</v>
      </c>
      <c r="AC8" s="25">
        <f t="shared" si="19"/>
        <v>-1.3283333333333331</v>
      </c>
      <c r="AD8" s="25">
        <f t="shared" si="20"/>
        <v>0</v>
      </c>
      <c r="AE8" s="25">
        <f t="shared" si="21"/>
        <v>0</v>
      </c>
      <c r="AF8" s="25"/>
      <c r="AG8" s="25">
        <f t="shared" si="22"/>
        <v>9.1246204733724759E-2</v>
      </c>
      <c r="AH8" s="25">
        <f t="shared" si="23"/>
        <v>3.1863390738424671</v>
      </c>
      <c r="AI8" s="25">
        <f t="shared" si="4"/>
        <v>3.0950928691087425</v>
      </c>
      <c r="AJ8" s="25">
        <f t="shared" si="5"/>
        <v>3.0038466643750179</v>
      </c>
      <c r="AK8" s="25">
        <f t="shared" si="6"/>
        <v>2.9126004596412933</v>
      </c>
      <c r="AL8" s="25">
        <f t="shared" si="7"/>
        <v>2.8213542549075687</v>
      </c>
      <c r="AM8" s="25">
        <f t="shared" si="8"/>
        <v>2.7301080501738442</v>
      </c>
      <c r="AN8" s="25">
        <f t="shared" si="9"/>
        <v>2.6388618454401196</v>
      </c>
      <c r="AO8" s="25">
        <f t="shared" si="10"/>
        <v>2.547615640706395</v>
      </c>
      <c r="AP8" s="25">
        <f t="shared" si="11"/>
        <v>2.4563694359726704</v>
      </c>
      <c r="AQ8" s="25">
        <f t="shared" si="24"/>
        <v>2.2738770265052195</v>
      </c>
      <c r="AR8" s="25"/>
      <c r="AS8" s="25"/>
      <c r="AT8">
        <v>0</v>
      </c>
      <c r="AU8" t="str">
        <v>Opaque C3</v>
      </c>
      <c r="AV8" s="25">
        <v>2.1714541708023405</v>
      </c>
      <c r="AW8" s="25">
        <v>2.466171849782111</v>
      </c>
      <c r="AX8" s="25">
        <v>1.8767364918225697</v>
      </c>
      <c r="AZ8" s="25">
        <v>2.466171849782111</v>
      </c>
      <c r="BA8" s="25">
        <v>2.407228313986157</v>
      </c>
      <c r="BB8">
        <v>2.348284778190203</v>
      </c>
      <c r="BC8">
        <v>2.289341242394249</v>
      </c>
      <c r="BD8">
        <v>2.2303977065982949</v>
      </c>
      <c r="BE8">
        <v>2.1714541708023409</v>
      </c>
      <c r="BF8">
        <v>2.1125106350063869</v>
      </c>
      <c r="BG8">
        <v>2.0535670992104329</v>
      </c>
      <c r="BH8">
        <v>1.9946235634144789</v>
      </c>
      <c r="BI8">
        <v>1.8767364918225697</v>
      </c>
    </row>
    <row r="9" spans="3:61" x14ac:dyDescent="0.2">
      <c r="C9">
        <f t="shared" si="25"/>
        <v>1.77</v>
      </c>
      <c r="D9" t="s">
        <v>23</v>
      </c>
      <c r="E9" s="25">
        <f>'DELTA1(MAX-MAX-MAX)'!AM16</f>
        <v>4.4363582382514304</v>
      </c>
      <c r="F9" s="25">
        <f>'DELTA2(MIN-MAX-MAX)'!AM16</f>
        <v>4.4363582382514304</v>
      </c>
      <c r="G9" s="25">
        <f>'DELTA3(MAX-MIN-MAX)'!AM16</f>
        <v>4.5865263241261891</v>
      </c>
      <c r="H9" s="25">
        <f>'DELTA4(MIN-MIN-MAX)'!AM16</f>
        <v>4.5865263241261891</v>
      </c>
      <c r="I9">
        <f>'DELTA5(MAX-MAX-MIN)'!AM16</f>
        <v>2.51166187196519</v>
      </c>
      <c r="J9">
        <f>'DELTA6(MIN-MAX-MIN)'!AM16</f>
        <v>2.51166187196519</v>
      </c>
      <c r="K9">
        <f>'DELTA7(MAX-MIN-MIN)'!AM16</f>
        <v>2.7311925275064928</v>
      </c>
      <c r="L9">
        <f>'DELTA8(MIN-MIN-MIN)'!AM16</f>
        <v>2.7311925275064928</v>
      </c>
      <c r="M9" s="25">
        <f t="shared" si="12"/>
        <v>4.5865263241261891</v>
      </c>
      <c r="N9" s="25">
        <f t="shared" si="13"/>
        <v>2.51166187196519</v>
      </c>
      <c r="O9" s="2">
        <f t="shared" si="14"/>
        <v>0</v>
      </c>
      <c r="P9" s="32">
        <f t="shared" si="0"/>
        <v>0</v>
      </c>
      <c r="Q9" t="s">
        <v>23</v>
      </c>
      <c r="R9">
        <f t="shared" si="1"/>
        <v>0</v>
      </c>
      <c r="S9" s="25">
        <f t="shared" si="15"/>
        <v>3.5490940980456895</v>
      </c>
      <c r="T9" s="25">
        <f t="shared" si="2"/>
        <v>1.4671507241659527</v>
      </c>
      <c r="U9" s="25">
        <f t="shared" si="26"/>
        <v>67.913333333333341</v>
      </c>
      <c r="V9" s="25">
        <f t="shared" si="27"/>
        <v>3.4566666666666666</v>
      </c>
      <c r="W9" s="25">
        <f t="shared" si="28"/>
        <v>17.371666666666666</v>
      </c>
      <c r="X9" s="25" cm="1">
        <f t="array" ref="X9:Z9">'CERAMICS DATA BASE'!B9:D9</f>
        <v>74.36</v>
      </c>
      <c r="Y9" s="25">
        <v>5.331666666666667</v>
      </c>
      <c r="Z9" s="25">
        <v>21.176666666666666</v>
      </c>
      <c r="AA9" s="25">
        <f t="shared" si="17"/>
        <v>-6.4466666666666583</v>
      </c>
      <c r="AB9" s="25">
        <f t="shared" si="18"/>
        <v>-1.8750000000000004</v>
      </c>
      <c r="AC9" s="25">
        <f t="shared" si="19"/>
        <v>-3.8049999999999997</v>
      </c>
      <c r="AD9" s="25">
        <f t="shared" si="20"/>
        <v>0</v>
      </c>
      <c r="AE9" s="25">
        <f t="shared" si="21"/>
        <v>0</v>
      </c>
      <c r="AF9" s="25"/>
      <c r="AG9" s="25">
        <f t="shared" si="22"/>
        <v>0.20748644521609991</v>
      </c>
      <c r="AH9" s="25">
        <f t="shared" si="23"/>
        <v>4.5865263241261891</v>
      </c>
      <c r="AI9" s="25">
        <f t="shared" si="4"/>
        <v>4.3790398789100893</v>
      </c>
      <c r="AJ9" s="25">
        <f t="shared" si="5"/>
        <v>4.1715534336939895</v>
      </c>
      <c r="AK9" s="25">
        <f t="shared" si="6"/>
        <v>3.9640669884778896</v>
      </c>
      <c r="AL9" s="25">
        <f t="shared" si="7"/>
        <v>3.7565805432617898</v>
      </c>
      <c r="AM9" s="25">
        <f t="shared" si="8"/>
        <v>3.54909409804569</v>
      </c>
      <c r="AN9" s="25">
        <f t="shared" si="9"/>
        <v>3.3416076528295902</v>
      </c>
      <c r="AO9" s="25">
        <f t="shared" si="10"/>
        <v>3.1341212076134903</v>
      </c>
      <c r="AP9" s="25">
        <f t="shared" si="11"/>
        <v>2.9266347623973905</v>
      </c>
      <c r="AQ9" s="25">
        <f t="shared" si="24"/>
        <v>2.51166187196519</v>
      </c>
      <c r="AR9" s="25"/>
      <c r="AS9" s="25"/>
      <c r="AT9">
        <v>1</v>
      </c>
      <c r="AU9" t="str">
        <v>Dentine B1</v>
      </c>
      <c r="AV9" s="25">
        <v>2.2899041119042991</v>
      </c>
      <c r="AW9" s="25">
        <v>2.828305552229617</v>
      </c>
      <c r="AX9" s="25">
        <v>1.751502671578981</v>
      </c>
      <c r="AZ9" s="25">
        <v>2.828305552229617</v>
      </c>
      <c r="BA9" s="25">
        <v>2.7206252641645534</v>
      </c>
      <c r="BB9">
        <v>2.6129449760994898</v>
      </c>
      <c r="BC9">
        <v>2.5052646880344263</v>
      </c>
      <c r="BD9">
        <v>2.3975843999693627</v>
      </c>
      <c r="BE9">
        <v>2.2899041119042991</v>
      </c>
      <c r="BF9">
        <v>2.1822238238392355</v>
      </c>
      <c r="BG9">
        <v>2.0745435357741719</v>
      </c>
      <c r="BH9">
        <v>1.9668632477091084</v>
      </c>
      <c r="BI9">
        <v>1.751502671578981</v>
      </c>
    </row>
    <row r="10" spans="3:61" x14ac:dyDescent="0.2">
      <c r="C10">
        <f t="shared" si="25"/>
        <v>1.77</v>
      </c>
      <c r="D10" t="s">
        <v>24</v>
      </c>
      <c r="E10" s="25">
        <f>'DELTA1(MAX-MAX-MAX)'!AM17</f>
        <v>4.4410155996519167</v>
      </c>
      <c r="F10" s="25">
        <f>'DELTA2(MIN-MAX-MAX)'!AM17</f>
        <v>4.4410155996519167</v>
      </c>
      <c r="G10" s="25">
        <f>'DELTA3(MAX-MIN-MAX)'!AM17</f>
        <v>4.5894760649326996</v>
      </c>
      <c r="H10" s="25">
        <f>'DELTA4(MIN-MIN-MAX)'!AM17</f>
        <v>4.5894760649326996</v>
      </c>
      <c r="I10">
        <f>'DELTA5(MAX-MAX-MIN)'!AM17</f>
        <v>2.567634845206038</v>
      </c>
      <c r="J10">
        <f>'DELTA6(MIN-MAX-MIN)'!AM17</f>
        <v>2.567634845206038</v>
      </c>
      <c r="K10">
        <f>'DELTA7(MAX-MIN-MIN)'!AM17</f>
        <v>2.7801019814241563</v>
      </c>
      <c r="L10">
        <f>'DELTA8(MIN-MIN-MIN)'!AM17</f>
        <v>2.7801019814241563</v>
      </c>
      <c r="M10" s="25">
        <f t="shared" si="12"/>
        <v>4.5894760649326996</v>
      </c>
      <c r="N10" s="25">
        <f t="shared" si="13"/>
        <v>2.567634845206038</v>
      </c>
      <c r="O10" s="2">
        <f t="shared" si="14"/>
        <v>0</v>
      </c>
      <c r="P10" s="32">
        <f t="shared" si="0"/>
        <v>0</v>
      </c>
      <c r="Q10" t="s">
        <v>24</v>
      </c>
      <c r="R10">
        <f t="shared" si="1"/>
        <v>0</v>
      </c>
      <c r="S10" s="25">
        <f t="shared" si="15"/>
        <v>3.5785554550693686</v>
      </c>
      <c r="T10" s="25">
        <f t="shared" si="2"/>
        <v>1.4296576369512042</v>
      </c>
      <c r="U10" s="25">
        <f t="shared" si="26"/>
        <v>67.913333333333341</v>
      </c>
      <c r="V10" s="25">
        <f t="shared" si="27"/>
        <v>3.4566666666666666</v>
      </c>
      <c r="W10" s="25">
        <f t="shared" si="28"/>
        <v>17.371666666666666</v>
      </c>
      <c r="X10" s="25" cm="1">
        <f t="array" ref="X10:Z10">'CERAMICS DATA BASE'!B10:D10</f>
        <v>74.53</v>
      </c>
      <c r="Y10" s="25">
        <v>5.331666666666667</v>
      </c>
      <c r="Z10" s="25">
        <v>21.121666666666666</v>
      </c>
      <c r="AA10" s="25">
        <f t="shared" si="17"/>
        <v>-6.61666666666666</v>
      </c>
      <c r="AB10" s="25">
        <f t="shared" si="18"/>
        <v>-1.8750000000000004</v>
      </c>
      <c r="AC10" s="25">
        <f t="shared" si="19"/>
        <v>-3.75</v>
      </c>
      <c r="AD10" s="25">
        <f t="shared" si="20"/>
        <v>0</v>
      </c>
      <c r="AE10" s="25">
        <f t="shared" si="21"/>
        <v>0</v>
      </c>
      <c r="AF10" s="25"/>
      <c r="AG10" s="25">
        <f t="shared" si="22"/>
        <v>0.20218412197266616</v>
      </c>
      <c r="AH10" s="25">
        <f t="shared" si="23"/>
        <v>4.5894760649326996</v>
      </c>
      <c r="AI10" s="25">
        <f t="shared" si="4"/>
        <v>4.387291942960033</v>
      </c>
      <c r="AJ10" s="25">
        <f t="shared" si="5"/>
        <v>4.1851078209873664</v>
      </c>
      <c r="AK10" s="25">
        <f t="shared" si="6"/>
        <v>3.9829236990147003</v>
      </c>
      <c r="AL10" s="25">
        <f t="shared" si="7"/>
        <v>3.7807395770420342</v>
      </c>
      <c r="AM10" s="25">
        <f t="shared" si="8"/>
        <v>3.5785554550693681</v>
      </c>
      <c r="AN10" s="25">
        <f t="shared" si="9"/>
        <v>3.376371333096702</v>
      </c>
      <c r="AO10" s="25">
        <f t="shared" si="10"/>
        <v>3.1741872111240359</v>
      </c>
      <c r="AP10" s="25">
        <f t="shared" si="11"/>
        <v>2.9720030891513698</v>
      </c>
      <c r="AQ10" s="25">
        <f t="shared" si="24"/>
        <v>2.567634845206038</v>
      </c>
      <c r="AR10" s="25"/>
      <c r="AS10" s="25"/>
      <c r="AT10">
        <v>0</v>
      </c>
      <c r="AU10" t="str">
        <v>Opaque D4</v>
      </c>
      <c r="AV10" s="25">
        <v>2.3090721503573315</v>
      </c>
      <c r="AW10" s="25">
        <v>2.6201025425148812</v>
      </c>
      <c r="AX10" s="25">
        <v>1.9980417581997814</v>
      </c>
      <c r="AZ10" s="25">
        <v>2.6201025425148812</v>
      </c>
      <c r="BA10" s="25">
        <v>2.5578964640833712</v>
      </c>
      <c r="BB10">
        <v>2.4956903856518613</v>
      </c>
      <c r="BC10">
        <v>2.4334843072203514</v>
      </c>
      <c r="BD10">
        <v>2.3712782287888414</v>
      </c>
      <c r="BE10">
        <v>2.3090721503573315</v>
      </c>
      <c r="BF10">
        <v>2.2468660719258216</v>
      </c>
      <c r="BG10">
        <v>2.1846599934943116</v>
      </c>
      <c r="BH10">
        <v>2.1224539150628017</v>
      </c>
      <c r="BI10">
        <v>1.9980417581997814</v>
      </c>
    </row>
    <row r="11" spans="3:61" x14ac:dyDescent="0.2">
      <c r="C11">
        <f t="shared" si="25"/>
        <v>1.77</v>
      </c>
      <c r="D11" t="s">
        <v>25</v>
      </c>
      <c r="E11" s="25">
        <f>'DELTA1(MAX-MAX-MAX)'!AM18</f>
        <v>3.0205268815664721</v>
      </c>
      <c r="F11" s="25">
        <f>'DELTA2(MIN-MAX-MAX)'!AM18</f>
        <v>3.0205268815664721</v>
      </c>
      <c r="G11" s="25">
        <f>'DELTA3(MAX-MIN-MAX)'!AM18</f>
        <v>3.090078921636926</v>
      </c>
      <c r="H11" s="25">
        <f>'DELTA4(MIN-MIN-MAX)'!AM18</f>
        <v>3.090078921636926</v>
      </c>
      <c r="I11">
        <f>'DELTA5(MAX-MAX-MIN)'!AM18</f>
        <v>2.0862906887166042</v>
      </c>
      <c r="J11">
        <f>'DELTA6(MIN-MAX-MIN)'!AM18</f>
        <v>2.0862906887166042</v>
      </c>
      <c r="K11">
        <f>'DELTA7(MAX-MIN-MIN)'!AM18</f>
        <v>2.1713507865581714</v>
      </c>
      <c r="L11">
        <f>'DELTA8(MIN-MIN-MIN)'!AM18</f>
        <v>2.1713507865581714</v>
      </c>
      <c r="M11" s="25">
        <f t="shared" si="12"/>
        <v>3.090078921636926</v>
      </c>
      <c r="N11" s="25">
        <f t="shared" si="13"/>
        <v>2.0862906887166042</v>
      </c>
      <c r="O11" s="2">
        <f t="shared" si="14"/>
        <v>0</v>
      </c>
      <c r="P11" s="32">
        <f t="shared" si="0"/>
        <v>0</v>
      </c>
      <c r="Q11" t="s">
        <v>25</v>
      </c>
      <c r="R11">
        <f t="shared" si="1"/>
        <v>0</v>
      </c>
      <c r="S11" s="25">
        <f t="shared" si="15"/>
        <v>2.5881848051767653</v>
      </c>
      <c r="T11" s="25">
        <f t="shared" si="2"/>
        <v>0.70978546637321904</v>
      </c>
      <c r="U11" s="25">
        <f t="shared" si="26"/>
        <v>67.913333333333341</v>
      </c>
      <c r="V11" s="25">
        <f t="shared" si="27"/>
        <v>3.4566666666666666</v>
      </c>
      <c r="W11" s="25">
        <f t="shared" si="28"/>
        <v>17.371666666666666</v>
      </c>
      <c r="X11" s="25" cm="1">
        <f t="array" ref="X11:Z11">'CERAMICS DATA BASE'!B11:D11</f>
        <v>75.541666666666671</v>
      </c>
      <c r="Y11" s="25">
        <v>1.2366666666666666</v>
      </c>
      <c r="Z11" s="25">
        <v>14.678333333333333</v>
      </c>
      <c r="AA11" s="25">
        <f t="shared" si="17"/>
        <v>-7.6283333333333303</v>
      </c>
      <c r="AB11" s="25">
        <f t="shared" si="18"/>
        <v>2.2199999999999998</v>
      </c>
      <c r="AC11" s="25">
        <f t="shared" si="19"/>
        <v>2.6933333333333334</v>
      </c>
      <c r="AD11" s="25">
        <f t="shared" si="20"/>
        <v>0</v>
      </c>
      <c r="AE11" s="25">
        <f t="shared" si="21"/>
        <v>0</v>
      </c>
      <c r="AF11" s="25"/>
      <c r="AG11" s="25">
        <f t="shared" si="22"/>
        <v>0.10037882329203218</v>
      </c>
      <c r="AH11" s="25">
        <f t="shared" si="23"/>
        <v>3.090078921636926</v>
      </c>
      <c r="AI11" s="25">
        <f t="shared" si="4"/>
        <v>2.989700098344894</v>
      </c>
      <c r="AJ11" s="25">
        <f t="shared" si="5"/>
        <v>2.8893212750528621</v>
      </c>
      <c r="AK11" s="25">
        <f t="shared" si="6"/>
        <v>2.7889424517608301</v>
      </c>
      <c r="AL11" s="25">
        <f t="shared" si="7"/>
        <v>2.6885636284687982</v>
      </c>
      <c r="AM11" s="25">
        <f t="shared" si="8"/>
        <v>2.5881848051767662</v>
      </c>
      <c r="AN11" s="25">
        <f t="shared" si="9"/>
        <v>2.4878059818847342</v>
      </c>
      <c r="AO11" s="25">
        <f t="shared" si="10"/>
        <v>2.3874271585927023</v>
      </c>
      <c r="AP11" s="25">
        <f t="shared" si="11"/>
        <v>2.2870483353006703</v>
      </c>
      <c r="AQ11" s="25">
        <f t="shared" si="24"/>
        <v>2.0862906887166042</v>
      </c>
      <c r="AR11" s="25"/>
      <c r="AS11" s="25"/>
      <c r="AT11">
        <v>0</v>
      </c>
      <c r="AU11" t="str">
        <v>Empress LTA1</v>
      </c>
      <c r="AV11" s="25">
        <v>2.419661104249311</v>
      </c>
      <c r="AW11" s="25">
        <v>2.6931884885578663</v>
      </c>
      <c r="AX11" s="25">
        <v>2.1461337199407557</v>
      </c>
      <c r="AZ11" s="25">
        <v>2.6931884885578663</v>
      </c>
      <c r="BA11" s="25">
        <v>2.6384830116961551</v>
      </c>
      <c r="BB11">
        <v>2.5837775348344438</v>
      </c>
      <c r="BC11">
        <v>2.5290720579727326</v>
      </c>
      <c r="BD11">
        <v>2.4743665811110214</v>
      </c>
      <c r="BE11">
        <v>2.4196611042493101</v>
      </c>
      <c r="BF11">
        <v>2.3649556273875989</v>
      </c>
      <c r="BG11">
        <v>2.3102501505258877</v>
      </c>
      <c r="BH11">
        <v>2.2555446736641764</v>
      </c>
      <c r="BI11">
        <v>2.1461337199407557</v>
      </c>
    </row>
    <row r="12" spans="3:61" x14ac:dyDescent="0.2">
      <c r="C12">
        <f t="shared" si="25"/>
        <v>1.77</v>
      </c>
      <c r="D12" t="s">
        <v>26</v>
      </c>
      <c r="E12" s="25">
        <f>'DELTA1(MAX-MAX-MAX)'!AM19</f>
        <v>2.2827702065862723</v>
      </c>
      <c r="F12" s="25">
        <f>'DELTA2(MIN-MAX-MAX)'!AM19</f>
        <v>2.2827702065862723</v>
      </c>
      <c r="G12" s="25">
        <f>'DELTA3(MAX-MIN-MAX)'!AM19</f>
        <v>2.4560668412563018</v>
      </c>
      <c r="H12" s="25">
        <f>'DELTA4(MIN-MIN-MAX)'!AM19</f>
        <v>2.4560668412563018</v>
      </c>
      <c r="I12">
        <f>'DELTA5(MAX-MAX-MIN)'!AM19</f>
        <v>1.7498330629413705</v>
      </c>
      <c r="J12">
        <f>'DELTA6(MIN-MAX-MIN)'!AM19</f>
        <v>1.7498330629413705</v>
      </c>
      <c r="K12">
        <f>'DELTA7(MAX-MIN-MIN)'!AM19</f>
        <v>1.9445460043289489</v>
      </c>
      <c r="L12">
        <f>'DELTA8(MIN-MIN-MIN)'!AM19</f>
        <v>1.9445460043289489</v>
      </c>
      <c r="M12" s="25">
        <f t="shared" si="12"/>
        <v>2.4560668412563018</v>
      </c>
      <c r="N12" s="25">
        <f t="shared" si="13"/>
        <v>1.7498330629413705</v>
      </c>
      <c r="O12" s="2">
        <f t="shared" si="14"/>
        <v>0</v>
      </c>
      <c r="P12" s="32">
        <f t="shared" si="0"/>
        <v>1</v>
      </c>
      <c r="Q12" t="s">
        <v>26</v>
      </c>
      <c r="R12">
        <f t="shared" si="1"/>
        <v>1</v>
      </c>
      <c r="S12" s="25">
        <f t="shared" si="15"/>
        <v>2.102949952098836</v>
      </c>
      <c r="T12" s="25">
        <f t="shared" si="2"/>
        <v>0.49938269374948552</v>
      </c>
      <c r="U12" s="25">
        <f t="shared" si="26"/>
        <v>67.913333333333341</v>
      </c>
      <c r="V12" s="25">
        <f t="shared" si="27"/>
        <v>3.4566666666666666</v>
      </c>
      <c r="W12" s="25">
        <f t="shared" si="28"/>
        <v>17.371666666666666</v>
      </c>
      <c r="X12" s="25" cm="1">
        <f t="array" ref="X12:Z12">'CERAMICS DATA BASE'!B12:D12</f>
        <v>73.00833333333334</v>
      </c>
      <c r="Y12" s="25">
        <v>2.2483333333333335</v>
      </c>
      <c r="Z12" s="25">
        <v>16.408333333333331</v>
      </c>
      <c r="AA12" s="25">
        <f t="shared" si="17"/>
        <v>-5.0949999999999989</v>
      </c>
      <c r="AB12" s="25">
        <f t="shared" si="18"/>
        <v>1.208333333333333</v>
      </c>
      <c r="AC12" s="25">
        <f t="shared" si="19"/>
        <v>0.96333333333333471</v>
      </c>
      <c r="AD12" s="25">
        <f t="shared" si="20"/>
        <v>0</v>
      </c>
      <c r="AE12" s="25">
        <f t="shared" si="21"/>
        <v>0</v>
      </c>
      <c r="AF12" s="25"/>
      <c r="AG12" s="25">
        <f t="shared" si="22"/>
        <v>7.0623377831493125E-2</v>
      </c>
      <c r="AH12" s="25">
        <f t="shared" si="23"/>
        <v>2.4560668412563018</v>
      </c>
      <c r="AI12" s="25">
        <f t="shared" si="4"/>
        <v>2.3854434634248087</v>
      </c>
      <c r="AJ12" s="25">
        <f t="shared" si="5"/>
        <v>2.3148200855933156</v>
      </c>
      <c r="AK12" s="25">
        <f t="shared" si="6"/>
        <v>2.2441967077618226</v>
      </c>
      <c r="AL12" s="25">
        <f t="shared" si="7"/>
        <v>2.1735733299303295</v>
      </c>
      <c r="AM12" s="25">
        <f t="shared" si="8"/>
        <v>2.1029499520988364</v>
      </c>
      <c r="AN12" s="25">
        <f t="shared" si="9"/>
        <v>2.0323265742673433</v>
      </c>
      <c r="AO12" s="25">
        <f t="shared" si="10"/>
        <v>1.9617031964358502</v>
      </c>
      <c r="AP12" s="25">
        <f t="shared" si="11"/>
        <v>1.8910798186043571</v>
      </c>
      <c r="AQ12" s="25">
        <f t="shared" si="24"/>
        <v>1.7498330629413705</v>
      </c>
      <c r="AR12" s="25"/>
      <c r="AS12" s="25"/>
      <c r="AT12">
        <v>0</v>
      </c>
      <c r="AU12" t="str">
        <v>Opaque B1</v>
      </c>
      <c r="AV12" s="25">
        <v>2.4221544493495482</v>
      </c>
      <c r="AW12" s="25">
        <v>3.0091340801439013</v>
      </c>
      <c r="AX12" s="25">
        <v>1.835174818555195</v>
      </c>
      <c r="AZ12" s="25">
        <v>3.0091340801439013</v>
      </c>
      <c r="BA12" s="25">
        <v>2.8917381539850306</v>
      </c>
      <c r="BB12">
        <v>2.77434222782616</v>
      </c>
      <c r="BC12">
        <v>2.6569463016672894</v>
      </c>
      <c r="BD12">
        <v>2.5395503755084188</v>
      </c>
      <c r="BE12">
        <v>2.4221544493495482</v>
      </c>
      <c r="BF12">
        <v>2.3047585231906775</v>
      </c>
      <c r="BG12">
        <v>2.1873625970318069</v>
      </c>
      <c r="BH12">
        <v>2.0699666708729363</v>
      </c>
      <c r="BI12">
        <v>1.835174818555195</v>
      </c>
    </row>
    <row r="13" spans="3:61" x14ac:dyDescent="0.2">
      <c r="C13">
        <f t="shared" si="25"/>
        <v>1.77</v>
      </c>
      <c r="D13" t="s">
        <v>27</v>
      </c>
      <c r="E13" s="25">
        <f>'DELTA1(MAX-MAX-MAX)'!AM20</f>
        <v>2.2922456579611374</v>
      </c>
      <c r="F13" s="25">
        <f>'DELTA2(MIN-MAX-MAX)'!AM20</f>
        <v>2.2922456579611374</v>
      </c>
      <c r="G13" s="25">
        <f>'DELTA3(MAX-MIN-MAX)'!AM20</f>
        <v>2.466171849782111</v>
      </c>
      <c r="H13" s="25">
        <f>'DELTA4(MIN-MIN-MAX)'!AM20</f>
        <v>2.466171849782111</v>
      </c>
      <c r="I13">
        <f>'DELTA5(MAX-MAX-MIN)'!AM20</f>
        <v>1.8767364918225697</v>
      </c>
      <c r="J13">
        <f>'DELTA6(MIN-MAX-MIN)'!AM20</f>
        <v>1.8767364918225697</v>
      </c>
      <c r="K13">
        <f>'DELTA7(MAX-MIN-MIN)'!AM20</f>
        <v>2.0668001590909815</v>
      </c>
      <c r="L13">
        <f>'DELTA8(MIN-MIN-MIN)'!AM20</f>
        <v>2.0668001590909815</v>
      </c>
      <c r="M13" s="25">
        <f t="shared" si="12"/>
        <v>2.466171849782111</v>
      </c>
      <c r="N13" s="25">
        <f t="shared" si="13"/>
        <v>1.8767364918225697</v>
      </c>
      <c r="O13" s="2">
        <f t="shared" si="14"/>
        <v>0</v>
      </c>
      <c r="P13" s="32">
        <f t="shared" si="0"/>
        <v>0</v>
      </c>
      <c r="Q13" t="s">
        <v>27</v>
      </c>
      <c r="R13">
        <f t="shared" si="1"/>
        <v>0</v>
      </c>
      <c r="S13" s="25">
        <f t="shared" si="15"/>
        <v>2.1714541708023405</v>
      </c>
      <c r="T13" s="25">
        <f t="shared" si="2"/>
        <v>0.41679373868430947</v>
      </c>
      <c r="U13" s="25">
        <f t="shared" si="26"/>
        <v>67.913333333333341</v>
      </c>
      <c r="V13" s="25">
        <f t="shared" si="27"/>
        <v>3.4566666666666666</v>
      </c>
      <c r="W13" s="25">
        <f t="shared" si="28"/>
        <v>17.371666666666666</v>
      </c>
      <c r="X13" s="25" cm="1">
        <f t="array" ref="X13:Z13">'CERAMICS DATA BASE'!B13:D13</f>
        <v>73.214999999999989</v>
      </c>
      <c r="Y13" s="25">
        <v>2.2233333333333332</v>
      </c>
      <c r="Z13" s="25">
        <v>16.616666666666667</v>
      </c>
      <c r="AA13" s="25">
        <f t="shared" si="17"/>
        <v>-5.3016666666666481</v>
      </c>
      <c r="AB13" s="25">
        <f t="shared" si="18"/>
        <v>1.2333333333333334</v>
      </c>
      <c r="AC13" s="25">
        <f t="shared" si="19"/>
        <v>0.75499999999999901</v>
      </c>
      <c r="AD13" s="25">
        <f t="shared" si="20"/>
        <v>0</v>
      </c>
      <c r="AE13" s="25">
        <f t="shared" si="21"/>
        <v>0</v>
      </c>
      <c r="AF13" s="25"/>
      <c r="AG13" s="25">
        <f t="shared" si="22"/>
        <v>5.8943535795954127E-2</v>
      </c>
      <c r="AH13" s="25">
        <f t="shared" si="23"/>
        <v>2.466171849782111</v>
      </c>
      <c r="AI13" s="25">
        <f t="shared" si="4"/>
        <v>2.407228313986157</v>
      </c>
      <c r="AJ13" s="25">
        <f t="shared" si="5"/>
        <v>2.348284778190203</v>
      </c>
      <c r="AK13" s="25">
        <f t="shared" si="6"/>
        <v>2.289341242394249</v>
      </c>
      <c r="AL13" s="25">
        <f t="shared" si="7"/>
        <v>2.2303977065982949</v>
      </c>
      <c r="AM13" s="25">
        <f t="shared" si="8"/>
        <v>2.1714541708023409</v>
      </c>
      <c r="AN13" s="25">
        <f t="shared" si="9"/>
        <v>2.1125106350063869</v>
      </c>
      <c r="AO13" s="25">
        <f t="shared" si="10"/>
        <v>2.0535670992104329</v>
      </c>
      <c r="AP13" s="25">
        <f t="shared" si="11"/>
        <v>1.9946235634144789</v>
      </c>
      <c r="AQ13" s="25">
        <f t="shared" si="24"/>
        <v>1.8767364918225697</v>
      </c>
      <c r="AR13" s="25"/>
      <c r="AS13" s="25"/>
      <c r="AT13">
        <v>0</v>
      </c>
      <c r="AU13" t="str">
        <v>Dentine B2</v>
      </c>
      <c r="AV13" s="25">
        <v>2.5808367761125295</v>
      </c>
      <c r="AW13" s="25">
        <v>2.6972660524702112</v>
      </c>
      <c r="AX13" s="25">
        <v>2.4644074997548473</v>
      </c>
      <c r="AZ13" s="25">
        <v>2.6972660524702112</v>
      </c>
      <c r="BA13" s="25">
        <v>2.673980197198675</v>
      </c>
      <c r="BB13">
        <v>2.6506943419271387</v>
      </c>
      <c r="BC13">
        <v>2.6274084866556024</v>
      </c>
      <c r="BD13">
        <v>2.6041226313840662</v>
      </c>
      <c r="BE13">
        <v>2.5808367761125299</v>
      </c>
      <c r="BF13">
        <v>2.5575509208409937</v>
      </c>
      <c r="BG13">
        <v>2.5342650655694574</v>
      </c>
      <c r="BH13">
        <v>2.5109792102979211</v>
      </c>
      <c r="BI13">
        <v>2.4644074997548473</v>
      </c>
    </row>
    <row r="14" spans="3:61" x14ac:dyDescent="0.2">
      <c r="C14">
        <f t="shared" si="25"/>
        <v>1.77</v>
      </c>
      <c r="D14" t="s">
        <v>28</v>
      </c>
      <c r="E14" s="25">
        <f>'DELTA1(MAX-MAX-MAX)'!AM21</f>
        <v>3.1497561168390815</v>
      </c>
      <c r="F14" s="25">
        <f>'DELTA2(MIN-MAX-MAX)'!AM21</f>
        <v>3.1497561168390815</v>
      </c>
      <c r="G14" s="25">
        <f>'DELTA3(MAX-MIN-MAX)'!AM21</f>
        <v>3.2888307963175238</v>
      </c>
      <c r="H14" s="25">
        <f>'DELTA4(MIN-MIN-MAX)'!AM21</f>
        <v>3.2888307963175238</v>
      </c>
      <c r="I14">
        <f>'DELTA5(MAX-MAX-MIN)'!AM21</f>
        <v>2.4373646152063526</v>
      </c>
      <c r="J14">
        <f>'DELTA6(MIN-MAX-MIN)'!AM21</f>
        <v>2.4373646152063526</v>
      </c>
      <c r="K14">
        <f>'DELTA7(MAX-MIN-MIN)'!AM21</f>
        <v>2.5671912890693256</v>
      </c>
      <c r="L14">
        <f>'DELTA8(MIN-MIN-MIN)'!AM21</f>
        <v>2.5671912890693256</v>
      </c>
      <c r="M14" s="25">
        <f t="shared" si="12"/>
        <v>3.2888307963175238</v>
      </c>
      <c r="N14" s="25">
        <f t="shared" si="13"/>
        <v>2.4373646152063526</v>
      </c>
      <c r="O14" s="2">
        <f t="shared" si="14"/>
        <v>0</v>
      </c>
      <c r="P14" s="32">
        <f t="shared" si="0"/>
        <v>0</v>
      </c>
      <c r="Q14" t="s">
        <v>28</v>
      </c>
      <c r="R14">
        <f t="shared" si="1"/>
        <v>0</v>
      </c>
      <c r="S14" s="25">
        <f t="shared" si="15"/>
        <v>2.8630977057619384</v>
      </c>
      <c r="T14" s="25">
        <f t="shared" si="2"/>
        <v>0.6020775106147187</v>
      </c>
      <c r="U14" s="25">
        <f t="shared" si="26"/>
        <v>67.913333333333341</v>
      </c>
      <c r="V14" s="25">
        <f t="shared" si="27"/>
        <v>3.4566666666666666</v>
      </c>
      <c r="W14" s="25">
        <f t="shared" si="28"/>
        <v>17.371666666666666</v>
      </c>
      <c r="X14" s="25" cm="1">
        <f t="array" ref="X14:Z14">'CERAMICS DATA BASE'!B14:D14</f>
        <v>70.054999999999993</v>
      </c>
      <c r="Y14" s="25">
        <v>3.3433333333333333</v>
      </c>
      <c r="Z14" s="25">
        <v>15.238333333333332</v>
      </c>
      <c r="AA14" s="25">
        <f t="shared" si="17"/>
        <v>-2.1416666666666515</v>
      </c>
      <c r="AB14" s="25">
        <f t="shared" si="18"/>
        <v>0.11333333333333329</v>
      </c>
      <c r="AC14" s="25">
        <f t="shared" si="19"/>
        <v>2.1333333333333346</v>
      </c>
      <c r="AD14" s="25">
        <f t="shared" si="20"/>
        <v>0</v>
      </c>
      <c r="AE14" s="25">
        <f t="shared" si="21"/>
        <v>0</v>
      </c>
      <c r="AF14" s="25"/>
      <c r="AG14" s="25">
        <f t="shared" si="22"/>
        <v>8.5146618111117123E-2</v>
      </c>
      <c r="AH14" s="25">
        <f t="shared" si="23"/>
        <v>3.2888307963175238</v>
      </c>
      <c r="AI14" s="25">
        <f t="shared" si="4"/>
        <v>3.2036841782064069</v>
      </c>
      <c r="AJ14" s="25">
        <f t="shared" si="5"/>
        <v>3.11853756009529</v>
      </c>
      <c r="AK14" s="25">
        <f t="shared" si="6"/>
        <v>3.0333909419841731</v>
      </c>
      <c r="AL14" s="25">
        <f t="shared" si="7"/>
        <v>2.9482443238730562</v>
      </c>
      <c r="AM14" s="25">
        <f t="shared" si="8"/>
        <v>2.8630977057619393</v>
      </c>
      <c r="AN14" s="25">
        <f t="shared" si="9"/>
        <v>2.7779510876508224</v>
      </c>
      <c r="AO14" s="25">
        <f t="shared" si="10"/>
        <v>2.6928044695397055</v>
      </c>
      <c r="AP14" s="25">
        <f t="shared" si="11"/>
        <v>2.6076578514285886</v>
      </c>
      <c r="AQ14" s="25">
        <f t="shared" si="24"/>
        <v>2.4373646152063526</v>
      </c>
      <c r="AR14" s="25"/>
      <c r="AS14" s="25"/>
      <c r="AT14">
        <v>0</v>
      </c>
      <c r="AU14" t="str">
        <v>Opaque C1</v>
      </c>
      <c r="AV14" s="25">
        <v>2.5881848051767653</v>
      </c>
      <c r="AW14" s="25">
        <v>3.090078921636926</v>
      </c>
      <c r="AX14" s="25">
        <v>2.0862906887166042</v>
      </c>
      <c r="AZ14" s="25">
        <v>3.090078921636926</v>
      </c>
      <c r="BA14" s="25">
        <v>2.989700098344894</v>
      </c>
      <c r="BB14">
        <v>2.8893212750528621</v>
      </c>
      <c r="BC14">
        <v>2.7889424517608301</v>
      </c>
      <c r="BD14">
        <v>2.6885636284687982</v>
      </c>
      <c r="BE14">
        <v>2.5881848051767662</v>
      </c>
      <c r="BF14">
        <v>2.4878059818847342</v>
      </c>
      <c r="BG14">
        <v>2.3874271585927023</v>
      </c>
      <c r="BH14">
        <v>2.2870483353006703</v>
      </c>
      <c r="BI14">
        <v>2.0862906887166042</v>
      </c>
    </row>
    <row r="15" spans="3:61" x14ac:dyDescent="0.2">
      <c r="C15">
        <f t="shared" si="25"/>
        <v>1.77</v>
      </c>
      <c r="D15" t="s">
        <v>29</v>
      </c>
      <c r="E15" s="25">
        <f>'DELTA1(MAX-MAX-MAX)'!AM22</f>
        <v>2.2816222921308453</v>
      </c>
      <c r="F15" s="25">
        <f>'DELTA2(MIN-MAX-MAX)'!AM22</f>
        <v>2.2816222921308453</v>
      </c>
      <c r="G15" s="25">
        <f>'DELTA3(MAX-MIN-MAX)'!AM22</f>
        <v>2.4558142596125005</v>
      </c>
      <c r="H15" s="25">
        <f>'DELTA4(MIN-MIN-MAX)'!AM22</f>
        <v>2.4558142596125005</v>
      </c>
      <c r="I15">
        <f>'DELTA5(MAX-MAX-MIN)'!AM22</f>
        <v>1.7288888049457038</v>
      </c>
      <c r="J15">
        <f>'DELTA6(MIN-MAX-MIN)'!AM22</f>
        <v>1.7288888049457038</v>
      </c>
      <c r="K15">
        <f>'DELTA7(MAX-MIN-MIN)'!AM22</f>
        <v>1.9257460760432368</v>
      </c>
      <c r="L15">
        <f>'DELTA8(MIN-MIN-MIN)'!AM22</f>
        <v>1.9257460760432368</v>
      </c>
      <c r="M15" s="25">
        <f t="shared" si="12"/>
        <v>2.4558142596125005</v>
      </c>
      <c r="N15" s="25">
        <f t="shared" si="13"/>
        <v>1.7288888049457038</v>
      </c>
      <c r="O15" s="2">
        <f t="shared" si="14"/>
        <v>0</v>
      </c>
      <c r="P15" s="32">
        <f t="shared" si="0"/>
        <v>1</v>
      </c>
      <c r="Q15" t="s">
        <v>29</v>
      </c>
      <c r="R15">
        <f t="shared" si="1"/>
        <v>1</v>
      </c>
      <c r="S15" s="25">
        <f t="shared" si="15"/>
        <v>2.0923515322791024</v>
      </c>
      <c r="T15" s="25">
        <f t="shared" si="2"/>
        <v>0.51401391841200383</v>
      </c>
      <c r="U15" s="25">
        <f t="shared" si="26"/>
        <v>67.913333333333341</v>
      </c>
      <c r="V15" s="25">
        <f t="shared" si="27"/>
        <v>3.4566666666666666</v>
      </c>
      <c r="W15" s="25">
        <f t="shared" si="28"/>
        <v>17.371666666666666</v>
      </c>
      <c r="X15" s="25" cm="1">
        <f t="array" ref="X15:Z15">'CERAMICS DATA BASE'!B15:D15</f>
        <v>72.89</v>
      </c>
      <c r="Y15" s="25">
        <v>2.94</v>
      </c>
      <c r="Z15" s="25">
        <v>16.373333333333331</v>
      </c>
      <c r="AA15" s="25">
        <f t="shared" si="17"/>
        <v>-4.9766666666666595</v>
      </c>
      <c r="AB15" s="25">
        <f t="shared" si="18"/>
        <v>0.51666666666666661</v>
      </c>
      <c r="AC15" s="25">
        <f t="shared" si="19"/>
        <v>0.99833333333333485</v>
      </c>
      <c r="AD15" s="25">
        <f t="shared" si="20"/>
        <v>0</v>
      </c>
      <c r="AE15" s="25">
        <f t="shared" si="21"/>
        <v>0</v>
      </c>
      <c r="AF15" s="25"/>
      <c r="AG15" s="25">
        <f t="shared" si="22"/>
        <v>7.2692545466679664E-2</v>
      </c>
      <c r="AH15" s="25">
        <f t="shared" si="23"/>
        <v>2.4558142596125005</v>
      </c>
      <c r="AI15" s="25">
        <f t="shared" si="4"/>
        <v>2.3831217141458207</v>
      </c>
      <c r="AJ15" s="25">
        <f t="shared" si="5"/>
        <v>2.3104291686791409</v>
      </c>
      <c r="AK15" s="25">
        <f t="shared" si="6"/>
        <v>2.2377366232124611</v>
      </c>
      <c r="AL15" s="25">
        <f t="shared" si="7"/>
        <v>2.1650440777457813</v>
      </c>
      <c r="AM15" s="25">
        <f t="shared" si="8"/>
        <v>2.0923515322791015</v>
      </c>
      <c r="AN15" s="25">
        <f t="shared" si="9"/>
        <v>2.0196589868124217</v>
      </c>
      <c r="AO15" s="25">
        <f t="shared" si="10"/>
        <v>1.9469664413457421</v>
      </c>
      <c r="AP15" s="25">
        <f t="shared" si="11"/>
        <v>1.8742738958790626</v>
      </c>
      <c r="AQ15" s="25">
        <f t="shared" si="24"/>
        <v>1.7288888049457038</v>
      </c>
      <c r="AR15" s="25"/>
      <c r="AS15" s="25"/>
      <c r="AT15">
        <v>0</v>
      </c>
      <c r="AU15" t="str">
        <v>Opaque B2</v>
      </c>
      <c r="AV15" s="25">
        <v>2.7301080501738433</v>
      </c>
      <c r="AW15" s="25">
        <v>3.1863390738424671</v>
      </c>
      <c r="AX15" s="25">
        <v>2.2738770265052195</v>
      </c>
      <c r="AZ15" s="25">
        <v>3.1863390738424671</v>
      </c>
      <c r="BA15" s="25">
        <v>3.0950928691087425</v>
      </c>
      <c r="BB15">
        <v>3.0038466643750179</v>
      </c>
      <c r="BC15">
        <v>2.9126004596412933</v>
      </c>
      <c r="BD15">
        <v>2.8213542549075687</v>
      </c>
      <c r="BE15">
        <v>2.7301080501738442</v>
      </c>
      <c r="BF15">
        <v>2.6388618454401196</v>
      </c>
      <c r="BG15">
        <v>2.547615640706395</v>
      </c>
      <c r="BH15">
        <v>2.4563694359726704</v>
      </c>
      <c r="BI15">
        <v>2.2738770265052195</v>
      </c>
    </row>
    <row r="16" spans="3:61" x14ac:dyDescent="0.2">
      <c r="C16">
        <f t="shared" si="25"/>
        <v>1.77</v>
      </c>
      <c r="D16" t="s">
        <v>30</v>
      </c>
      <c r="E16" s="25">
        <f>'DELTA1(MAX-MAX-MAX)'!AM23</f>
        <v>2.4618519679197606</v>
      </c>
      <c r="F16" s="25">
        <f>'DELTA2(MIN-MAX-MAX)'!AM23</f>
        <v>2.4618519679197606</v>
      </c>
      <c r="G16" s="25">
        <f>'DELTA3(MAX-MIN-MAX)'!AM23</f>
        <v>2.5964208564130908</v>
      </c>
      <c r="H16" s="25">
        <f>'DELTA4(MIN-MIN-MAX)'!AM23</f>
        <v>2.5964208564130908</v>
      </c>
      <c r="I16">
        <f>'DELTA5(MAX-MAX-MIN)'!AM23</f>
        <v>1.106865697494211</v>
      </c>
      <c r="J16">
        <f>'DELTA6(MIN-MAX-MIN)'!AM23</f>
        <v>1.106865697494211</v>
      </c>
      <c r="K16">
        <f>'DELTA7(MAX-MIN-MIN)'!AM23</f>
        <v>1.3049584782273429</v>
      </c>
      <c r="L16">
        <f>'DELTA8(MIN-MIN-MIN)'!AM23</f>
        <v>1.3049584782273429</v>
      </c>
      <c r="M16" s="25">
        <f t="shared" si="12"/>
        <v>2.5964208564130908</v>
      </c>
      <c r="N16" s="25">
        <f t="shared" si="13"/>
        <v>1.106865697494211</v>
      </c>
      <c r="O16" s="2">
        <f t="shared" si="14"/>
        <v>0</v>
      </c>
      <c r="P16" s="32">
        <f t="shared" si="0"/>
        <v>1</v>
      </c>
      <c r="Q16" t="s">
        <v>30</v>
      </c>
      <c r="R16">
        <f t="shared" si="1"/>
        <v>1</v>
      </c>
      <c r="S16" s="25">
        <f t="shared" si="15"/>
        <v>1.8516432769536508</v>
      </c>
      <c r="T16" s="25">
        <f t="shared" si="2"/>
        <v>1.0532745538229455</v>
      </c>
      <c r="U16" s="25">
        <f t="shared" si="26"/>
        <v>67.913333333333341</v>
      </c>
      <c r="V16" s="25">
        <f t="shared" si="27"/>
        <v>3.4566666666666666</v>
      </c>
      <c r="W16" s="25">
        <f t="shared" si="28"/>
        <v>17.371666666666666</v>
      </c>
      <c r="X16" s="25" cm="1">
        <f t="array" ref="X16:Z16">'CERAMICS DATA BASE'!B16:D16</f>
        <v>74.190000000000012</v>
      </c>
      <c r="Y16" s="25">
        <v>1.5716666666666665</v>
      </c>
      <c r="Z16" s="25">
        <v>14.436666666666667</v>
      </c>
      <c r="AA16" s="25">
        <f t="shared" si="17"/>
        <v>-6.2766666666666708</v>
      </c>
      <c r="AB16" s="25">
        <f t="shared" si="18"/>
        <v>1.885</v>
      </c>
      <c r="AC16" s="25">
        <f t="shared" si="19"/>
        <v>2.9349999999999987</v>
      </c>
      <c r="AD16" s="25">
        <f t="shared" si="20"/>
        <v>0</v>
      </c>
      <c r="AE16" s="25">
        <f t="shared" si="21"/>
        <v>0</v>
      </c>
      <c r="AF16" s="25"/>
      <c r="AG16" s="25">
        <f t="shared" si="22"/>
        <v>0.14895551589188799</v>
      </c>
      <c r="AH16" s="25">
        <f t="shared" si="23"/>
        <v>2.5964208564130908</v>
      </c>
      <c r="AI16" s="25">
        <f t="shared" si="4"/>
        <v>2.447465340521203</v>
      </c>
      <c r="AJ16" s="25">
        <f t="shared" si="5"/>
        <v>2.2985098246293152</v>
      </c>
      <c r="AK16" s="25">
        <f t="shared" si="6"/>
        <v>2.1495543087374274</v>
      </c>
      <c r="AL16" s="25">
        <f t="shared" si="7"/>
        <v>2.0005987928455395</v>
      </c>
      <c r="AM16" s="25">
        <f t="shared" si="8"/>
        <v>1.8516432769536515</v>
      </c>
      <c r="AN16" s="25">
        <f t="shared" si="9"/>
        <v>1.7026877610617634</v>
      </c>
      <c r="AO16" s="25">
        <f t="shared" si="10"/>
        <v>1.5537322451698754</v>
      </c>
      <c r="AP16" s="25">
        <f t="shared" si="11"/>
        <v>1.4047767292779874</v>
      </c>
      <c r="AQ16" s="25">
        <f t="shared" si="24"/>
        <v>1.106865697494211</v>
      </c>
      <c r="AR16" s="25"/>
      <c r="AS16" s="25"/>
      <c r="AT16">
        <v>0</v>
      </c>
      <c r="AU16" t="str">
        <v>Opaque C4</v>
      </c>
      <c r="AV16" s="25">
        <v>2.8630977057619384</v>
      </c>
      <c r="AW16" s="25">
        <v>3.2888307963175238</v>
      </c>
      <c r="AX16" s="25">
        <v>2.4373646152063526</v>
      </c>
      <c r="AZ16" s="25">
        <v>3.2888307963175238</v>
      </c>
      <c r="BA16" s="25">
        <v>3.2036841782064069</v>
      </c>
      <c r="BB16">
        <v>3.11853756009529</v>
      </c>
      <c r="BC16">
        <v>3.0333909419841731</v>
      </c>
      <c r="BD16">
        <v>2.9482443238730562</v>
      </c>
      <c r="BE16">
        <v>2.8630977057619393</v>
      </c>
      <c r="BF16">
        <v>2.7779510876508224</v>
      </c>
      <c r="BG16">
        <v>2.6928044695397055</v>
      </c>
      <c r="BH16">
        <v>2.6076578514285886</v>
      </c>
      <c r="BI16">
        <v>2.4373646152063526</v>
      </c>
    </row>
    <row r="17" spans="3:61" x14ac:dyDescent="0.2">
      <c r="C17">
        <f t="shared" si="25"/>
        <v>1.77</v>
      </c>
      <c r="D17" t="s">
        <v>31</v>
      </c>
      <c r="E17" s="25">
        <f>'DELTA1(MAX-MAX-MAX)'!AM24</f>
        <v>2.4409175328922164</v>
      </c>
      <c r="F17" s="25">
        <f>'DELTA2(MIN-MAX-MAX)'!AM24</f>
        <v>2.4409175328922164</v>
      </c>
      <c r="G17" s="25">
        <f>'DELTA3(MAX-MIN-MAX)'!AM24</f>
        <v>2.6201025425148812</v>
      </c>
      <c r="H17" s="25">
        <f>'DELTA4(MIN-MIN-MAX)'!AM24</f>
        <v>2.6201025425148812</v>
      </c>
      <c r="I17">
        <f>'DELTA5(MAX-MAX-MIN)'!AM24</f>
        <v>1.9980417581997814</v>
      </c>
      <c r="J17">
        <f>'DELTA6(MIN-MAX-MIN)'!AM24</f>
        <v>1.9980417581997814</v>
      </c>
      <c r="K17">
        <f>'DELTA7(MAX-MIN-MIN)'!AM24</f>
        <v>2.193373710308494</v>
      </c>
      <c r="L17">
        <f>'DELTA8(MIN-MIN-MIN)'!AM24</f>
        <v>2.193373710308494</v>
      </c>
      <c r="M17" s="25">
        <f t="shared" si="12"/>
        <v>2.6201025425148812</v>
      </c>
      <c r="N17" s="25">
        <f t="shared" si="13"/>
        <v>1.9980417581997814</v>
      </c>
      <c r="O17" s="2">
        <f t="shared" si="14"/>
        <v>0</v>
      </c>
      <c r="P17" s="32">
        <f t="shared" si="0"/>
        <v>0</v>
      </c>
      <c r="Q17" t="s">
        <v>31</v>
      </c>
      <c r="R17">
        <f t="shared" si="1"/>
        <v>0</v>
      </c>
      <c r="S17" s="25">
        <f t="shared" si="15"/>
        <v>2.3090721503573315</v>
      </c>
      <c r="T17" s="25">
        <f t="shared" si="2"/>
        <v>0.43986339889942816</v>
      </c>
      <c r="U17" s="25">
        <f t="shared" si="26"/>
        <v>67.913333333333341</v>
      </c>
      <c r="V17" s="25">
        <f t="shared" si="27"/>
        <v>3.4566666666666666</v>
      </c>
      <c r="W17" s="25">
        <f t="shared" si="28"/>
        <v>17.371666666666666</v>
      </c>
      <c r="X17" s="25" cm="1">
        <f t="array" ref="X17:Z17">'CERAMICS DATA BASE'!B17:D17</f>
        <v>71.75</v>
      </c>
      <c r="Y17" s="25">
        <v>3.4816666666666669</v>
      </c>
      <c r="Z17" s="25">
        <v>16.503333333333334</v>
      </c>
      <c r="AA17" s="25">
        <f t="shared" si="17"/>
        <v>-3.8366666666666589</v>
      </c>
      <c r="AB17" s="25">
        <f t="shared" si="18"/>
        <v>-2.5000000000000355E-2</v>
      </c>
      <c r="AC17" s="25">
        <f t="shared" si="19"/>
        <v>0.86833333333333229</v>
      </c>
      <c r="AD17" s="25">
        <f t="shared" si="20"/>
        <v>0</v>
      </c>
      <c r="AE17" s="25">
        <f t="shared" si="21"/>
        <v>0</v>
      </c>
      <c r="AF17" s="25"/>
      <c r="AG17" s="25">
        <f t="shared" si="22"/>
        <v>6.2206078431509979E-2</v>
      </c>
      <c r="AH17" s="25">
        <f t="shared" si="23"/>
        <v>2.6201025425148812</v>
      </c>
      <c r="AI17" s="25">
        <f t="shared" si="4"/>
        <v>2.5578964640833712</v>
      </c>
      <c r="AJ17" s="25">
        <f t="shared" si="5"/>
        <v>2.4956903856518613</v>
      </c>
      <c r="AK17" s="25">
        <f t="shared" si="6"/>
        <v>2.4334843072203514</v>
      </c>
      <c r="AL17" s="25">
        <f t="shared" si="7"/>
        <v>2.3712782287888414</v>
      </c>
      <c r="AM17" s="25">
        <f t="shared" si="8"/>
        <v>2.3090721503573315</v>
      </c>
      <c r="AN17" s="25">
        <f t="shared" si="9"/>
        <v>2.2468660719258216</v>
      </c>
      <c r="AO17" s="25">
        <f t="shared" si="10"/>
        <v>2.1846599934943116</v>
      </c>
      <c r="AP17" s="25">
        <f t="shared" si="11"/>
        <v>2.1224539150628017</v>
      </c>
      <c r="AQ17" s="25">
        <f t="shared" si="24"/>
        <v>1.9980417581997814</v>
      </c>
      <c r="AR17" s="25"/>
      <c r="AS17" s="25"/>
      <c r="AT17">
        <v>0</v>
      </c>
      <c r="AU17" t="str">
        <v>Dentine C1</v>
      </c>
      <c r="AV17" s="25">
        <v>3.1511207773325687</v>
      </c>
      <c r="AW17" s="25">
        <v>3.620916170772865</v>
      </c>
      <c r="AX17" s="25">
        <v>2.6813253838922719</v>
      </c>
      <c r="AZ17" s="25">
        <v>3.620916170772865</v>
      </c>
      <c r="BA17" s="25">
        <v>3.5269570920848059</v>
      </c>
      <c r="BB17">
        <v>3.4329980133967464</v>
      </c>
      <c r="BC17">
        <v>3.3390389347086868</v>
      </c>
      <c r="BD17">
        <v>3.2450798560206273</v>
      </c>
      <c r="BE17">
        <v>3.1511207773325678</v>
      </c>
      <c r="BF17">
        <v>3.0571616986445083</v>
      </c>
      <c r="BG17">
        <v>2.9632026199564487</v>
      </c>
      <c r="BH17">
        <v>2.8692435412683892</v>
      </c>
      <c r="BI17">
        <v>2.6813253838922719</v>
      </c>
    </row>
    <row r="18" spans="3:61" x14ac:dyDescent="0.2">
      <c r="C18">
        <f t="shared" si="25"/>
        <v>1.77</v>
      </c>
      <c r="D18" t="s">
        <v>32</v>
      </c>
      <c r="E18" s="25">
        <f>'DELTA1(MAX-MAX-MAX)'!AM25</f>
        <v>2.2828195251305239</v>
      </c>
      <c r="F18" s="25">
        <f>'DELTA2(MIN-MAX-MAX)'!AM25</f>
        <v>2.2828195251305239</v>
      </c>
      <c r="G18" s="25">
        <f>'DELTA3(MAX-MIN-MAX)'!AM25</f>
        <v>2.4174221367620823</v>
      </c>
      <c r="H18" s="25">
        <f>'DELTA4(MIN-MIN-MAX)'!AM25</f>
        <v>2.4174221367620823</v>
      </c>
      <c r="I18">
        <f>'DELTA5(MAX-MAX-MIN)'!AM25</f>
        <v>4.2653270764535548E-7</v>
      </c>
      <c r="J18">
        <f>'DELTA6(MIN-MAX-MIN)'!AM25</f>
        <v>4.2653270764535548E-7</v>
      </c>
      <c r="K18">
        <f>'DELTA7(MAX-MIN-MIN)'!AM25</f>
        <v>0.65716966997673287</v>
      </c>
      <c r="L18">
        <f>'DELTA8(MIN-MIN-MIN)'!AM25</f>
        <v>0.65716966997673287</v>
      </c>
      <c r="M18" s="25">
        <f t="shared" si="12"/>
        <v>2.4174221367620823</v>
      </c>
      <c r="N18" s="25">
        <f t="shared" si="13"/>
        <v>4.2653270764535548E-7</v>
      </c>
      <c r="O18" s="2">
        <f t="shared" si="14"/>
        <v>0</v>
      </c>
      <c r="P18" s="32">
        <f t="shared" si="0"/>
        <v>1</v>
      </c>
      <c r="Q18" t="s">
        <v>32</v>
      </c>
      <c r="R18">
        <f t="shared" si="1"/>
        <v>1</v>
      </c>
      <c r="S18" s="25">
        <f t="shared" si="15"/>
        <v>1.2087112816473951</v>
      </c>
      <c r="T18" s="25">
        <f t="shared" si="2"/>
        <v>1.7093752842907719</v>
      </c>
      <c r="U18" s="25">
        <f t="shared" si="26"/>
        <v>67.913333333333341</v>
      </c>
      <c r="V18" s="25">
        <f t="shared" si="27"/>
        <v>3.4566666666666666</v>
      </c>
      <c r="W18" s="25">
        <f t="shared" si="28"/>
        <v>17.371666666666666</v>
      </c>
      <c r="X18" s="25" cm="1">
        <f t="array" ref="X18:Z18">'CERAMICS DATA BASE'!B18:D18</f>
        <v>72.911666666666676</v>
      </c>
      <c r="Y18" s="25">
        <v>1.4316666666666666</v>
      </c>
      <c r="Z18" s="25">
        <v>13.528333333333334</v>
      </c>
      <c r="AA18" s="25">
        <f t="shared" si="17"/>
        <v>-4.9983333333333348</v>
      </c>
      <c r="AB18" s="25">
        <f t="shared" si="18"/>
        <v>2.0249999999999999</v>
      </c>
      <c r="AC18" s="25">
        <f t="shared" si="19"/>
        <v>3.8433333333333319</v>
      </c>
      <c r="AD18" s="25">
        <f t="shared" si="20"/>
        <v>0</v>
      </c>
      <c r="AE18" s="25">
        <f t="shared" si="21"/>
        <v>0</v>
      </c>
      <c r="AF18" s="25"/>
      <c r="AG18" s="25">
        <f t="shared" si="22"/>
        <v>0.24174217102293744</v>
      </c>
      <c r="AH18" s="25">
        <f t="shared" si="23"/>
        <v>2.4174221367620823</v>
      </c>
      <c r="AI18" s="25">
        <f t="shared" si="4"/>
        <v>2.1756799657391448</v>
      </c>
      <c r="AJ18" s="25">
        <f t="shared" si="5"/>
        <v>1.9339377947162073</v>
      </c>
      <c r="AK18" s="25">
        <f t="shared" si="6"/>
        <v>1.6921956236932698</v>
      </c>
      <c r="AL18" s="25">
        <f t="shared" si="7"/>
        <v>1.4504534526703323</v>
      </c>
      <c r="AM18" s="25">
        <f t="shared" si="8"/>
        <v>1.2087112816473948</v>
      </c>
      <c r="AN18" s="25">
        <f t="shared" si="9"/>
        <v>0.96696911062445734</v>
      </c>
      <c r="AO18" s="25">
        <f t="shared" si="10"/>
        <v>0.72522693960151985</v>
      </c>
      <c r="AP18" s="25">
        <f t="shared" si="11"/>
        <v>0.48348476857858241</v>
      </c>
      <c r="AQ18" s="25">
        <f t="shared" si="24"/>
        <v>4.2653270764535548E-7</v>
      </c>
      <c r="AR18" s="25"/>
      <c r="AS18" s="25"/>
      <c r="AT18">
        <v>0</v>
      </c>
      <c r="AU18" t="str">
        <v>Dentine D2</v>
      </c>
      <c r="AV18" s="25">
        <v>3.1685146712168217</v>
      </c>
      <c r="AW18" s="25">
        <v>3.5686636777423359</v>
      </c>
      <c r="AX18" s="25">
        <v>2.768365664691308</v>
      </c>
      <c r="AZ18" s="25">
        <v>3.5686636777423359</v>
      </c>
      <c r="BA18" s="25">
        <v>3.4886338764372331</v>
      </c>
      <c r="BB18">
        <v>3.4086040751321303</v>
      </c>
      <c r="BC18">
        <v>3.3285742738270274</v>
      </c>
      <c r="BD18">
        <v>3.2485444725219246</v>
      </c>
      <c r="BE18">
        <v>3.1685146712168217</v>
      </c>
      <c r="BF18">
        <v>3.0884848699117189</v>
      </c>
      <c r="BG18">
        <v>3.008455068606616</v>
      </c>
      <c r="BH18">
        <v>2.9284252673015132</v>
      </c>
      <c r="BI18">
        <v>2.768365664691308</v>
      </c>
    </row>
    <row r="19" spans="3:61" x14ac:dyDescent="0.2">
      <c r="C19">
        <f t="shared" si="25"/>
        <v>1.77</v>
      </c>
      <c r="D19" t="s">
        <v>33</v>
      </c>
      <c r="E19" s="25">
        <f>'DELTA1(MAX-MAX-MAX)'!AM26</f>
        <v>3.4067121028780045</v>
      </c>
      <c r="F19" s="25">
        <f>'DELTA2(MIN-MAX-MAX)'!AM26</f>
        <v>3.4067121028780045</v>
      </c>
      <c r="G19" s="25">
        <f>'DELTA3(MAX-MIN-MAX)'!AM26</f>
        <v>3.5589300902427565</v>
      </c>
      <c r="H19" s="25">
        <f>'DELTA4(MIN-MIN-MAX)'!AM26</f>
        <v>3.5589300902427565</v>
      </c>
      <c r="I19">
        <f>'DELTA5(MAX-MAX-MIN)'!AM26</f>
        <v>3.1692328881809346</v>
      </c>
      <c r="J19">
        <f>'DELTA6(MIN-MAX-MIN)'!AM26</f>
        <v>3.1692328881809346</v>
      </c>
      <c r="K19">
        <f>'DELTA7(MAX-MIN-MIN)'!AM26</f>
        <v>3.3228943022731685</v>
      </c>
      <c r="L19">
        <f>'DELTA8(MIN-MIN-MIN)'!AM26</f>
        <v>3.3228943022731685</v>
      </c>
      <c r="M19" s="25">
        <f t="shared" si="12"/>
        <v>3.5589300902427565</v>
      </c>
      <c r="N19" s="25">
        <f t="shared" si="13"/>
        <v>3.1692328881809346</v>
      </c>
      <c r="O19" s="2">
        <f t="shared" si="14"/>
        <v>0</v>
      </c>
      <c r="P19" s="32">
        <f t="shared" si="0"/>
        <v>0</v>
      </c>
      <c r="Q19" t="s">
        <v>33</v>
      </c>
      <c r="R19">
        <f t="shared" si="1"/>
        <v>0</v>
      </c>
      <c r="S19" s="25">
        <f t="shared" si="15"/>
        <v>3.3640814892118458</v>
      </c>
      <c r="T19" s="25">
        <f t="shared" si="2"/>
        <v>0.27555753418733853</v>
      </c>
      <c r="U19" s="25">
        <f t="shared" si="26"/>
        <v>67.913333333333341</v>
      </c>
      <c r="V19" s="25">
        <f t="shared" si="27"/>
        <v>3.4566666666666666</v>
      </c>
      <c r="W19" s="25">
        <f t="shared" si="28"/>
        <v>17.371666666666666</v>
      </c>
      <c r="X19" s="25" cm="1">
        <f t="array" ref="X19:Z19">'CERAMICS DATA BASE'!B19:D19</f>
        <v>69.584999999999994</v>
      </c>
      <c r="Y19" s="25">
        <v>3.6466666666666661</v>
      </c>
      <c r="Z19" s="25">
        <v>16.701666666666668</v>
      </c>
      <c r="AA19" s="25">
        <f t="shared" si="17"/>
        <v>-1.6716666666666526</v>
      </c>
      <c r="AB19" s="25">
        <f t="shared" si="18"/>
        <v>-0.1899999999999995</v>
      </c>
      <c r="AC19" s="25">
        <f t="shared" si="19"/>
        <v>0.66999999999999815</v>
      </c>
      <c r="AD19" s="25">
        <f t="shared" si="20"/>
        <v>0</v>
      </c>
      <c r="AE19" s="25">
        <f t="shared" si="21"/>
        <v>0</v>
      </c>
      <c r="AF19" s="25"/>
      <c r="AG19" s="25">
        <f t="shared" si="22"/>
        <v>3.8969720206182189E-2</v>
      </c>
      <c r="AH19" s="25">
        <f t="shared" si="23"/>
        <v>3.5589300902427565</v>
      </c>
      <c r="AI19" s="25">
        <f t="shared" si="4"/>
        <v>3.5199603700365745</v>
      </c>
      <c r="AJ19" s="25">
        <f t="shared" si="5"/>
        <v>3.4809906498303924</v>
      </c>
      <c r="AK19" s="25">
        <f t="shared" si="6"/>
        <v>3.4420209296242104</v>
      </c>
      <c r="AL19" s="25">
        <f t="shared" si="7"/>
        <v>3.4030512094180283</v>
      </c>
      <c r="AM19" s="25">
        <f t="shared" si="8"/>
        <v>3.3640814892118462</v>
      </c>
      <c r="AN19" s="25">
        <f t="shared" si="9"/>
        <v>3.3251117690056642</v>
      </c>
      <c r="AO19" s="25">
        <f t="shared" si="10"/>
        <v>3.2861420487994821</v>
      </c>
      <c r="AP19" s="25">
        <f t="shared" si="11"/>
        <v>3.2471723285933001</v>
      </c>
      <c r="AQ19" s="25">
        <f t="shared" si="24"/>
        <v>3.1692328881809346</v>
      </c>
      <c r="AR19" s="25"/>
      <c r="AS19" s="25"/>
      <c r="AT19">
        <v>0</v>
      </c>
      <c r="AU19" t="str">
        <v>Dentine A2</v>
      </c>
      <c r="AV19" s="25">
        <v>3.3640814892118458</v>
      </c>
      <c r="AW19" s="25">
        <v>3.5589300902427565</v>
      </c>
      <c r="AX19" s="25">
        <v>3.1692328881809346</v>
      </c>
      <c r="AZ19" s="25">
        <v>3.5589300902427565</v>
      </c>
      <c r="BA19" s="25">
        <v>3.5199603700365745</v>
      </c>
      <c r="BB19">
        <v>3.4809906498303924</v>
      </c>
      <c r="BC19">
        <v>3.4420209296242104</v>
      </c>
      <c r="BD19">
        <v>3.4030512094180283</v>
      </c>
      <c r="BE19">
        <v>3.3640814892118462</v>
      </c>
      <c r="BF19">
        <v>3.3251117690056642</v>
      </c>
      <c r="BG19">
        <v>3.2861420487994821</v>
      </c>
      <c r="BH19">
        <v>3.2471723285933001</v>
      </c>
      <c r="BI19">
        <v>3.1692328881809346</v>
      </c>
    </row>
    <row r="20" spans="3:61" x14ac:dyDescent="0.2">
      <c r="C20">
        <f t="shared" si="25"/>
        <v>1.77</v>
      </c>
      <c r="D20" t="s">
        <v>34</v>
      </c>
      <c r="E20" s="25">
        <f>'DELTA1(MAX-MAX-MAX)'!AM27</f>
        <v>4.4681524088468247</v>
      </c>
      <c r="F20" s="25">
        <f>'DELTA2(MIN-MAX-MAX)'!AM27</f>
        <v>4.4681524088468247</v>
      </c>
      <c r="G20" s="25">
        <f>'DELTA3(MAX-MIN-MAX)'!AM27</f>
        <v>4.6035267021468025</v>
      </c>
      <c r="H20" s="25">
        <f>'DELTA4(MIN-MIN-MAX)'!AM27</f>
        <v>4.6035267021468025</v>
      </c>
      <c r="I20">
        <f>'DELTA5(MAX-MAX-MIN)'!AM27</f>
        <v>4.4681524088468247</v>
      </c>
      <c r="J20">
        <f>'DELTA6(MIN-MAX-MIN)'!AM27</f>
        <v>4.4681524088468247</v>
      </c>
      <c r="K20">
        <f>'DELTA7(MAX-MIN-MIN)'!AM27</f>
        <v>4.6035267021468025</v>
      </c>
      <c r="L20">
        <f>'DELTA8(MIN-MIN-MIN)'!AM27</f>
        <v>4.6035267021468025</v>
      </c>
      <c r="M20" s="25">
        <f t="shared" si="12"/>
        <v>4.6035267021468025</v>
      </c>
      <c r="N20" s="25">
        <f t="shared" si="13"/>
        <v>4.4681524088468247</v>
      </c>
      <c r="O20" s="2">
        <f t="shared" si="14"/>
        <v>0</v>
      </c>
      <c r="P20" s="32">
        <f t="shared" si="0"/>
        <v>0</v>
      </c>
      <c r="Q20" t="s">
        <v>34</v>
      </c>
      <c r="R20">
        <f t="shared" si="1"/>
        <v>0</v>
      </c>
      <c r="S20" s="25">
        <f t="shared" si="15"/>
        <v>4.5358395554968141</v>
      </c>
      <c r="T20" s="25">
        <f t="shared" si="2"/>
        <v>9.5724080790750871E-2</v>
      </c>
      <c r="U20" s="25">
        <f t="shared" si="26"/>
        <v>67.913333333333341</v>
      </c>
      <c r="V20" s="25">
        <f t="shared" si="27"/>
        <v>3.4566666666666666</v>
      </c>
      <c r="W20" s="25">
        <f t="shared" si="28"/>
        <v>17.371666666666666</v>
      </c>
      <c r="X20" s="25" cm="1">
        <f t="array" ref="X20:Z20">'CERAMICS DATA BASE'!B20:D20</f>
        <v>67.913333333333341</v>
      </c>
      <c r="Y20" s="25">
        <v>3.4566666666666666</v>
      </c>
      <c r="Z20" s="25">
        <v>17.371666666666666</v>
      </c>
      <c r="AA20" s="25">
        <f t="shared" si="17"/>
        <v>0</v>
      </c>
      <c r="AB20" s="25">
        <f t="shared" si="18"/>
        <v>0</v>
      </c>
      <c r="AC20" s="25">
        <f t="shared" si="19"/>
        <v>0</v>
      </c>
      <c r="AD20" s="25">
        <f t="shared" si="20"/>
        <v>1</v>
      </c>
      <c r="AE20" s="25">
        <f t="shared" si="21"/>
        <v>1</v>
      </c>
      <c r="AF20" s="25"/>
      <c r="AG20" s="25">
        <f t="shared" si="22"/>
        <v>-1.3537429329997774E-2</v>
      </c>
      <c r="AH20" s="25">
        <f t="shared" si="23"/>
        <v>4.4681524088468247</v>
      </c>
      <c r="AI20" s="25">
        <f t="shared" si="4"/>
        <v>4.4816898381768224</v>
      </c>
      <c r="AJ20" s="25">
        <f t="shared" si="5"/>
        <v>4.4952272675068201</v>
      </c>
      <c r="AK20" s="25">
        <f t="shared" si="6"/>
        <v>4.5087646968368178</v>
      </c>
      <c r="AL20" s="25">
        <f t="shared" si="7"/>
        <v>4.5223021261668155</v>
      </c>
      <c r="AM20" s="25">
        <f t="shared" si="8"/>
        <v>4.5358395554968132</v>
      </c>
      <c r="AN20" s="25">
        <f t="shared" si="9"/>
        <v>4.5493769848268109</v>
      </c>
      <c r="AO20" s="25">
        <f t="shared" si="10"/>
        <v>4.5629144141568085</v>
      </c>
      <c r="AP20" s="25">
        <f t="shared" si="11"/>
        <v>4.5764518434868062</v>
      </c>
      <c r="AQ20" s="25">
        <f t="shared" si="24"/>
        <v>4.6035267021468025</v>
      </c>
      <c r="AR20" s="25"/>
      <c r="AS20" s="25"/>
      <c r="AT20">
        <v>0</v>
      </c>
      <c r="AU20" t="str">
        <v>Opaque B3</v>
      </c>
      <c r="AV20" s="25">
        <v>3.5490940980456895</v>
      </c>
      <c r="AW20" s="25">
        <v>4.5865263241261891</v>
      </c>
      <c r="AX20" s="25">
        <v>2.51166187196519</v>
      </c>
      <c r="AZ20" s="25">
        <v>4.5865263241261891</v>
      </c>
      <c r="BA20" s="25">
        <v>4.3790398789100893</v>
      </c>
      <c r="BB20">
        <v>4.1715534336939895</v>
      </c>
      <c r="BC20">
        <v>3.9640669884778896</v>
      </c>
      <c r="BD20">
        <v>3.7565805432617898</v>
      </c>
      <c r="BE20">
        <v>3.54909409804569</v>
      </c>
      <c r="BF20">
        <v>3.3416076528295902</v>
      </c>
      <c r="BG20">
        <v>3.1341212076134903</v>
      </c>
      <c r="BH20">
        <v>2.9266347623973905</v>
      </c>
      <c r="BI20">
        <v>2.51166187196519</v>
      </c>
    </row>
    <row r="21" spans="3:61" x14ac:dyDescent="0.2">
      <c r="C21">
        <f t="shared" si="25"/>
        <v>1.77</v>
      </c>
      <c r="D21" t="s">
        <v>118</v>
      </c>
      <c r="E21" s="25">
        <f>'DELTA1(MAX-MAX-MAX)'!AM28</f>
        <v>8.3752116948756825</v>
      </c>
      <c r="F21" s="25">
        <f>'DELTA2(MIN-MAX-MAX)'!AM28</f>
        <v>8.3752116948756825</v>
      </c>
      <c r="G21" s="25">
        <f>'DELTA3(MAX-MIN-MAX)'!AM28</f>
        <v>8.4907396306808174</v>
      </c>
      <c r="H21" s="25">
        <f>'DELTA4(MIN-MIN-MAX)'!AM28</f>
        <v>8.4907396306808174</v>
      </c>
      <c r="I21">
        <f>'DELTA5(MAX-MAX-MIN)'!AM28</f>
        <v>7.4749240987998684</v>
      </c>
      <c r="J21">
        <f>'DELTA6(MIN-MAX-MIN)'!AM28</f>
        <v>7.4749240987998684</v>
      </c>
      <c r="K21">
        <f>'DELTA7(MAX-MIN-MIN)'!AM28</f>
        <v>7.5971076139583573</v>
      </c>
      <c r="L21">
        <f>'DELTA8(MIN-MIN-MIN)'!AM28</f>
        <v>7.5971076139583573</v>
      </c>
      <c r="M21" s="25">
        <f t="shared" si="12"/>
        <v>8.4907396306808174</v>
      </c>
      <c r="N21" s="25">
        <f t="shared" si="13"/>
        <v>7.4749240987998684</v>
      </c>
      <c r="O21" s="2">
        <f t="shared" si="14"/>
        <v>0</v>
      </c>
      <c r="P21" s="32">
        <f t="shared" si="0"/>
        <v>0</v>
      </c>
      <c r="Q21" t="s">
        <v>118</v>
      </c>
      <c r="R21">
        <f t="shared" si="1"/>
        <v>0</v>
      </c>
      <c r="S21" s="25">
        <f t="shared" si="15"/>
        <v>7.9828318647403425</v>
      </c>
      <c r="T21" s="25">
        <f t="shared" si="2"/>
        <v>0.71829005102763854</v>
      </c>
      <c r="U21" s="25">
        <f t="shared" si="26"/>
        <v>67.913333333333341</v>
      </c>
      <c r="V21" s="25">
        <f t="shared" si="27"/>
        <v>3.4566666666666666</v>
      </c>
      <c r="W21" s="25">
        <f t="shared" si="28"/>
        <v>17.371666666666666</v>
      </c>
      <c r="X21" s="25" cm="1">
        <f t="array" ref="X21:Z21">'CERAMICS DATA BASE'!B21:D21</f>
        <v>63.883333333333333</v>
      </c>
      <c r="Y21" s="25">
        <v>5.246666666666667</v>
      </c>
      <c r="Z21" s="25">
        <v>21.361666666666668</v>
      </c>
      <c r="AA21" s="25">
        <f t="shared" si="17"/>
        <v>4.0300000000000082</v>
      </c>
      <c r="AB21" s="25">
        <f t="shared" si="18"/>
        <v>-1.7900000000000005</v>
      </c>
      <c r="AC21" s="25">
        <f t="shared" si="19"/>
        <v>-3.990000000000002</v>
      </c>
      <c r="AD21" s="25">
        <f t="shared" si="20"/>
        <v>1</v>
      </c>
      <c r="AE21" s="25">
        <f t="shared" si="21"/>
        <v>0</v>
      </c>
      <c r="AF21" s="25"/>
      <c r="AG21" s="25">
        <f t="shared" si="22"/>
        <v>-0.10158155318809489</v>
      </c>
      <c r="AH21" s="25">
        <f t="shared" si="23"/>
        <v>7.4749240987998684</v>
      </c>
      <c r="AI21" s="25">
        <f t="shared" si="4"/>
        <v>7.5765056519879632</v>
      </c>
      <c r="AJ21" s="25">
        <f t="shared" si="5"/>
        <v>7.678087205176058</v>
      </c>
      <c r="AK21" s="25">
        <f t="shared" si="6"/>
        <v>7.7796687583641528</v>
      </c>
      <c r="AL21" s="25">
        <f t="shared" si="7"/>
        <v>7.8812503115522476</v>
      </c>
      <c r="AM21" s="25">
        <f t="shared" si="8"/>
        <v>7.9828318647403425</v>
      </c>
      <c r="AN21" s="25">
        <f t="shared" si="9"/>
        <v>8.0844134179284382</v>
      </c>
      <c r="AO21" s="25">
        <f t="shared" si="10"/>
        <v>8.1859949711165338</v>
      </c>
      <c r="AP21" s="25">
        <f t="shared" si="11"/>
        <v>8.2875765243046295</v>
      </c>
      <c r="AQ21" s="25">
        <f t="shared" si="24"/>
        <v>8.4907396306808174</v>
      </c>
      <c r="AR21" s="25"/>
      <c r="AS21" s="25"/>
      <c r="AT21">
        <v>0</v>
      </c>
      <c r="AU21" t="str">
        <v>Opaque B4</v>
      </c>
      <c r="AV21" s="25">
        <v>3.5785554550693686</v>
      </c>
      <c r="AW21" s="25">
        <v>4.5894760649326996</v>
      </c>
      <c r="AX21" s="25">
        <v>2.567634845206038</v>
      </c>
      <c r="AZ21" s="25">
        <v>4.5894760649326996</v>
      </c>
      <c r="BA21" s="25">
        <v>4.387291942960033</v>
      </c>
      <c r="BB21">
        <v>4.1851078209873664</v>
      </c>
      <c r="BC21">
        <v>3.9829236990147003</v>
      </c>
      <c r="BD21">
        <v>3.7807395770420342</v>
      </c>
      <c r="BE21">
        <v>3.5785554550693681</v>
      </c>
      <c r="BF21">
        <v>3.376371333096702</v>
      </c>
      <c r="BG21">
        <v>3.1741872111240359</v>
      </c>
      <c r="BH21">
        <v>2.9720030891513698</v>
      </c>
      <c r="BI21">
        <v>2.567634845206038</v>
      </c>
    </row>
    <row r="22" spans="3:61" x14ac:dyDescent="0.2">
      <c r="C22">
        <f t="shared" si="25"/>
        <v>1.77</v>
      </c>
      <c r="D22" t="s">
        <v>36</v>
      </c>
      <c r="E22" s="25">
        <f>'DELTA1(MAX-MAX-MAX)'!AM29</f>
        <v>11.117981873775939</v>
      </c>
      <c r="F22" s="25">
        <f>'DELTA2(MIN-MAX-MAX)'!AM29</f>
        <v>11.117981873775939</v>
      </c>
      <c r="G22" s="25">
        <f>'DELTA3(MAX-MIN-MAX)'!AM29</f>
        <v>11.211700930716399</v>
      </c>
      <c r="H22" s="25">
        <f>'DELTA4(MIN-MIN-MAX)'!AM29</f>
        <v>11.211700930716399</v>
      </c>
      <c r="I22">
        <f>'DELTA5(MAX-MAX-MIN)'!AM29</f>
        <v>10.694017712718614</v>
      </c>
      <c r="J22">
        <f>'DELTA6(MIN-MAX-MIN)'!AM29</f>
        <v>10.694017712718614</v>
      </c>
      <c r="K22">
        <f>'DELTA7(MAX-MIN-MIN)'!AM29</f>
        <v>10.787794575127776</v>
      </c>
      <c r="L22">
        <f>'DELTA8(MIN-MIN-MIN)'!AM29</f>
        <v>10.787794575127776</v>
      </c>
      <c r="M22" s="25">
        <f t="shared" si="12"/>
        <v>11.211700930716399</v>
      </c>
      <c r="N22" s="25">
        <f t="shared" si="13"/>
        <v>10.694017712718614</v>
      </c>
      <c r="O22" s="2">
        <f t="shared" si="14"/>
        <v>0</v>
      </c>
      <c r="P22" s="32">
        <f t="shared" si="0"/>
        <v>0</v>
      </c>
      <c r="Q22" t="s">
        <v>36</v>
      </c>
      <c r="R22">
        <f t="shared" si="1"/>
        <v>0</v>
      </c>
      <c r="S22" s="25">
        <f t="shared" si="15"/>
        <v>10.952859321717506</v>
      </c>
      <c r="T22" s="25">
        <f t="shared" si="2"/>
        <v>0.36605731395270757</v>
      </c>
      <c r="U22" s="25">
        <f t="shared" si="26"/>
        <v>67.913333333333341</v>
      </c>
      <c r="V22" s="25">
        <f t="shared" si="27"/>
        <v>3.4566666666666666</v>
      </c>
      <c r="W22" s="25">
        <f t="shared" si="28"/>
        <v>17.371666666666666</v>
      </c>
      <c r="X22" s="25" cm="1">
        <f t="array" ref="X22:Z22">'CERAMICS DATA BASE'!B22:D22</f>
        <v>59.976666666666667</v>
      </c>
      <c r="Y22" s="25">
        <v>4.7983333333333329</v>
      </c>
      <c r="Z22" s="25">
        <v>20.173333333333332</v>
      </c>
      <c r="AA22" s="25">
        <f t="shared" si="17"/>
        <v>7.9366666666666745</v>
      </c>
      <c r="AB22" s="25">
        <f t="shared" si="18"/>
        <v>-1.3416666666666663</v>
      </c>
      <c r="AC22" s="25">
        <f t="shared" si="19"/>
        <v>-2.8016666666666659</v>
      </c>
      <c r="AD22" s="25">
        <f t="shared" si="20"/>
        <v>1</v>
      </c>
      <c r="AE22" s="25">
        <f t="shared" si="21"/>
        <v>0</v>
      </c>
      <c r="AF22" s="25"/>
      <c r="AG22" s="25">
        <f t="shared" si="22"/>
        <v>-5.1768321799778506E-2</v>
      </c>
      <c r="AH22" s="25">
        <f t="shared" si="23"/>
        <v>10.694017712718614</v>
      </c>
      <c r="AI22" s="25">
        <f t="shared" si="4"/>
        <v>10.745786034518392</v>
      </c>
      <c r="AJ22" s="25">
        <f t="shared" si="5"/>
        <v>10.797554356318171</v>
      </c>
      <c r="AK22" s="25">
        <f t="shared" si="6"/>
        <v>10.84932267811795</v>
      </c>
      <c r="AL22" s="25">
        <f t="shared" si="7"/>
        <v>10.901090999917729</v>
      </c>
      <c r="AM22" s="25">
        <f t="shared" si="8"/>
        <v>10.952859321717508</v>
      </c>
      <c r="AN22" s="25">
        <f t="shared" si="9"/>
        <v>11.004627643517287</v>
      </c>
      <c r="AO22" s="25">
        <f t="shared" si="10"/>
        <v>11.056395965317066</v>
      </c>
      <c r="AP22" s="25">
        <f t="shared" si="11"/>
        <v>11.108164287116844</v>
      </c>
      <c r="AQ22" s="25">
        <f t="shared" si="24"/>
        <v>11.211700930716399</v>
      </c>
      <c r="AR22" s="25"/>
      <c r="AS22" s="25"/>
      <c r="AT22">
        <v>0</v>
      </c>
      <c r="AU22" t="str">
        <v>Opaque A4</v>
      </c>
      <c r="AV22" s="25">
        <v>3.6065151394766573</v>
      </c>
      <c r="AW22" s="25">
        <v>4.6811580122913599</v>
      </c>
      <c r="AX22" s="25">
        <v>2.5318722666619546</v>
      </c>
      <c r="AZ22" s="25">
        <v>4.6811580122913599</v>
      </c>
      <c r="BA22" s="25">
        <v>4.4662294377284191</v>
      </c>
      <c r="BB22">
        <v>4.2513008631654783</v>
      </c>
      <c r="BC22">
        <v>4.0363722886025375</v>
      </c>
      <c r="BD22">
        <v>3.8214437140395972</v>
      </c>
      <c r="BE22">
        <v>3.6065151394766568</v>
      </c>
      <c r="BF22">
        <v>3.3915865649137165</v>
      </c>
      <c r="BG22">
        <v>3.1766579903507761</v>
      </c>
      <c r="BH22">
        <v>2.9617294157878358</v>
      </c>
      <c r="BI22">
        <v>2.5318722666619546</v>
      </c>
    </row>
    <row r="23" spans="3:61" x14ac:dyDescent="0.2">
      <c r="C23">
        <f t="shared" si="25"/>
        <v>1.77</v>
      </c>
      <c r="D23" t="s">
        <v>37</v>
      </c>
      <c r="E23" s="25">
        <f>'DELTA1(MAX-MAX-MAX)'!AM30</f>
        <v>2.828305552229617</v>
      </c>
      <c r="F23" s="25">
        <f>'DELTA2(MIN-MAX-MAX)'!AM30</f>
        <v>2.828305552229617</v>
      </c>
      <c r="G23" s="25">
        <f>'DELTA3(MAX-MIN-MAX)'!AM30</f>
        <v>2.828305552229617</v>
      </c>
      <c r="H23" s="25">
        <f>'DELTA4(MIN-MIN-MAX)'!AM30</f>
        <v>2.828305552229617</v>
      </c>
      <c r="I23">
        <f>'DELTA5(MAX-MAX-MIN)'!AM30</f>
        <v>1.751502671578981</v>
      </c>
      <c r="J23">
        <f>'DELTA6(MIN-MAX-MIN)'!AM30</f>
        <v>1.751502671578981</v>
      </c>
      <c r="K23">
        <f>'DELTA7(MAX-MIN-MIN)'!AM30</f>
        <v>1.751502671578981</v>
      </c>
      <c r="L23">
        <f>'DELTA8(MIN-MIN-MIN)'!AM30</f>
        <v>1.751502671578981</v>
      </c>
      <c r="M23" s="25">
        <f t="shared" si="12"/>
        <v>2.828305552229617</v>
      </c>
      <c r="N23" s="25">
        <f t="shared" si="13"/>
        <v>1.751502671578981</v>
      </c>
      <c r="O23" s="2">
        <f t="shared" si="14"/>
        <v>0</v>
      </c>
      <c r="P23" s="32">
        <f t="shared" si="0"/>
        <v>1</v>
      </c>
      <c r="Q23" t="s">
        <v>37</v>
      </c>
      <c r="R23">
        <f t="shared" si="1"/>
        <v>1</v>
      </c>
      <c r="S23" s="25">
        <f t="shared" si="15"/>
        <v>2.2899041119042991</v>
      </c>
      <c r="T23" s="25">
        <f t="shared" si="2"/>
        <v>0.76141461890927309</v>
      </c>
      <c r="U23" s="25">
        <f t="shared" si="26"/>
        <v>67.913333333333341</v>
      </c>
      <c r="V23" s="25">
        <f t="shared" si="27"/>
        <v>3.4566666666666666</v>
      </c>
      <c r="W23" s="25">
        <f t="shared" si="28"/>
        <v>17.371666666666666</v>
      </c>
      <c r="X23" s="25" cm="1">
        <f t="array" ref="X23:Z23">'CERAMICS DATA BASE'!B23:D23</f>
        <v>72.785000000000011</v>
      </c>
      <c r="Y23" s="25">
        <v>0.17999999999999997</v>
      </c>
      <c r="Z23" s="25">
        <v>12.328333333333333</v>
      </c>
      <c r="AA23" s="25">
        <f t="shared" si="17"/>
        <v>-4.8716666666666697</v>
      </c>
      <c r="AB23" s="25">
        <f t="shared" si="18"/>
        <v>3.2766666666666664</v>
      </c>
      <c r="AC23" s="25">
        <f t="shared" si="19"/>
        <v>5.043333333333333</v>
      </c>
      <c r="AD23" s="25">
        <f t="shared" si="20"/>
        <v>0</v>
      </c>
      <c r="AE23" s="25">
        <f t="shared" si="21"/>
        <v>0</v>
      </c>
      <c r="AF23" s="25"/>
      <c r="AG23" s="25">
        <f t="shared" si="22"/>
        <v>0.10768028806506361</v>
      </c>
      <c r="AH23" s="25">
        <f t="shared" si="23"/>
        <v>2.828305552229617</v>
      </c>
      <c r="AI23" s="25">
        <f t="shared" si="4"/>
        <v>2.7206252641645534</v>
      </c>
      <c r="AJ23" s="25">
        <f t="shared" si="5"/>
        <v>2.6129449760994898</v>
      </c>
      <c r="AK23" s="25">
        <f t="shared" si="6"/>
        <v>2.5052646880344263</v>
      </c>
      <c r="AL23" s="25">
        <f t="shared" si="7"/>
        <v>2.3975843999693627</v>
      </c>
      <c r="AM23" s="25">
        <f t="shared" si="8"/>
        <v>2.2899041119042991</v>
      </c>
      <c r="AN23" s="25">
        <f t="shared" si="9"/>
        <v>2.1822238238392355</v>
      </c>
      <c r="AO23" s="25">
        <f t="shared" si="10"/>
        <v>2.0745435357741719</v>
      </c>
      <c r="AP23" s="25">
        <f t="shared" si="11"/>
        <v>1.9668632477091084</v>
      </c>
      <c r="AQ23" s="25">
        <f t="shared" si="24"/>
        <v>1.751502671578981</v>
      </c>
      <c r="AR23" s="25"/>
      <c r="AS23" s="25"/>
      <c r="AT23">
        <v>0</v>
      </c>
      <c r="AU23" t="str">
        <v>Opaque A3</v>
      </c>
      <c r="AV23" s="25">
        <v>3.6494179968430047</v>
      </c>
      <c r="AW23" s="25">
        <v>3.7215539858629358</v>
      </c>
      <c r="AX23" s="25">
        <v>3.5772820078230736</v>
      </c>
      <c r="AZ23" s="25">
        <v>3.7215539858629358</v>
      </c>
      <c r="BA23" s="25">
        <v>3.7071267880589498</v>
      </c>
      <c r="BB23">
        <v>3.6926995902549637</v>
      </c>
      <c r="BC23">
        <v>3.6782723924509777</v>
      </c>
      <c r="BD23">
        <v>3.6638451946469917</v>
      </c>
      <c r="BE23">
        <v>3.6494179968430056</v>
      </c>
      <c r="BF23">
        <v>3.6349907990390196</v>
      </c>
      <c r="BG23">
        <v>3.6205636012350335</v>
      </c>
      <c r="BH23">
        <v>3.6061364034310475</v>
      </c>
      <c r="BI23">
        <v>3.5772820078230736</v>
      </c>
    </row>
    <row r="24" spans="3:61" x14ac:dyDescent="0.2">
      <c r="C24">
        <f t="shared" si="25"/>
        <v>1.77</v>
      </c>
      <c r="D24" t="s">
        <v>38</v>
      </c>
      <c r="E24" s="25">
        <f>'DELTA1(MAX-MAX-MAX)'!AM31</f>
        <v>2.6972660524702112</v>
      </c>
      <c r="F24" s="25">
        <f>'DELTA2(MIN-MAX-MAX)'!AM31</f>
        <v>2.6972660524702112</v>
      </c>
      <c r="G24" s="25">
        <f>'DELTA3(MAX-MIN-MAX)'!AM31</f>
        <v>2.6972660524702112</v>
      </c>
      <c r="H24" s="25">
        <f>'DELTA4(MIN-MIN-MAX)'!AM31</f>
        <v>2.6972660524702112</v>
      </c>
      <c r="I24">
        <f>'DELTA5(MAX-MAX-MIN)'!AM31</f>
        <v>2.4644074997548473</v>
      </c>
      <c r="J24">
        <f>'DELTA6(MIN-MAX-MIN)'!AM31</f>
        <v>2.4644074997548473</v>
      </c>
      <c r="K24">
        <f>'DELTA7(MAX-MIN-MIN)'!AM31</f>
        <v>2.4644074997548473</v>
      </c>
      <c r="L24">
        <f>'DELTA8(MIN-MIN-MIN)'!AM31</f>
        <v>2.4644074997548473</v>
      </c>
      <c r="M24" s="25">
        <f t="shared" si="12"/>
        <v>2.6972660524702112</v>
      </c>
      <c r="N24" s="25">
        <f t="shared" si="13"/>
        <v>2.4644074997548473</v>
      </c>
      <c r="O24" s="2">
        <f t="shared" si="14"/>
        <v>0</v>
      </c>
      <c r="P24" s="32">
        <f t="shared" si="0"/>
        <v>0</v>
      </c>
      <c r="Q24" t="s">
        <v>38</v>
      </c>
      <c r="R24">
        <f t="shared" si="1"/>
        <v>0</v>
      </c>
      <c r="S24" s="25">
        <f t="shared" si="15"/>
        <v>2.5808367761125295</v>
      </c>
      <c r="T24" s="25">
        <f t="shared" si="2"/>
        <v>0.16465586168231899</v>
      </c>
      <c r="U24" s="25">
        <f t="shared" si="26"/>
        <v>67.913333333333341</v>
      </c>
      <c r="V24" s="25">
        <f t="shared" si="27"/>
        <v>3.4566666666666666</v>
      </c>
      <c r="W24" s="25">
        <f t="shared" si="28"/>
        <v>17.371666666666666</v>
      </c>
      <c r="X24" s="25" cm="1">
        <f t="array" ref="X24:Z24">'CERAMICS DATA BASE'!B24:D24</f>
        <v>71.651666666666671</v>
      </c>
      <c r="Y24" s="25">
        <v>0.68166666666666664</v>
      </c>
      <c r="Z24" s="25">
        <v>16.886666666666667</v>
      </c>
      <c r="AA24" s="25">
        <f t="shared" si="17"/>
        <v>-3.7383333333333297</v>
      </c>
      <c r="AB24" s="25">
        <f t="shared" si="18"/>
        <v>2.7749999999999999</v>
      </c>
      <c r="AC24" s="25">
        <f t="shared" si="19"/>
        <v>0.48499999999999943</v>
      </c>
      <c r="AD24" s="25">
        <f t="shared" si="20"/>
        <v>0</v>
      </c>
      <c r="AE24" s="25">
        <f t="shared" si="21"/>
        <v>0</v>
      </c>
      <c r="AF24" s="25"/>
      <c r="AG24" s="25">
        <f t="shared" si="22"/>
        <v>2.3285855271536392E-2</v>
      </c>
      <c r="AH24" s="25">
        <f t="shared" si="23"/>
        <v>2.6972660524702112</v>
      </c>
      <c r="AI24" s="25">
        <f t="shared" si="4"/>
        <v>2.673980197198675</v>
      </c>
      <c r="AJ24" s="25">
        <f t="shared" si="5"/>
        <v>2.6506943419271387</v>
      </c>
      <c r="AK24" s="25">
        <f t="shared" si="6"/>
        <v>2.6274084866556024</v>
      </c>
      <c r="AL24" s="25">
        <f t="shared" si="7"/>
        <v>2.6041226313840662</v>
      </c>
      <c r="AM24" s="25">
        <f t="shared" si="8"/>
        <v>2.5808367761125299</v>
      </c>
      <c r="AN24" s="25">
        <f t="shared" si="9"/>
        <v>2.5575509208409937</v>
      </c>
      <c r="AO24" s="25">
        <f t="shared" si="10"/>
        <v>2.5342650655694574</v>
      </c>
      <c r="AP24" s="25">
        <f t="shared" si="11"/>
        <v>2.5109792102979211</v>
      </c>
      <c r="AQ24" s="25">
        <f t="shared" si="24"/>
        <v>2.4644074997548473</v>
      </c>
      <c r="AR24" s="25"/>
      <c r="AS24" s="25"/>
      <c r="AT24">
        <v>0</v>
      </c>
      <c r="AU24" t="str">
        <v>Opaque A2</v>
      </c>
      <c r="AV24" s="25">
        <v>3.8502752307587116</v>
      </c>
      <c r="AW24" s="25">
        <v>4.052810889899356</v>
      </c>
      <c r="AX24" s="25">
        <v>3.6477395716180667</v>
      </c>
      <c r="AZ24" s="25">
        <v>4.052810889899356</v>
      </c>
      <c r="BA24" s="25">
        <v>4.0123037580712273</v>
      </c>
      <c r="BB24">
        <v>3.9717966262430986</v>
      </c>
      <c r="BC24">
        <v>3.9312894944149699</v>
      </c>
      <c r="BD24">
        <v>3.8907823625868412</v>
      </c>
      <c r="BE24">
        <v>3.8502752307587125</v>
      </c>
      <c r="BF24">
        <v>3.8097680989305838</v>
      </c>
      <c r="BG24">
        <v>3.7692609671024551</v>
      </c>
      <c r="BH24">
        <v>3.7287538352743264</v>
      </c>
      <c r="BI24">
        <v>3.6477395716180667</v>
      </c>
    </row>
    <row r="25" spans="3:61" x14ac:dyDescent="0.2">
      <c r="C25">
        <f t="shared" si="25"/>
        <v>1.77</v>
      </c>
      <c r="D25" t="s">
        <v>39</v>
      </c>
      <c r="E25" s="25">
        <f>'DELTA1(MAX-MAX-MAX)'!AM32</f>
        <v>6.7152990164668074</v>
      </c>
      <c r="F25" s="25">
        <f>'DELTA2(MIN-MAX-MAX)'!AM32</f>
        <v>6.7152990164668074</v>
      </c>
      <c r="G25" s="25">
        <f>'DELTA3(MAX-MIN-MAX)'!AM32</f>
        <v>6.8373149632552446</v>
      </c>
      <c r="H25" s="25">
        <f>'DELTA4(MIN-MIN-MAX)'!AM32</f>
        <v>6.8373149632552446</v>
      </c>
      <c r="I25">
        <f>'DELTA5(MAX-MAX-MIN)'!AM32</f>
        <v>6.2806867577226093</v>
      </c>
      <c r="J25">
        <f>'DELTA6(MIN-MAX-MIN)'!AM32</f>
        <v>6.2806867577226093</v>
      </c>
      <c r="K25">
        <f>'DELTA7(MAX-MIN-MIN)'!AM32</f>
        <v>6.4033827512974515</v>
      </c>
      <c r="L25">
        <f>'DELTA8(MIN-MIN-MIN)'!AM32</f>
        <v>6.4033827512974515</v>
      </c>
      <c r="M25" s="25">
        <f t="shared" si="12"/>
        <v>6.8373149632552446</v>
      </c>
      <c r="N25" s="25">
        <f t="shared" si="13"/>
        <v>6.2806867577226093</v>
      </c>
      <c r="O25" s="2">
        <f t="shared" si="14"/>
        <v>0</v>
      </c>
      <c r="P25" s="32">
        <f t="shared" si="0"/>
        <v>0</v>
      </c>
      <c r="Q25" t="s">
        <v>39</v>
      </c>
      <c r="R25">
        <f t="shared" si="1"/>
        <v>0</v>
      </c>
      <c r="S25" s="25">
        <f t="shared" si="15"/>
        <v>6.5590008604889274</v>
      </c>
      <c r="T25" s="25">
        <f t="shared" si="2"/>
        <v>0.39359557873182577</v>
      </c>
      <c r="U25" s="25">
        <f t="shared" si="26"/>
        <v>67.913333333333341</v>
      </c>
      <c r="V25" s="25">
        <f t="shared" si="27"/>
        <v>3.4566666666666666</v>
      </c>
      <c r="W25" s="25">
        <f t="shared" si="28"/>
        <v>17.371666666666666</v>
      </c>
      <c r="X25" s="25" cm="1">
        <f t="array" ref="X25:Z25">'CERAMICS DATA BASE'!B25:D25</f>
        <v>65.416666666666657</v>
      </c>
      <c r="Y25" s="25">
        <v>2.8483333333333332</v>
      </c>
      <c r="Z25" s="25">
        <v>19.223333333333333</v>
      </c>
      <c r="AA25" s="25">
        <f t="shared" si="17"/>
        <v>2.4966666666666839</v>
      </c>
      <c r="AB25" s="25">
        <f t="shared" si="18"/>
        <v>0.60833333333333339</v>
      </c>
      <c r="AC25" s="25">
        <f t="shared" si="19"/>
        <v>-1.8516666666666666</v>
      </c>
      <c r="AD25" s="25">
        <f t="shared" si="20"/>
        <v>1</v>
      </c>
      <c r="AE25" s="25">
        <f t="shared" si="21"/>
        <v>0</v>
      </c>
      <c r="AF25" s="25"/>
      <c r="AG25" s="25">
        <f t="shared" si="22"/>
        <v>-5.5662820553263527E-2</v>
      </c>
      <c r="AH25" s="25">
        <f t="shared" si="23"/>
        <v>6.2806867577226093</v>
      </c>
      <c r="AI25" s="25">
        <f t="shared" si="4"/>
        <v>6.3363495782758728</v>
      </c>
      <c r="AJ25" s="25">
        <f t="shared" si="5"/>
        <v>6.3920123988291362</v>
      </c>
      <c r="AK25" s="25">
        <f t="shared" si="6"/>
        <v>6.4476752193823996</v>
      </c>
      <c r="AL25" s="25">
        <f t="shared" si="7"/>
        <v>6.5033380399356631</v>
      </c>
      <c r="AM25" s="25">
        <f t="shared" si="8"/>
        <v>6.5590008604889265</v>
      </c>
      <c r="AN25" s="25">
        <f t="shared" si="9"/>
        <v>6.6146636810421899</v>
      </c>
      <c r="AO25" s="25">
        <f t="shared" si="10"/>
        <v>6.6703265015954534</v>
      </c>
      <c r="AP25" s="25">
        <f t="shared" si="11"/>
        <v>6.7259893221487168</v>
      </c>
      <c r="AQ25" s="25">
        <f t="shared" si="24"/>
        <v>6.8373149632552446</v>
      </c>
      <c r="AR25" s="25"/>
      <c r="AS25" s="25"/>
      <c r="AT25">
        <v>0</v>
      </c>
      <c r="AU25" t="str">
        <v>Dentine A3</v>
      </c>
      <c r="AV25" s="25">
        <v>4.5358395554968141</v>
      </c>
      <c r="AW25" s="25">
        <v>4.6035267021468025</v>
      </c>
      <c r="AX25" s="25">
        <v>4.4681524088468247</v>
      </c>
      <c r="AZ25" s="25">
        <v>4.4681524088468247</v>
      </c>
      <c r="BA25" s="25">
        <v>4.4816898381768224</v>
      </c>
      <c r="BB25">
        <v>4.4952272675068201</v>
      </c>
      <c r="BC25">
        <v>4.5087646968368178</v>
      </c>
      <c r="BD25">
        <v>4.5223021261668155</v>
      </c>
      <c r="BE25">
        <v>4.5358395554968132</v>
      </c>
      <c r="BF25">
        <v>4.5493769848268109</v>
      </c>
      <c r="BG25">
        <v>4.5629144141568085</v>
      </c>
      <c r="BH25">
        <v>4.5764518434868062</v>
      </c>
      <c r="BI25">
        <v>4.6035267021468025</v>
      </c>
    </row>
    <row r="26" spans="3:61" x14ac:dyDescent="0.2">
      <c r="C26">
        <f t="shared" si="25"/>
        <v>1.77</v>
      </c>
      <c r="D26" t="s">
        <v>40</v>
      </c>
      <c r="E26" s="25">
        <f>'DELTA1(MAX-MAX-MAX)'!AM33</f>
        <v>7.5271989626433697</v>
      </c>
      <c r="F26" s="25">
        <f>'DELTA2(MIN-MAX-MAX)'!AM33</f>
        <v>7.5271989626433697</v>
      </c>
      <c r="G26" s="25">
        <f>'DELTA3(MAX-MIN-MAX)'!AM33</f>
        <v>7.6546262549921726</v>
      </c>
      <c r="H26" s="25">
        <f>'DELTA4(MIN-MIN-MAX)'!AM33</f>
        <v>7.6546262549921726</v>
      </c>
      <c r="I26">
        <f>'DELTA5(MAX-MAX-MIN)'!AM33</f>
        <v>5.7967602482613163</v>
      </c>
      <c r="J26">
        <f>'DELTA6(MIN-MAX-MIN)'!AM33</f>
        <v>5.7967602482613163</v>
      </c>
      <c r="K26">
        <f>'DELTA7(MAX-MIN-MIN)'!AM33</f>
        <v>5.9534163323357889</v>
      </c>
      <c r="L26">
        <f>'DELTA8(MIN-MIN-MIN)'!AM33</f>
        <v>5.9534163323357889</v>
      </c>
      <c r="M26" s="25">
        <f t="shared" si="12"/>
        <v>7.6546262549921726</v>
      </c>
      <c r="N26" s="25">
        <f t="shared" si="13"/>
        <v>5.7967602482613163</v>
      </c>
      <c r="O26" s="2">
        <f t="shared" si="14"/>
        <v>0</v>
      </c>
      <c r="P26" s="32">
        <f t="shared" si="0"/>
        <v>0</v>
      </c>
      <c r="Q26" t="s">
        <v>40</v>
      </c>
      <c r="R26">
        <f t="shared" si="1"/>
        <v>0</v>
      </c>
      <c r="S26" s="25">
        <f t="shared" si="15"/>
        <v>6.725693251626744</v>
      </c>
      <c r="T26" s="25">
        <f t="shared" si="2"/>
        <v>1.3137096518953657</v>
      </c>
      <c r="U26" s="25">
        <f t="shared" si="26"/>
        <v>67.913333333333341</v>
      </c>
      <c r="V26" s="25">
        <f t="shared" si="27"/>
        <v>3.4566666666666666</v>
      </c>
      <c r="W26" s="25">
        <f t="shared" si="28"/>
        <v>17.371666666666666</v>
      </c>
      <c r="X26" s="25" cm="1">
        <f t="array" ref="X26:Z26">'CERAMICS DATA BASE'!B26:D26</f>
        <v>66.064999999999998</v>
      </c>
      <c r="Y26" s="25">
        <v>4.1750000000000007</v>
      </c>
      <c r="Z26" s="25">
        <v>23.179999999999996</v>
      </c>
      <c r="AA26" s="25">
        <f t="shared" si="17"/>
        <v>1.8483333333333434</v>
      </c>
      <c r="AB26" s="25">
        <f t="shared" si="18"/>
        <v>-0.71833333333333416</v>
      </c>
      <c r="AC26" s="25">
        <f t="shared" si="19"/>
        <v>-5.80833333333333</v>
      </c>
      <c r="AD26" s="25">
        <f t="shared" si="20"/>
        <v>1</v>
      </c>
      <c r="AE26" s="25">
        <f t="shared" si="21"/>
        <v>0</v>
      </c>
      <c r="AF26" s="25"/>
      <c r="AG26" s="25">
        <f t="shared" si="22"/>
        <v>-0.18578660067308564</v>
      </c>
      <c r="AH26" s="25">
        <f t="shared" si="23"/>
        <v>5.7967602482613163</v>
      </c>
      <c r="AI26" s="25">
        <f t="shared" si="4"/>
        <v>5.982546848934402</v>
      </c>
      <c r="AJ26" s="25">
        <f t="shared" si="5"/>
        <v>6.1683334496074878</v>
      </c>
      <c r="AK26" s="25">
        <f t="shared" si="6"/>
        <v>6.3541200502805735</v>
      </c>
      <c r="AL26" s="25">
        <f t="shared" si="7"/>
        <v>6.5399066509536592</v>
      </c>
      <c r="AM26" s="25">
        <f t="shared" si="8"/>
        <v>6.7256932516267449</v>
      </c>
      <c r="AN26" s="25">
        <f t="shared" si="9"/>
        <v>6.9114798522998306</v>
      </c>
      <c r="AO26" s="25">
        <f t="shared" si="10"/>
        <v>7.0972664529729164</v>
      </c>
      <c r="AP26" s="25">
        <f t="shared" si="11"/>
        <v>7.2830530536460021</v>
      </c>
      <c r="AQ26" s="25">
        <f t="shared" si="24"/>
        <v>7.6546262549921726</v>
      </c>
      <c r="AR26" s="25"/>
      <c r="AS26" s="25"/>
      <c r="AT26">
        <v>0</v>
      </c>
      <c r="AU26" t="str">
        <v>Color Opaque 676</v>
      </c>
      <c r="AV26" s="25">
        <v>6.0634503327997615</v>
      </c>
      <c r="AW26" s="25">
        <v>7.7007009211319515</v>
      </c>
      <c r="AX26" s="25">
        <v>4.4261997444675716</v>
      </c>
      <c r="AZ26" s="25">
        <v>7.7007009211319515</v>
      </c>
      <c r="BA26" s="25">
        <v>7.3732508034655133</v>
      </c>
      <c r="BB26">
        <v>7.0458006857990751</v>
      </c>
      <c r="BC26">
        <v>6.718350568132637</v>
      </c>
      <c r="BD26">
        <v>6.3909004504661988</v>
      </c>
      <c r="BE26">
        <v>6.0634503327997606</v>
      </c>
      <c r="BF26">
        <v>5.7360002151333225</v>
      </c>
      <c r="BG26">
        <v>5.4085500974668843</v>
      </c>
      <c r="BH26">
        <v>5.0810999798004461</v>
      </c>
      <c r="BI26">
        <v>4.4261997444675716</v>
      </c>
    </row>
    <row r="27" spans="3:61" x14ac:dyDescent="0.2">
      <c r="C27">
        <f t="shared" si="25"/>
        <v>1.77</v>
      </c>
      <c r="D27" t="s">
        <v>41</v>
      </c>
      <c r="E27" s="25">
        <f>'DELTA1(MAX-MAX-MAX)'!AM34</f>
        <v>3.5294446897861422</v>
      </c>
      <c r="F27" s="25">
        <f>'DELTA2(MIN-MAX-MAX)'!AM34</f>
        <v>3.5294446897861422</v>
      </c>
      <c r="G27" s="25">
        <f>'DELTA3(MAX-MIN-MAX)'!AM34</f>
        <v>3.620916170772865</v>
      </c>
      <c r="H27" s="25">
        <f>'DELTA4(MIN-MIN-MAX)'!AM34</f>
        <v>3.620916170772865</v>
      </c>
      <c r="I27">
        <f>'DELTA5(MAX-MAX-MIN)'!AM34</f>
        <v>2.6813253838922719</v>
      </c>
      <c r="J27">
        <f>'DELTA6(MIN-MAX-MIN)'!AM34</f>
        <v>2.6813253838922719</v>
      </c>
      <c r="K27">
        <f>'DELTA7(MAX-MIN-MIN)'!AM34</f>
        <v>2.7814008179647742</v>
      </c>
      <c r="L27">
        <f>'DELTA8(MIN-MIN-MIN)'!AM34</f>
        <v>2.7814008179647742</v>
      </c>
      <c r="M27" s="25">
        <f t="shared" si="12"/>
        <v>3.620916170772865</v>
      </c>
      <c r="N27" s="25">
        <f t="shared" si="13"/>
        <v>2.6813253838922719</v>
      </c>
      <c r="O27" s="2">
        <f t="shared" si="14"/>
        <v>0</v>
      </c>
      <c r="P27" s="32">
        <f t="shared" si="0"/>
        <v>0</v>
      </c>
      <c r="Q27" t="s">
        <v>41</v>
      </c>
      <c r="R27">
        <f t="shared" si="1"/>
        <v>0</v>
      </c>
      <c r="S27" s="25">
        <f t="shared" si="15"/>
        <v>3.1511207773325687</v>
      </c>
      <c r="T27" s="25">
        <f t="shared" si="2"/>
        <v>0.66439101694367009</v>
      </c>
      <c r="U27" s="25">
        <f t="shared" si="26"/>
        <v>67.913333333333341</v>
      </c>
      <c r="V27" s="25">
        <f t="shared" si="27"/>
        <v>3.4566666666666666</v>
      </c>
      <c r="W27" s="25">
        <f t="shared" si="28"/>
        <v>17.371666666666666</v>
      </c>
      <c r="X27" s="25" cm="1">
        <f t="array" ref="X27:Z27">'CERAMICS DATA BASE'!B27:D27</f>
        <v>69.424999999999997</v>
      </c>
      <c r="Y27" s="25">
        <v>1.2266666666666666</v>
      </c>
      <c r="Z27" s="25">
        <v>13.825000000000001</v>
      </c>
      <c r="AA27" s="25">
        <f t="shared" si="17"/>
        <v>-1.5116666666666561</v>
      </c>
      <c r="AB27" s="25">
        <f t="shared" si="18"/>
        <v>2.23</v>
      </c>
      <c r="AC27" s="25">
        <f t="shared" si="19"/>
        <v>3.5466666666666651</v>
      </c>
      <c r="AD27" s="25">
        <f t="shared" si="20"/>
        <v>0</v>
      </c>
      <c r="AE27" s="25">
        <f t="shared" si="21"/>
        <v>0</v>
      </c>
      <c r="AF27" s="25"/>
      <c r="AG27" s="25">
        <f t="shared" si="22"/>
        <v>9.3959078688059305E-2</v>
      </c>
      <c r="AH27" s="25">
        <f t="shared" si="23"/>
        <v>3.620916170772865</v>
      </c>
      <c r="AI27" s="25">
        <f t="shared" si="4"/>
        <v>3.5269570920848059</v>
      </c>
      <c r="AJ27" s="25">
        <f t="shared" si="5"/>
        <v>3.4329980133967464</v>
      </c>
      <c r="AK27" s="25">
        <f t="shared" si="6"/>
        <v>3.3390389347086868</v>
      </c>
      <c r="AL27" s="25">
        <f t="shared" si="7"/>
        <v>3.2450798560206273</v>
      </c>
      <c r="AM27" s="25">
        <f t="shared" si="8"/>
        <v>3.1511207773325678</v>
      </c>
      <c r="AN27" s="25">
        <f t="shared" si="9"/>
        <v>3.0571616986445083</v>
      </c>
      <c r="AO27" s="25">
        <f t="shared" si="10"/>
        <v>2.9632026199564487</v>
      </c>
      <c r="AP27" s="25">
        <f t="shared" si="11"/>
        <v>2.8692435412683892</v>
      </c>
      <c r="AQ27" s="25">
        <f t="shared" si="24"/>
        <v>2.6813253838922719</v>
      </c>
      <c r="AR27" s="25"/>
      <c r="AS27" s="25"/>
      <c r="AT27">
        <v>0</v>
      </c>
      <c r="AU27" t="str">
        <v>Dentine D4</v>
      </c>
      <c r="AV27" s="25">
        <v>6.2729070786713628</v>
      </c>
      <c r="AW27" s="25">
        <v>6.5977257828669957</v>
      </c>
      <c r="AX27" s="25">
        <v>5.9480883744757289</v>
      </c>
      <c r="AZ27" s="25">
        <v>5.9480883744757289</v>
      </c>
      <c r="BA27" s="25">
        <v>6.0130521153148555</v>
      </c>
      <c r="BB27">
        <v>6.0780158561539821</v>
      </c>
      <c r="BC27">
        <v>6.1429795969931087</v>
      </c>
      <c r="BD27">
        <v>6.2079433378322353</v>
      </c>
      <c r="BE27">
        <v>6.2729070786713619</v>
      </c>
      <c r="BF27">
        <v>6.3378708195104885</v>
      </c>
      <c r="BG27">
        <v>6.4028345603496151</v>
      </c>
      <c r="BH27">
        <v>6.4677983011887417</v>
      </c>
      <c r="BI27">
        <v>6.5977257828669957</v>
      </c>
    </row>
    <row r="28" spans="3:61" x14ac:dyDescent="0.2">
      <c r="C28">
        <f t="shared" si="25"/>
        <v>1.77</v>
      </c>
      <c r="D28" t="s">
        <v>42</v>
      </c>
      <c r="E28" s="25">
        <f>'DELTA1(MAX-MAX-MAX)'!AM35</f>
        <v>6.9254049137697136</v>
      </c>
      <c r="F28" s="25">
        <f>'DELTA2(MIN-MAX-MAX)'!AM35</f>
        <v>6.9254049137697136</v>
      </c>
      <c r="G28" s="25">
        <f>'DELTA3(MAX-MIN-MAX)'!AM35</f>
        <v>7.0298005348039396</v>
      </c>
      <c r="H28" s="25">
        <f>'DELTA4(MIN-MIN-MAX)'!AM35</f>
        <v>7.0298005348039396</v>
      </c>
      <c r="I28">
        <f>'DELTA5(MAX-MAX-MIN)'!AM35</f>
        <v>6.9146161530743697</v>
      </c>
      <c r="J28">
        <f>'DELTA6(MIN-MAX-MIN)'!AM35</f>
        <v>6.9146161530743697</v>
      </c>
      <c r="K28">
        <f>'DELTA7(MAX-MIN-MIN)'!AM35</f>
        <v>7.0188756924549525</v>
      </c>
      <c r="L28">
        <f>'DELTA8(MIN-MIN-MIN)'!AM35</f>
        <v>7.0188756924549525</v>
      </c>
      <c r="M28" s="25">
        <f t="shared" si="12"/>
        <v>7.0298005348039396</v>
      </c>
      <c r="N28" s="25">
        <f t="shared" si="13"/>
        <v>6.9146161530743697</v>
      </c>
      <c r="O28" s="2">
        <f t="shared" si="14"/>
        <v>0</v>
      </c>
      <c r="P28" s="32">
        <f t="shared" si="0"/>
        <v>0</v>
      </c>
      <c r="Q28" t="s">
        <v>42</v>
      </c>
      <c r="R28">
        <f t="shared" si="1"/>
        <v>0</v>
      </c>
      <c r="S28" s="25">
        <f t="shared" si="15"/>
        <v>6.9722083439391547</v>
      </c>
      <c r="T28" s="25">
        <f t="shared" si="2"/>
        <v>8.144765740775875E-2</v>
      </c>
      <c r="U28" s="25">
        <f t="shared" si="26"/>
        <v>67.913333333333341</v>
      </c>
      <c r="V28" s="25">
        <f t="shared" si="27"/>
        <v>3.4566666666666666</v>
      </c>
      <c r="W28" s="25">
        <f t="shared" si="28"/>
        <v>17.371666666666666</v>
      </c>
      <c r="X28" s="25" cm="1">
        <f t="array" ref="X28:Z28">'CERAMICS DATA BASE'!B28:D28</f>
        <v>64.593333333333348</v>
      </c>
      <c r="Y28" s="25">
        <v>2.9949999999999997</v>
      </c>
      <c r="Z28" s="25">
        <v>17.43</v>
      </c>
      <c r="AA28" s="25">
        <f t="shared" si="17"/>
        <v>3.3199999999999932</v>
      </c>
      <c r="AB28" s="25">
        <f t="shared" si="18"/>
        <v>0.46166666666666689</v>
      </c>
      <c r="AC28" s="25">
        <f t="shared" si="19"/>
        <v>-5.833333333333357E-2</v>
      </c>
      <c r="AD28" s="25">
        <f t="shared" si="20"/>
        <v>1</v>
      </c>
      <c r="AE28" s="25">
        <f t="shared" si="21"/>
        <v>0</v>
      </c>
      <c r="AF28" s="25"/>
      <c r="AG28" s="25">
        <f t="shared" si="22"/>
        <v>-1.1518438172956991E-2</v>
      </c>
      <c r="AH28" s="25">
        <f t="shared" si="23"/>
        <v>6.9146161530743697</v>
      </c>
      <c r="AI28" s="25">
        <f t="shared" si="4"/>
        <v>6.9261345912473269</v>
      </c>
      <c r="AJ28" s="25">
        <f t="shared" si="5"/>
        <v>6.9376530294202841</v>
      </c>
      <c r="AK28" s="25">
        <f t="shared" si="6"/>
        <v>6.9491714675932412</v>
      </c>
      <c r="AL28" s="25">
        <f t="shared" si="7"/>
        <v>6.9606899057661984</v>
      </c>
      <c r="AM28" s="25">
        <f t="shared" si="8"/>
        <v>6.9722083439391556</v>
      </c>
      <c r="AN28" s="25">
        <f t="shared" si="9"/>
        <v>6.9837267821121127</v>
      </c>
      <c r="AO28" s="25">
        <f t="shared" si="10"/>
        <v>6.9952452202850699</v>
      </c>
      <c r="AP28" s="25">
        <f t="shared" si="11"/>
        <v>7.0067636584580271</v>
      </c>
      <c r="AQ28" s="25">
        <f t="shared" si="24"/>
        <v>7.0298005348039396</v>
      </c>
      <c r="AR28" s="25"/>
      <c r="AS28" s="25"/>
      <c r="AT28">
        <v>0</v>
      </c>
      <c r="AU28" t="str">
        <v>Dentine B3</v>
      </c>
      <c r="AV28" s="25">
        <v>6.5590008604889274</v>
      </c>
      <c r="AW28" s="25">
        <v>6.8373149632552446</v>
      </c>
      <c r="AX28" s="25">
        <v>6.2806867577226093</v>
      </c>
      <c r="AZ28" s="25">
        <v>6.2806867577226093</v>
      </c>
      <c r="BA28" s="25">
        <v>6.3363495782758728</v>
      </c>
      <c r="BB28">
        <v>6.3920123988291362</v>
      </c>
      <c r="BC28">
        <v>6.4476752193823996</v>
      </c>
      <c r="BD28">
        <v>6.5033380399356631</v>
      </c>
      <c r="BE28">
        <v>6.5590008604889265</v>
      </c>
      <c r="BF28">
        <v>6.6146636810421899</v>
      </c>
      <c r="BG28">
        <v>6.6703265015954534</v>
      </c>
      <c r="BH28">
        <v>6.7259893221487168</v>
      </c>
      <c r="BI28">
        <v>6.8373149632552446</v>
      </c>
    </row>
    <row r="29" spans="3:61" x14ac:dyDescent="0.2">
      <c r="C29">
        <f t="shared" si="25"/>
        <v>1.77</v>
      </c>
      <c r="D29" t="s">
        <v>43</v>
      </c>
      <c r="E29" s="25">
        <f>'DELTA1(MAX-MAX-MAX)'!AM36</f>
        <v>8.7692312980093714</v>
      </c>
      <c r="F29" s="25">
        <f>'DELTA2(MIN-MAX-MAX)'!AM36</f>
        <v>8.7692312980093714</v>
      </c>
      <c r="G29" s="25">
        <f>'DELTA3(MAX-MIN-MAX)'!AM36</f>
        <v>8.8571145694856739</v>
      </c>
      <c r="H29" s="25">
        <f>'DELTA4(MIN-MIN-MAX)'!AM36</f>
        <v>8.8571145694856739</v>
      </c>
      <c r="I29">
        <f>'DELTA5(MAX-MAX-MIN)'!AM36</f>
        <v>8.685417979291957</v>
      </c>
      <c r="J29">
        <f>'DELTA6(MIN-MAX-MIN)'!AM36</f>
        <v>8.685417979291957</v>
      </c>
      <c r="K29">
        <f>'DELTA7(MAX-MIN-MIN)'!AM36</f>
        <v>8.7715475287483269</v>
      </c>
      <c r="L29">
        <f>'DELTA8(MIN-MIN-MIN)'!AM36</f>
        <v>8.7715475287483269</v>
      </c>
      <c r="M29" s="25">
        <f t="shared" si="12"/>
        <v>8.8571145694856739</v>
      </c>
      <c r="N29" s="25">
        <f t="shared" si="13"/>
        <v>8.685417979291957</v>
      </c>
      <c r="O29" s="2">
        <f t="shared" si="14"/>
        <v>0</v>
      </c>
      <c r="P29" s="32">
        <f t="shared" si="0"/>
        <v>0</v>
      </c>
      <c r="Q29" t="s">
        <v>43</v>
      </c>
      <c r="R29">
        <f t="shared" si="1"/>
        <v>0</v>
      </c>
      <c r="S29" s="25">
        <f t="shared" si="15"/>
        <v>8.7712662743888146</v>
      </c>
      <c r="T29" s="25">
        <f t="shared" si="2"/>
        <v>0.12140782323258487</v>
      </c>
      <c r="U29" s="25">
        <f t="shared" si="26"/>
        <v>67.913333333333341</v>
      </c>
      <c r="V29" s="25">
        <f t="shared" si="27"/>
        <v>3.4566666666666666</v>
      </c>
      <c r="W29" s="25">
        <f t="shared" si="28"/>
        <v>17.371666666666666</v>
      </c>
      <c r="X29" s="25" cm="1">
        <f t="array" ref="X29:Z29">'CERAMICS DATA BASE'!B29:D29</f>
        <v>62.275000000000006</v>
      </c>
      <c r="Y29" s="25">
        <v>3.0466666666666669</v>
      </c>
      <c r="Z29" s="25">
        <v>16.753333333333334</v>
      </c>
      <c r="AA29" s="25">
        <f t="shared" si="17"/>
        <v>5.6383333333333354</v>
      </c>
      <c r="AB29" s="25">
        <f t="shared" si="18"/>
        <v>0.4099999999999997</v>
      </c>
      <c r="AC29" s="25">
        <f t="shared" si="19"/>
        <v>0.61833333333333229</v>
      </c>
      <c r="AD29" s="25">
        <f t="shared" si="20"/>
        <v>1</v>
      </c>
      <c r="AE29" s="25">
        <f t="shared" si="21"/>
        <v>1</v>
      </c>
      <c r="AF29" s="25"/>
      <c r="AG29" s="25">
        <f t="shared" si="22"/>
        <v>-1.7169659019371685E-2</v>
      </c>
      <c r="AH29" s="25">
        <f t="shared" si="23"/>
        <v>8.685417979291957</v>
      </c>
      <c r="AI29" s="25">
        <f t="shared" si="4"/>
        <v>8.7025876383113285</v>
      </c>
      <c r="AJ29" s="25">
        <f t="shared" si="5"/>
        <v>8.7197572973307</v>
      </c>
      <c r="AK29" s="25">
        <f t="shared" si="6"/>
        <v>8.7369269563500715</v>
      </c>
      <c r="AL29" s="25">
        <f t="shared" si="7"/>
        <v>8.7540966153694431</v>
      </c>
      <c r="AM29" s="25">
        <f t="shared" si="8"/>
        <v>8.7712662743888146</v>
      </c>
      <c r="AN29" s="25">
        <f t="shared" si="9"/>
        <v>8.7884359334081861</v>
      </c>
      <c r="AO29" s="25">
        <f t="shared" si="10"/>
        <v>8.8056055924275576</v>
      </c>
      <c r="AP29" s="25">
        <f t="shared" si="11"/>
        <v>8.8227752514469291</v>
      </c>
      <c r="AQ29" s="25">
        <f t="shared" si="24"/>
        <v>8.8571145694856739</v>
      </c>
      <c r="AR29" s="25"/>
      <c r="AS29" s="25"/>
      <c r="AT29">
        <v>0</v>
      </c>
      <c r="AU29" t="str">
        <v>Dentine D3</v>
      </c>
      <c r="AV29" s="25">
        <v>6.7104839528029583</v>
      </c>
      <c r="AW29" s="25">
        <v>6.9052379892390743</v>
      </c>
      <c r="AX29" s="25">
        <v>6.5157299163668432</v>
      </c>
      <c r="AZ29" s="25">
        <v>6.5157299163668432</v>
      </c>
      <c r="BA29" s="25">
        <v>6.5546807236540658</v>
      </c>
      <c r="BB29">
        <v>6.5936315309412894</v>
      </c>
      <c r="BC29">
        <v>6.632582338228513</v>
      </c>
      <c r="BD29">
        <v>6.6715331455157365</v>
      </c>
      <c r="BE29">
        <v>6.7104839528029601</v>
      </c>
      <c r="BF29">
        <v>6.7494347600901836</v>
      </c>
      <c r="BG29">
        <v>6.7883855673774072</v>
      </c>
      <c r="BH29">
        <v>6.8273363746646307</v>
      </c>
      <c r="BI29">
        <v>6.9052379892390743</v>
      </c>
    </row>
    <row r="30" spans="3:61" x14ac:dyDescent="0.2">
      <c r="C30">
        <f t="shared" si="25"/>
        <v>1.77</v>
      </c>
      <c r="D30" t="s">
        <v>44</v>
      </c>
      <c r="E30" s="25">
        <f>'DELTA1(MAX-MAX-MAX)'!AM37</f>
        <v>13.304615844107916</v>
      </c>
      <c r="F30" s="25">
        <f>'DELTA2(MIN-MAX-MAX)'!AM37</f>
        <v>13.304615844107916</v>
      </c>
      <c r="G30" s="25">
        <f>'DELTA3(MAX-MIN-MAX)'!AM37</f>
        <v>13.378841891087644</v>
      </c>
      <c r="H30" s="25">
        <f>'DELTA4(MIN-MIN-MAX)'!AM37</f>
        <v>13.378841891087644</v>
      </c>
      <c r="I30">
        <f>'DELTA5(MAX-MAX-MIN)'!AM37</f>
        <v>13.303174909714187</v>
      </c>
      <c r="J30">
        <f>'DELTA6(MIN-MAX-MIN)'!AM37</f>
        <v>13.303174909714187</v>
      </c>
      <c r="K30">
        <f>'DELTA7(MAX-MIN-MIN)'!AM37</f>
        <v>13.377380589744439</v>
      </c>
      <c r="L30">
        <f>'DELTA8(MIN-MIN-MIN)'!AM37</f>
        <v>13.377380589744439</v>
      </c>
      <c r="M30" s="25">
        <f t="shared" si="12"/>
        <v>13.378841891087644</v>
      </c>
      <c r="N30" s="25">
        <f t="shared" si="13"/>
        <v>13.303174909714187</v>
      </c>
      <c r="O30" s="2">
        <f t="shared" si="14"/>
        <v>0</v>
      </c>
      <c r="P30" s="32">
        <f t="shared" si="0"/>
        <v>0</v>
      </c>
      <c r="Q30" t="s">
        <v>44</v>
      </c>
      <c r="R30">
        <f t="shared" si="1"/>
        <v>0</v>
      </c>
      <c r="S30" s="25">
        <f t="shared" si="15"/>
        <v>13.341008400400916</v>
      </c>
      <c r="T30" s="25">
        <f t="shared" si="2"/>
        <v>5.3504635641087747E-2</v>
      </c>
      <c r="U30" s="25">
        <f t="shared" si="26"/>
        <v>67.913333333333341</v>
      </c>
      <c r="V30" s="25">
        <f t="shared" si="27"/>
        <v>3.4566666666666666</v>
      </c>
      <c r="W30" s="25">
        <f t="shared" si="28"/>
        <v>17.371666666666666</v>
      </c>
      <c r="X30" s="25" cm="1">
        <f t="array" ref="X30:Z30">'CERAMICS DATA BASE'!B30:D30</f>
        <v>56.986666666666672</v>
      </c>
      <c r="Y30" s="25">
        <v>4.0533333333333337</v>
      </c>
      <c r="Z30" s="25">
        <v>17.356666666666666</v>
      </c>
      <c r="AA30" s="25">
        <f t="shared" si="17"/>
        <v>10.926666666666669</v>
      </c>
      <c r="AB30" s="25">
        <f t="shared" si="18"/>
        <v>-0.59666666666666712</v>
      </c>
      <c r="AC30" s="25">
        <f t="shared" si="19"/>
        <v>1.5000000000000568E-2</v>
      </c>
      <c r="AD30" s="25">
        <f t="shared" si="20"/>
        <v>1</v>
      </c>
      <c r="AE30" s="25">
        <f t="shared" si="21"/>
        <v>0</v>
      </c>
      <c r="AF30" s="25"/>
      <c r="AG30" s="25">
        <f t="shared" si="22"/>
        <v>-7.5666981373457174E-3</v>
      </c>
      <c r="AH30" s="25">
        <f t="shared" si="23"/>
        <v>13.303174909714187</v>
      </c>
      <c r="AI30" s="25">
        <f t="shared" si="4"/>
        <v>13.310741607851533</v>
      </c>
      <c r="AJ30" s="25">
        <f t="shared" si="5"/>
        <v>13.318308305988879</v>
      </c>
      <c r="AK30" s="25">
        <f t="shared" si="6"/>
        <v>13.325875004126225</v>
      </c>
      <c r="AL30" s="25">
        <f t="shared" si="7"/>
        <v>13.333441702263571</v>
      </c>
      <c r="AM30" s="25">
        <f t="shared" si="8"/>
        <v>13.341008400400916</v>
      </c>
      <c r="AN30" s="25">
        <f t="shared" si="9"/>
        <v>13.348575098538262</v>
      </c>
      <c r="AO30" s="25">
        <f t="shared" si="10"/>
        <v>13.356141796675608</v>
      </c>
      <c r="AP30" s="25">
        <f t="shared" si="11"/>
        <v>13.363708494812954</v>
      </c>
      <c r="AQ30" s="25">
        <f t="shared" si="24"/>
        <v>13.378841891087644</v>
      </c>
      <c r="AR30" s="25"/>
      <c r="AS30" s="25"/>
      <c r="AT30">
        <v>0</v>
      </c>
      <c r="AU30" t="str">
        <v>Dentine B4</v>
      </c>
      <c r="AV30" s="25">
        <v>6.725693251626744</v>
      </c>
      <c r="AW30" s="25">
        <v>7.6546262549921726</v>
      </c>
      <c r="AX30" s="25">
        <v>5.7967602482613163</v>
      </c>
      <c r="AZ30" s="25">
        <v>5.7967602482613163</v>
      </c>
      <c r="BA30" s="25">
        <v>5.982546848934402</v>
      </c>
      <c r="BB30">
        <v>6.1683334496074878</v>
      </c>
      <c r="BC30">
        <v>6.3541200502805735</v>
      </c>
      <c r="BD30">
        <v>6.5399066509536592</v>
      </c>
      <c r="BE30">
        <v>6.7256932516267449</v>
      </c>
      <c r="BF30">
        <v>6.9114798522998306</v>
      </c>
      <c r="BG30">
        <v>7.0972664529729164</v>
      </c>
      <c r="BH30">
        <v>7.2830530536460021</v>
      </c>
      <c r="BI30">
        <v>7.6546262549921726</v>
      </c>
    </row>
    <row r="31" spans="3:61" x14ac:dyDescent="0.2">
      <c r="C31">
        <f t="shared" si="25"/>
        <v>1.77</v>
      </c>
      <c r="D31" t="s">
        <v>45</v>
      </c>
      <c r="E31" s="25">
        <f>'DELTA1(MAX-MAX-MAX)'!AM38</f>
        <v>3.4663064312988294</v>
      </c>
      <c r="F31" s="25">
        <f>'DELTA2(MIN-MAX-MAX)'!AM38</f>
        <v>3.4663064312988294</v>
      </c>
      <c r="G31" s="25">
        <f>'DELTA3(MAX-MIN-MAX)'!AM38</f>
        <v>3.5686636777423359</v>
      </c>
      <c r="H31" s="25">
        <f>'DELTA4(MIN-MIN-MAX)'!AM38</f>
        <v>3.5686636777423359</v>
      </c>
      <c r="I31">
        <f>'DELTA5(MAX-MAX-MIN)'!AM38</f>
        <v>2.768365664691308</v>
      </c>
      <c r="J31">
        <f>'DELTA6(MIN-MAX-MIN)'!AM38</f>
        <v>2.768365664691308</v>
      </c>
      <c r="K31">
        <f>'DELTA7(MAX-MIN-MIN)'!AM38</f>
        <v>2.7737959653799344</v>
      </c>
      <c r="L31">
        <f>'DELTA8(MIN-MIN-MIN)'!AM38</f>
        <v>2.7737959653799344</v>
      </c>
      <c r="M31" s="25">
        <f t="shared" si="12"/>
        <v>3.5686636777423359</v>
      </c>
      <c r="N31" s="25">
        <f t="shared" si="13"/>
        <v>2.768365664691308</v>
      </c>
      <c r="O31" s="2">
        <f t="shared" si="14"/>
        <v>0</v>
      </c>
      <c r="P31" s="32">
        <f t="shared" si="0"/>
        <v>0</v>
      </c>
      <c r="Q31" t="s">
        <v>45</v>
      </c>
      <c r="R31">
        <f t="shared" si="1"/>
        <v>0</v>
      </c>
      <c r="S31" s="25">
        <f t="shared" si="15"/>
        <v>3.1685146712168217</v>
      </c>
      <c r="T31" s="25">
        <f t="shared" si="2"/>
        <v>0.56589615199850318</v>
      </c>
      <c r="U31" s="25">
        <f t="shared" si="26"/>
        <v>67.913333333333341</v>
      </c>
      <c r="V31" s="25">
        <f t="shared" si="27"/>
        <v>3.4566666666666666</v>
      </c>
      <c r="W31" s="25">
        <f t="shared" si="28"/>
        <v>17.371666666666666</v>
      </c>
      <c r="X31" s="25" cm="1">
        <f t="array" ref="X31:Z31">'CERAMICS DATA BASE'!B31:D31</f>
        <v>69.493333333333339</v>
      </c>
      <c r="Y31" s="25">
        <v>1.86</v>
      </c>
      <c r="Z31" s="25">
        <v>12.458333333333334</v>
      </c>
      <c r="AA31" s="25">
        <f t="shared" si="17"/>
        <v>-1.5799999999999983</v>
      </c>
      <c r="AB31" s="25">
        <f t="shared" si="18"/>
        <v>1.5966666666666665</v>
      </c>
      <c r="AC31" s="25">
        <f t="shared" si="19"/>
        <v>4.9133333333333322</v>
      </c>
      <c r="AD31" s="25">
        <f t="shared" si="20"/>
        <v>0</v>
      </c>
      <c r="AE31" s="25">
        <f t="shared" si="21"/>
        <v>0</v>
      </c>
      <c r="AF31" s="25"/>
      <c r="AG31" s="25">
        <f t="shared" si="22"/>
        <v>8.0029801305102802E-2</v>
      </c>
      <c r="AH31" s="25">
        <f t="shared" si="23"/>
        <v>3.5686636777423359</v>
      </c>
      <c r="AI31" s="25">
        <f t="shared" si="4"/>
        <v>3.4886338764372331</v>
      </c>
      <c r="AJ31" s="25">
        <f t="shared" si="5"/>
        <v>3.4086040751321303</v>
      </c>
      <c r="AK31" s="25">
        <f t="shared" si="6"/>
        <v>3.3285742738270274</v>
      </c>
      <c r="AL31" s="25">
        <f t="shared" si="7"/>
        <v>3.2485444725219246</v>
      </c>
      <c r="AM31" s="25">
        <f t="shared" si="8"/>
        <v>3.1685146712168217</v>
      </c>
      <c r="AN31" s="25">
        <f t="shared" si="9"/>
        <v>3.0884848699117189</v>
      </c>
      <c r="AO31" s="25">
        <f t="shared" si="10"/>
        <v>3.008455068606616</v>
      </c>
      <c r="AP31" s="25">
        <f t="shared" si="11"/>
        <v>2.9284252673015132</v>
      </c>
      <c r="AQ31" s="25">
        <f t="shared" si="24"/>
        <v>2.768365664691308</v>
      </c>
      <c r="AR31" s="25"/>
      <c r="AS31" s="25"/>
      <c r="AT31">
        <v>0</v>
      </c>
      <c r="AU31" t="str">
        <v>Dentine C2</v>
      </c>
      <c r="AV31" s="25">
        <v>6.9722083439391547</v>
      </c>
      <c r="AW31" s="25">
        <v>7.0298005348039396</v>
      </c>
      <c r="AX31" s="25">
        <v>6.9146161530743697</v>
      </c>
      <c r="AZ31" s="25">
        <v>6.9146161530743697</v>
      </c>
      <c r="BA31" s="25">
        <v>6.9261345912473269</v>
      </c>
      <c r="BB31">
        <v>6.9376530294202841</v>
      </c>
      <c r="BC31">
        <v>6.9491714675932412</v>
      </c>
      <c r="BD31">
        <v>6.9606899057661984</v>
      </c>
      <c r="BE31">
        <v>6.9722083439391556</v>
      </c>
      <c r="BF31">
        <v>6.9837267821121127</v>
      </c>
      <c r="BG31">
        <v>6.9952452202850699</v>
      </c>
      <c r="BH31">
        <v>7.0067636584580271</v>
      </c>
      <c r="BI31">
        <v>7.0298005348039396</v>
      </c>
    </row>
    <row r="32" spans="3:61" x14ac:dyDescent="0.2">
      <c r="C32">
        <f t="shared" si="25"/>
        <v>1.77</v>
      </c>
      <c r="D32" t="s">
        <v>46</v>
      </c>
      <c r="E32" s="25">
        <f>'DELTA1(MAX-MAX-MAX)'!AM39</f>
        <v>6.8145877215925994</v>
      </c>
      <c r="F32" s="25">
        <f>'DELTA2(MIN-MAX-MAX)'!AM39</f>
        <v>6.8145877215925994</v>
      </c>
      <c r="G32" s="25">
        <f>'DELTA3(MAX-MIN-MAX)'!AM39</f>
        <v>6.9052379892390743</v>
      </c>
      <c r="H32" s="25">
        <f>'DELTA4(MIN-MIN-MAX)'!AM39</f>
        <v>6.9052379892390743</v>
      </c>
      <c r="I32">
        <f>'DELTA5(MAX-MAX-MIN)'!AM39</f>
        <v>6.5157299163668432</v>
      </c>
      <c r="J32">
        <f>'DELTA6(MIN-MAX-MIN)'!AM39</f>
        <v>6.5157299163668432</v>
      </c>
      <c r="K32">
        <f>'DELTA7(MAX-MIN-MIN)'!AM39</f>
        <v>6.5943951971258867</v>
      </c>
      <c r="L32">
        <f>'DELTA8(MIN-MIN-MIN)'!AM39</f>
        <v>6.5943951971258867</v>
      </c>
      <c r="M32" s="25">
        <f t="shared" si="12"/>
        <v>6.9052379892390743</v>
      </c>
      <c r="N32" s="25">
        <f t="shared" si="13"/>
        <v>6.5157299163668432</v>
      </c>
      <c r="O32" s="2">
        <f t="shared" si="14"/>
        <v>0</v>
      </c>
      <c r="P32" s="32">
        <f t="shared" si="0"/>
        <v>0</v>
      </c>
      <c r="Q32" t="s">
        <v>46</v>
      </c>
      <c r="R32">
        <f t="shared" si="1"/>
        <v>0</v>
      </c>
      <c r="S32" s="25">
        <f t="shared" si="15"/>
        <v>6.7104839528029583</v>
      </c>
      <c r="T32" s="25">
        <f t="shared" si="2"/>
        <v>0.27542379965485853</v>
      </c>
      <c r="U32" s="25">
        <f t="shared" si="26"/>
        <v>67.913333333333341</v>
      </c>
      <c r="V32" s="25">
        <f t="shared" si="27"/>
        <v>3.4566666666666666</v>
      </c>
      <c r="W32" s="25">
        <f t="shared" si="28"/>
        <v>17.371666666666666</v>
      </c>
      <c r="X32" s="25" cm="1">
        <f t="array" ref="X32:Z32">'CERAMICS DATA BASE'!B32:D32</f>
        <v>64.723333333333343</v>
      </c>
      <c r="Y32" s="25">
        <v>3.0466666666666664</v>
      </c>
      <c r="Z32" s="25">
        <v>15.265000000000001</v>
      </c>
      <c r="AA32" s="25">
        <f t="shared" si="17"/>
        <v>3.1899999999999977</v>
      </c>
      <c r="AB32" s="25">
        <f t="shared" si="18"/>
        <v>0.41000000000000014</v>
      </c>
      <c r="AC32" s="25">
        <f t="shared" si="19"/>
        <v>2.1066666666666656</v>
      </c>
      <c r="AD32" s="25">
        <f t="shared" si="20"/>
        <v>1</v>
      </c>
      <c r="AE32" s="25">
        <f t="shared" si="21"/>
        <v>1</v>
      </c>
      <c r="AF32" s="25"/>
      <c r="AG32" s="25">
        <f t="shared" si="22"/>
        <v>-3.895080728722311E-2</v>
      </c>
      <c r="AH32" s="25">
        <f t="shared" si="23"/>
        <v>6.5157299163668432</v>
      </c>
      <c r="AI32" s="25">
        <f t="shared" si="4"/>
        <v>6.5546807236540658</v>
      </c>
      <c r="AJ32" s="25">
        <f t="shared" si="5"/>
        <v>6.5936315309412894</v>
      </c>
      <c r="AK32" s="25">
        <f t="shared" si="6"/>
        <v>6.632582338228513</v>
      </c>
      <c r="AL32" s="25">
        <f t="shared" si="7"/>
        <v>6.6715331455157365</v>
      </c>
      <c r="AM32" s="25">
        <f t="shared" si="8"/>
        <v>6.7104839528029601</v>
      </c>
      <c r="AN32" s="25">
        <f t="shared" si="9"/>
        <v>6.7494347600901836</v>
      </c>
      <c r="AO32" s="25">
        <f t="shared" si="10"/>
        <v>6.7883855673774072</v>
      </c>
      <c r="AP32" s="25">
        <f t="shared" si="11"/>
        <v>6.8273363746646307</v>
      </c>
      <c r="AQ32" s="25">
        <f t="shared" si="24"/>
        <v>6.9052379892390743</v>
      </c>
      <c r="AR32" s="25"/>
      <c r="AS32" s="25"/>
      <c r="AT32">
        <v>0</v>
      </c>
      <c r="AU32" t="str">
        <v>Empress LTA3</v>
      </c>
      <c r="AV32" s="25">
        <v>7.024698237723892</v>
      </c>
      <c r="AW32" s="25">
        <v>7.2268271706413501</v>
      </c>
      <c r="AX32" s="25">
        <v>6.822569304806434</v>
      </c>
      <c r="AZ32" s="25">
        <v>6.822569304806434</v>
      </c>
      <c r="BA32" s="25">
        <v>6.8629950913899256</v>
      </c>
      <c r="BB32">
        <v>6.9034208779734172</v>
      </c>
      <c r="BC32">
        <v>6.9438466645569088</v>
      </c>
      <c r="BD32">
        <v>6.9842724511404004</v>
      </c>
      <c r="BE32">
        <v>7.024698237723892</v>
      </c>
      <c r="BF32">
        <v>7.0651240243073836</v>
      </c>
      <c r="BG32">
        <v>7.1055498108908752</v>
      </c>
      <c r="BH32">
        <v>7.1459755974743668</v>
      </c>
      <c r="BI32">
        <v>7.2268271706413501</v>
      </c>
    </row>
    <row r="33" spans="3:61" x14ac:dyDescent="0.2">
      <c r="C33">
        <f t="shared" si="25"/>
        <v>1.77</v>
      </c>
      <c r="D33" t="s">
        <v>47</v>
      </c>
      <c r="E33" s="25">
        <f>'DELTA1(MAX-MAX-MAX)'!AM40</f>
        <v>6.4711562535851117</v>
      </c>
      <c r="F33" s="25">
        <f>'DELTA2(MIN-MAX-MAX)'!AM40</f>
        <v>6.4711562535851117</v>
      </c>
      <c r="G33" s="25">
        <f>'DELTA3(MAX-MIN-MAX)'!AM40</f>
        <v>6.5977257828669957</v>
      </c>
      <c r="H33" s="25">
        <f>'DELTA4(MIN-MIN-MAX)'!AM40</f>
        <v>6.5977257828669957</v>
      </c>
      <c r="I33">
        <f>'DELTA5(MAX-MAX-MIN)'!AM40</f>
        <v>5.9480883744757289</v>
      </c>
      <c r="J33">
        <f>'DELTA6(MIN-MAX-MIN)'!AM40</f>
        <v>5.9480883744757289</v>
      </c>
      <c r="K33">
        <f>'DELTA7(MAX-MIN-MIN)'!AM40</f>
        <v>6.0767675411237914</v>
      </c>
      <c r="L33">
        <f>'DELTA8(MIN-MIN-MIN)'!AM40</f>
        <v>6.0767675411237914</v>
      </c>
      <c r="M33" s="25">
        <f t="shared" si="12"/>
        <v>6.5977257828669957</v>
      </c>
      <c r="N33" s="25">
        <f t="shared" si="13"/>
        <v>5.9480883744757289</v>
      </c>
      <c r="O33" s="2">
        <f t="shared" si="14"/>
        <v>0</v>
      </c>
      <c r="P33" s="32">
        <f t="shared" si="0"/>
        <v>0</v>
      </c>
      <c r="Q33" t="s">
        <v>47</v>
      </c>
      <c r="R33">
        <f t="shared" si="1"/>
        <v>0</v>
      </c>
      <c r="S33" s="25">
        <f t="shared" si="15"/>
        <v>6.2729070786713628</v>
      </c>
      <c r="T33" s="25">
        <f t="shared" si="2"/>
        <v>0.45936301678591934</v>
      </c>
      <c r="U33" s="25">
        <f t="shared" si="26"/>
        <v>67.913333333333341</v>
      </c>
      <c r="V33" s="25">
        <f t="shared" si="27"/>
        <v>3.4566666666666666</v>
      </c>
      <c r="W33" s="25">
        <f t="shared" si="28"/>
        <v>17.371666666666666</v>
      </c>
      <c r="X33" s="25" cm="1">
        <f t="array" ref="X33:Z33">'CERAMICS DATA BASE'!B33:D33</f>
        <v>65.856666666666669</v>
      </c>
      <c r="Y33" s="25">
        <v>2.9666666666666663</v>
      </c>
      <c r="Z33" s="25">
        <v>19.46</v>
      </c>
      <c r="AA33" s="25">
        <f t="shared" si="17"/>
        <v>2.056666666666672</v>
      </c>
      <c r="AB33" s="25">
        <f t="shared" si="18"/>
        <v>0.49000000000000021</v>
      </c>
      <c r="AC33" s="25">
        <f t="shared" si="19"/>
        <v>-2.0883333333333347</v>
      </c>
      <c r="AD33" s="25">
        <f t="shared" si="20"/>
        <v>1</v>
      </c>
      <c r="AE33" s="25">
        <f t="shared" si="21"/>
        <v>0</v>
      </c>
      <c r="AF33" s="25"/>
      <c r="AG33" s="25">
        <f t="shared" si="22"/>
        <v>-6.4963740839126677E-2</v>
      </c>
      <c r="AH33" s="25">
        <f t="shared" si="23"/>
        <v>5.9480883744757289</v>
      </c>
      <c r="AI33" s="25">
        <f t="shared" si="4"/>
        <v>6.0130521153148555</v>
      </c>
      <c r="AJ33" s="25">
        <f t="shared" si="5"/>
        <v>6.0780158561539821</v>
      </c>
      <c r="AK33" s="25">
        <f t="shared" si="6"/>
        <v>6.1429795969931087</v>
      </c>
      <c r="AL33" s="25">
        <f t="shared" si="7"/>
        <v>6.2079433378322353</v>
      </c>
      <c r="AM33" s="25">
        <f t="shared" si="8"/>
        <v>6.2729070786713619</v>
      </c>
      <c r="AN33" s="25">
        <f t="shared" si="9"/>
        <v>6.3378708195104885</v>
      </c>
      <c r="AO33" s="25">
        <f t="shared" si="10"/>
        <v>6.4028345603496151</v>
      </c>
      <c r="AP33" s="25">
        <f t="shared" si="11"/>
        <v>6.4677983011887417</v>
      </c>
      <c r="AQ33" s="25">
        <f t="shared" si="24"/>
        <v>6.5977257828669957</v>
      </c>
      <c r="AR33" s="25"/>
      <c r="AS33" s="25"/>
      <c r="AT33">
        <v>0</v>
      </c>
      <c r="AU33" t="str">
        <v>Enamel B1</v>
      </c>
      <c r="AV33" s="25">
        <v>7.234887739836072</v>
      </c>
      <c r="AW33" s="25">
        <v>7.7914844530606224</v>
      </c>
      <c r="AX33" s="25">
        <v>6.6782910266115216</v>
      </c>
      <c r="AZ33" s="25">
        <v>6.6782910266115216</v>
      </c>
      <c r="BA33" s="25">
        <v>6.7896103692564314</v>
      </c>
      <c r="BB33">
        <v>6.9009297119013411</v>
      </c>
      <c r="BC33">
        <v>7.0122490545462508</v>
      </c>
      <c r="BD33">
        <v>7.1235683971911605</v>
      </c>
      <c r="BE33">
        <v>7.2348877398360703</v>
      </c>
      <c r="BF33">
        <v>7.34620708248098</v>
      </c>
      <c r="BG33">
        <v>7.4575264251258897</v>
      </c>
      <c r="BH33">
        <v>7.5688457677707994</v>
      </c>
      <c r="BI33">
        <v>7.7914844530606224</v>
      </c>
    </row>
    <row r="34" spans="3:61" x14ac:dyDescent="0.2">
      <c r="C34">
        <f t="shared" si="25"/>
        <v>1.77</v>
      </c>
      <c r="D34" t="s">
        <v>48</v>
      </c>
      <c r="E34" s="25">
        <f>'DELTA1(MAX-MAX-MAX)'!AM41</f>
        <v>9.363018849894484</v>
      </c>
      <c r="F34" s="25">
        <f>'DELTA2(MIN-MAX-MAX)'!AM41</f>
        <v>9.363018849894484</v>
      </c>
      <c r="G34" s="25">
        <f>'DELTA3(MAX-MIN-MAX)'!AM41</f>
        <v>9.363018849894484</v>
      </c>
      <c r="H34" s="25">
        <f>'DELTA4(MIN-MIN-MAX)'!AM41</f>
        <v>9.363018849894484</v>
      </c>
      <c r="I34">
        <f>'DELTA5(MAX-MAX-MIN)'!AM41</f>
        <v>10.546086264489931</v>
      </c>
      <c r="J34">
        <f>'DELTA6(MIN-MAX-MIN)'!AM41</f>
        <v>10.546086264489931</v>
      </c>
      <c r="K34">
        <f>'DELTA7(MAX-MIN-MIN)'!AM41</f>
        <v>10.546086264489931</v>
      </c>
      <c r="L34">
        <f>'DELTA8(MIN-MIN-MIN)'!AM41</f>
        <v>10.546086264489931</v>
      </c>
      <c r="M34" s="25">
        <f t="shared" si="12"/>
        <v>10.546086264489931</v>
      </c>
      <c r="N34" s="25">
        <f t="shared" si="13"/>
        <v>9.363018849894484</v>
      </c>
      <c r="O34" s="2">
        <f t="shared" si="14"/>
        <v>0</v>
      </c>
      <c r="P34" s="32">
        <f t="shared" ref="P34:P65" si="29">IF(N34&lt; C34, 1, 0)</f>
        <v>0</v>
      </c>
      <c r="Q34" t="s">
        <v>48</v>
      </c>
      <c r="R34">
        <f t="shared" ref="R34:R65" si="30">O34+P34</f>
        <v>0</v>
      </c>
      <c r="S34" s="25">
        <f t="shared" si="15"/>
        <v>9.9545525571922084</v>
      </c>
      <c r="T34" s="25">
        <f t="shared" si="2"/>
        <v>0.83655499146127743</v>
      </c>
      <c r="U34" s="25">
        <f t="shared" si="26"/>
        <v>67.913333333333341</v>
      </c>
      <c r="V34" s="25">
        <f t="shared" si="27"/>
        <v>3.4566666666666666</v>
      </c>
      <c r="W34" s="25">
        <f t="shared" si="28"/>
        <v>17.371666666666666</v>
      </c>
      <c r="X34" s="25" cm="1">
        <f t="array" ref="X34:Z34">'CERAMICS DATA BASE'!B34:D34</f>
        <v>61.711666666666666</v>
      </c>
      <c r="Y34" s="25">
        <v>0.29333333333333339</v>
      </c>
      <c r="Z34" s="25">
        <v>5.7149999999999999</v>
      </c>
      <c r="AA34" s="25">
        <f t="shared" si="17"/>
        <v>6.2016666666666751</v>
      </c>
      <c r="AB34" s="25">
        <f t="shared" si="18"/>
        <v>3.1633333333333331</v>
      </c>
      <c r="AC34" s="25">
        <f t="shared" si="19"/>
        <v>11.656666666666666</v>
      </c>
      <c r="AD34" s="25">
        <f t="shared" si="20"/>
        <v>1</v>
      </c>
      <c r="AE34" s="25">
        <f t="shared" si="21"/>
        <v>1</v>
      </c>
      <c r="AF34" s="25"/>
      <c r="AG34" s="25">
        <f t="shared" si="22"/>
        <v>-0.11830674145954471</v>
      </c>
      <c r="AH34" s="25">
        <f t="shared" si="23"/>
        <v>9.363018849894484</v>
      </c>
      <c r="AI34" s="25">
        <f t="shared" ref="AI34:AI65" si="31">AH34-AG34</f>
        <v>9.4813255913540289</v>
      </c>
      <c r="AJ34" s="25">
        <f t="shared" ref="AJ34:AJ65" si="32">AI34-AG34</f>
        <v>9.5996323328135738</v>
      </c>
      <c r="AK34" s="25">
        <f t="shared" ref="AK34:AK65" si="33">AJ34-AG34</f>
        <v>9.7179390742731186</v>
      </c>
      <c r="AL34" s="25">
        <f t="shared" ref="AL34:AL65" si="34">AK34-AG34</f>
        <v>9.8362458157326635</v>
      </c>
      <c r="AM34" s="25">
        <f t="shared" ref="AM34:AM65" si="35">AL34-AG34</f>
        <v>9.9545525571922084</v>
      </c>
      <c r="AN34" s="25">
        <f t="shared" ref="AN34:AN65" si="36">AM34-AG34</f>
        <v>10.072859298651753</v>
      </c>
      <c r="AO34" s="25">
        <f t="shared" ref="AO34:AO65" si="37">AN34-AG34</f>
        <v>10.191166040111298</v>
      </c>
      <c r="AP34" s="25">
        <f t="shared" ref="AP34:AP65" si="38">AO34-AG34</f>
        <v>10.309472781570843</v>
      </c>
      <c r="AQ34" s="25">
        <f t="shared" si="24"/>
        <v>10.546086264489931</v>
      </c>
      <c r="AR34" s="25"/>
      <c r="AS34" s="25"/>
      <c r="AT34">
        <v>0</v>
      </c>
      <c r="AU34" t="str">
        <v>Color Opaque 670</v>
      </c>
      <c r="AV34" s="25">
        <v>7.8488864822112703</v>
      </c>
      <c r="AW34" s="25">
        <v>8.040437075925988</v>
      </c>
      <c r="AX34" s="25">
        <v>7.6573358884965534</v>
      </c>
      <c r="AZ34" s="25">
        <v>7.6573358884965534</v>
      </c>
      <c r="BA34" s="25">
        <v>7.695646007239497</v>
      </c>
      <c r="BB34">
        <v>7.7339561259824405</v>
      </c>
      <c r="BC34">
        <v>7.7722662447253841</v>
      </c>
      <c r="BD34">
        <v>7.8105763634683276</v>
      </c>
      <c r="BE34">
        <v>7.8488864822112712</v>
      </c>
      <c r="BF34">
        <v>7.8871966009542147</v>
      </c>
      <c r="BG34">
        <v>7.9255067196971583</v>
      </c>
      <c r="BH34">
        <v>7.9638168384401018</v>
      </c>
      <c r="BI34">
        <v>8.040437075925988</v>
      </c>
    </row>
    <row r="35" spans="3:61" x14ac:dyDescent="0.2">
      <c r="C35">
        <f t="shared" si="25"/>
        <v>1.77</v>
      </c>
      <c r="D35" t="s">
        <v>49</v>
      </c>
      <c r="E35" s="25">
        <f>'DELTA1(MAX-MAX-MAX)'!AM42</f>
        <v>9.0980920790235107</v>
      </c>
      <c r="F35" s="25">
        <f>'DELTA2(MIN-MAX-MAX)'!AM42</f>
        <v>9.0980920790235107</v>
      </c>
      <c r="G35" s="25">
        <f>'DELTA3(MAX-MIN-MAX)'!AM42</f>
        <v>9.0980920790235107</v>
      </c>
      <c r="H35" s="25">
        <f>'DELTA4(MIN-MIN-MAX)'!AM42</f>
        <v>9.0980920790235107</v>
      </c>
      <c r="I35">
        <f>'DELTA5(MAX-MAX-MIN)'!AM42</f>
        <v>10.270830422910041</v>
      </c>
      <c r="J35">
        <f>'DELTA6(MIN-MAX-MIN)'!AM42</f>
        <v>10.270830422910041</v>
      </c>
      <c r="K35">
        <f>'DELTA7(MAX-MIN-MIN)'!AM42</f>
        <v>10.270830422910041</v>
      </c>
      <c r="L35">
        <f>'DELTA8(MIN-MIN-MIN)'!AM42</f>
        <v>10.270830422910041</v>
      </c>
      <c r="M35" s="25">
        <f t="shared" si="12"/>
        <v>10.270830422910041</v>
      </c>
      <c r="N35" s="25">
        <f t="shared" si="13"/>
        <v>9.0980920790235107</v>
      </c>
      <c r="O35" s="2">
        <f t="shared" si="14"/>
        <v>0</v>
      </c>
      <c r="P35" s="32">
        <f t="shared" si="29"/>
        <v>0</v>
      </c>
      <c r="Q35" t="s">
        <v>49</v>
      </c>
      <c r="R35">
        <f t="shared" si="30"/>
        <v>0</v>
      </c>
      <c r="S35" s="25">
        <f t="shared" si="15"/>
        <v>9.6844612509667769</v>
      </c>
      <c r="T35" s="25">
        <f t="shared" si="2"/>
        <v>0.82925123551964708</v>
      </c>
      <c r="U35" s="25">
        <f t="shared" si="26"/>
        <v>67.913333333333341</v>
      </c>
      <c r="V35" s="25">
        <f t="shared" si="27"/>
        <v>3.4566666666666666</v>
      </c>
      <c r="W35" s="25">
        <f t="shared" si="28"/>
        <v>17.371666666666666</v>
      </c>
      <c r="X35" s="25" cm="1">
        <f t="array" ref="X35:Z35">'CERAMICS DATA BASE'!B35:D35</f>
        <v>62.03</v>
      </c>
      <c r="Y35" s="25">
        <v>0.32333333333333331</v>
      </c>
      <c r="Z35" s="25">
        <v>5.8150000000000004</v>
      </c>
      <c r="AA35" s="25">
        <f t="shared" si="17"/>
        <v>5.88333333333334</v>
      </c>
      <c r="AB35" s="25">
        <f t="shared" si="18"/>
        <v>3.1333333333333333</v>
      </c>
      <c r="AC35" s="25">
        <f t="shared" si="19"/>
        <v>11.556666666666665</v>
      </c>
      <c r="AD35" s="25">
        <f t="shared" si="20"/>
        <v>1</v>
      </c>
      <c r="AE35" s="25">
        <f t="shared" si="21"/>
        <v>1</v>
      </c>
      <c r="AF35" s="25"/>
      <c r="AG35" s="25">
        <f t="shared" si="22"/>
        <v>-0.11727383438865306</v>
      </c>
      <c r="AH35" s="25">
        <f t="shared" si="23"/>
        <v>9.0980920790235107</v>
      </c>
      <c r="AI35" s="25">
        <f t="shared" si="31"/>
        <v>9.2153659134121639</v>
      </c>
      <c r="AJ35" s="25">
        <f t="shared" si="32"/>
        <v>9.3326397478008172</v>
      </c>
      <c r="AK35" s="25">
        <f t="shared" si="33"/>
        <v>9.4499135821894704</v>
      </c>
      <c r="AL35" s="25">
        <f t="shared" si="34"/>
        <v>9.5671874165781237</v>
      </c>
      <c r="AM35" s="25">
        <f t="shared" si="35"/>
        <v>9.6844612509667769</v>
      </c>
      <c r="AN35" s="25">
        <f t="shared" si="36"/>
        <v>9.8017350853554301</v>
      </c>
      <c r="AO35" s="25">
        <f t="shared" si="37"/>
        <v>9.9190089197440834</v>
      </c>
      <c r="AP35" s="25">
        <f t="shared" si="38"/>
        <v>10.036282754132737</v>
      </c>
      <c r="AQ35" s="25">
        <f t="shared" si="24"/>
        <v>10.270830422910041</v>
      </c>
      <c r="AR35" s="25"/>
      <c r="AS35" s="25"/>
      <c r="AT35">
        <v>0</v>
      </c>
      <c r="AU35" t="str">
        <v>Empress HTA1</v>
      </c>
      <c r="AV35" s="25">
        <v>7.954964059568141</v>
      </c>
      <c r="AW35" s="25">
        <v>8.4495391420687689</v>
      </c>
      <c r="AX35" s="25">
        <v>7.460388977067514</v>
      </c>
      <c r="AZ35" s="25">
        <v>7.460388977067514</v>
      </c>
      <c r="BA35" s="25">
        <v>7.5593039935676396</v>
      </c>
      <c r="BB35">
        <v>7.6582190100677652</v>
      </c>
      <c r="BC35">
        <v>7.7571340265678907</v>
      </c>
      <c r="BD35">
        <v>7.8560490430680163</v>
      </c>
      <c r="BE35">
        <v>7.9549640595681419</v>
      </c>
      <c r="BF35">
        <v>8.0538790760682666</v>
      </c>
      <c r="BG35">
        <v>8.1527940925683922</v>
      </c>
      <c r="BH35">
        <v>8.2517091090685177</v>
      </c>
      <c r="BI35">
        <v>8.4495391420687689</v>
      </c>
    </row>
    <row r="36" spans="3:61" x14ac:dyDescent="0.2">
      <c r="C36">
        <f t="shared" si="25"/>
        <v>1.77</v>
      </c>
      <c r="D36" t="s">
        <v>50</v>
      </c>
      <c r="E36" s="25">
        <f>'DELTA1(MAX-MAX-MAX)'!AM43</f>
        <v>10.146367421969021</v>
      </c>
      <c r="F36" s="25">
        <f>'DELTA2(MIN-MAX-MAX)'!AM43</f>
        <v>10.146367421969021</v>
      </c>
      <c r="G36" s="25">
        <f>'DELTA3(MAX-MIN-MAX)'!AM43</f>
        <v>10.146367421969021</v>
      </c>
      <c r="H36" s="25">
        <f>'DELTA4(MIN-MIN-MAX)'!AM43</f>
        <v>10.146367421969021</v>
      </c>
      <c r="I36">
        <f>'DELTA5(MAX-MAX-MIN)'!AM43</f>
        <v>11.784622475295748</v>
      </c>
      <c r="J36">
        <f>'DELTA6(MIN-MAX-MIN)'!AM43</f>
        <v>11.784622475295748</v>
      </c>
      <c r="K36">
        <f>'DELTA7(MAX-MIN-MIN)'!AM43</f>
        <v>11.784622475295748</v>
      </c>
      <c r="L36">
        <f>'DELTA8(MIN-MIN-MIN)'!AM43</f>
        <v>11.784622475295748</v>
      </c>
      <c r="M36" s="25">
        <f t="shared" si="12"/>
        <v>11.784622475295748</v>
      </c>
      <c r="N36" s="25">
        <f t="shared" si="13"/>
        <v>10.146367421969021</v>
      </c>
      <c r="O36" s="2">
        <f t="shared" si="14"/>
        <v>0</v>
      </c>
      <c r="P36" s="32">
        <f t="shared" si="29"/>
        <v>0</v>
      </c>
      <c r="Q36" t="s">
        <v>50</v>
      </c>
      <c r="R36">
        <f t="shared" si="30"/>
        <v>0</v>
      </c>
      <c r="S36" s="25">
        <f t="shared" si="15"/>
        <v>10.965494948632385</v>
      </c>
      <c r="T36" s="25">
        <f t="shared" si="2"/>
        <v>1.1584212575204578</v>
      </c>
      <c r="U36" s="25">
        <f t="shared" si="26"/>
        <v>67.913333333333341</v>
      </c>
      <c r="V36" s="25">
        <f t="shared" si="27"/>
        <v>3.4566666666666666</v>
      </c>
      <c r="W36" s="25">
        <f t="shared" si="28"/>
        <v>17.371666666666666</v>
      </c>
      <c r="X36" s="25" cm="1">
        <f t="array" ref="X36:Z36">'CERAMICS DATA BASE'!B36:D36</f>
        <v>60.705000000000005</v>
      </c>
      <c r="Y36" s="25">
        <v>0.59333333333333327</v>
      </c>
      <c r="Z36" s="25">
        <v>4.4233333333333329</v>
      </c>
      <c r="AA36" s="25">
        <f t="shared" si="17"/>
        <v>7.2083333333333357</v>
      </c>
      <c r="AB36" s="25">
        <f t="shared" si="18"/>
        <v>2.8633333333333333</v>
      </c>
      <c r="AC36" s="25">
        <f t="shared" si="19"/>
        <v>12.948333333333334</v>
      </c>
      <c r="AD36" s="25">
        <f t="shared" si="20"/>
        <v>1</v>
      </c>
      <c r="AE36" s="25">
        <f t="shared" si="21"/>
        <v>1</v>
      </c>
      <c r="AF36" s="25"/>
      <c r="AG36" s="25">
        <f t="shared" si="22"/>
        <v>-0.16382550533267271</v>
      </c>
      <c r="AH36" s="25">
        <f t="shared" si="23"/>
        <v>10.146367421969021</v>
      </c>
      <c r="AI36" s="25">
        <f t="shared" si="31"/>
        <v>10.310192927301694</v>
      </c>
      <c r="AJ36" s="25">
        <f t="shared" si="32"/>
        <v>10.474018432634367</v>
      </c>
      <c r="AK36" s="25">
        <f t="shared" si="33"/>
        <v>10.637843937967039</v>
      </c>
      <c r="AL36" s="25">
        <f t="shared" si="34"/>
        <v>10.801669443299712</v>
      </c>
      <c r="AM36" s="25">
        <f t="shared" si="35"/>
        <v>10.965494948632385</v>
      </c>
      <c r="AN36" s="25">
        <f t="shared" si="36"/>
        <v>11.129320453965057</v>
      </c>
      <c r="AO36" s="25">
        <f t="shared" si="37"/>
        <v>11.29314595929773</v>
      </c>
      <c r="AP36" s="25">
        <f t="shared" si="38"/>
        <v>11.456971464630403</v>
      </c>
      <c r="AQ36" s="25">
        <f t="shared" si="24"/>
        <v>11.784622475295748</v>
      </c>
      <c r="AR36" s="25"/>
      <c r="AS36" s="25"/>
      <c r="AT36">
        <v>0</v>
      </c>
      <c r="AU36" t="str">
        <v>Dentine A3.5</v>
      </c>
      <c r="AV36" s="25">
        <v>7.9828318647403425</v>
      </c>
      <c r="AW36" s="25">
        <v>8.4907396306808174</v>
      </c>
      <c r="AX36" s="25">
        <v>7.4749240987998684</v>
      </c>
      <c r="AZ36" s="25">
        <v>7.4749240987998684</v>
      </c>
      <c r="BA36" s="25">
        <v>7.5765056519879632</v>
      </c>
      <c r="BB36">
        <v>7.678087205176058</v>
      </c>
      <c r="BC36">
        <v>7.7796687583641528</v>
      </c>
      <c r="BD36">
        <v>7.8812503115522476</v>
      </c>
      <c r="BE36">
        <v>7.9828318647403425</v>
      </c>
      <c r="BF36">
        <v>8.0844134179284382</v>
      </c>
      <c r="BG36">
        <v>8.1859949711165338</v>
      </c>
      <c r="BH36">
        <v>8.2875765243046295</v>
      </c>
      <c r="BI36">
        <v>8.4907396306808174</v>
      </c>
    </row>
    <row r="37" spans="3:61" x14ac:dyDescent="0.2">
      <c r="C37">
        <f t="shared" si="25"/>
        <v>1.77</v>
      </c>
      <c r="D37" t="s">
        <v>51</v>
      </c>
      <c r="E37" s="25">
        <f>'DELTA1(MAX-MAX-MAX)'!AM44</f>
        <v>9.6291702630638483</v>
      </c>
      <c r="F37" s="25">
        <f>'DELTA2(MIN-MAX-MAX)'!AM44</f>
        <v>9.6291702630638483</v>
      </c>
      <c r="G37" s="25">
        <f>'DELTA3(MAX-MIN-MAX)'!AM44</f>
        <v>9.6291702630638483</v>
      </c>
      <c r="H37" s="25">
        <f>'DELTA4(MIN-MIN-MAX)'!AM44</f>
        <v>9.6291702630638483</v>
      </c>
      <c r="I37">
        <f>'DELTA5(MAX-MAX-MIN)'!AM44</f>
        <v>11.267209838041779</v>
      </c>
      <c r="J37">
        <f>'DELTA6(MIN-MAX-MIN)'!AM44</f>
        <v>11.267209838041779</v>
      </c>
      <c r="K37">
        <f>'DELTA7(MAX-MIN-MIN)'!AM44</f>
        <v>11.267209838041779</v>
      </c>
      <c r="L37">
        <f>'DELTA8(MIN-MIN-MIN)'!AM44</f>
        <v>11.267209838041779</v>
      </c>
      <c r="M37" s="25">
        <f t="shared" si="12"/>
        <v>11.267209838041779</v>
      </c>
      <c r="N37" s="25">
        <f t="shared" si="13"/>
        <v>9.6291702630638483</v>
      </c>
      <c r="O37" s="2">
        <f t="shared" si="14"/>
        <v>0</v>
      </c>
      <c r="P37" s="32">
        <f t="shared" si="29"/>
        <v>0</v>
      </c>
      <c r="Q37" t="s">
        <v>51</v>
      </c>
      <c r="R37">
        <f t="shared" si="30"/>
        <v>0</v>
      </c>
      <c r="S37" s="25">
        <f t="shared" si="15"/>
        <v>10.448190050552814</v>
      </c>
      <c r="T37" s="25">
        <f t="shared" si="2"/>
        <v>1.1582688913188253</v>
      </c>
      <c r="U37" s="25">
        <f t="shared" si="26"/>
        <v>67.913333333333341</v>
      </c>
      <c r="V37" s="25">
        <f t="shared" si="27"/>
        <v>3.4566666666666666</v>
      </c>
      <c r="W37" s="25">
        <f t="shared" si="28"/>
        <v>17.371666666666666</v>
      </c>
      <c r="X37" s="25" cm="1">
        <f t="array" ref="X37:Z37">'CERAMICS DATA BASE'!B37:D37</f>
        <v>61.318333333333328</v>
      </c>
      <c r="Y37" s="25">
        <v>0.64166666666666672</v>
      </c>
      <c r="Z37" s="25">
        <v>4.5916666666666659</v>
      </c>
      <c r="AA37" s="25">
        <f t="shared" si="17"/>
        <v>6.5950000000000131</v>
      </c>
      <c r="AB37" s="25">
        <f t="shared" si="18"/>
        <v>2.8149999999999999</v>
      </c>
      <c r="AC37" s="25">
        <f t="shared" si="19"/>
        <v>12.780000000000001</v>
      </c>
      <c r="AD37" s="25">
        <f t="shared" si="20"/>
        <v>1</v>
      </c>
      <c r="AE37" s="25">
        <f t="shared" si="21"/>
        <v>1</v>
      </c>
      <c r="AF37" s="25"/>
      <c r="AG37" s="25">
        <f t="shared" si="22"/>
        <v>-0.16380395749779311</v>
      </c>
      <c r="AH37" s="25">
        <f t="shared" si="23"/>
        <v>9.6291702630638483</v>
      </c>
      <c r="AI37" s="25">
        <f t="shared" si="31"/>
        <v>9.792974220561641</v>
      </c>
      <c r="AJ37" s="25">
        <f t="shared" si="32"/>
        <v>9.9567781780594338</v>
      </c>
      <c r="AK37" s="25">
        <f t="shared" si="33"/>
        <v>10.120582135557227</v>
      </c>
      <c r="AL37" s="25">
        <f t="shared" si="34"/>
        <v>10.284386093055019</v>
      </c>
      <c r="AM37" s="25">
        <f t="shared" si="35"/>
        <v>10.448190050552812</v>
      </c>
      <c r="AN37" s="25">
        <f t="shared" si="36"/>
        <v>10.611994008050605</v>
      </c>
      <c r="AO37" s="25">
        <f t="shared" si="37"/>
        <v>10.775797965548398</v>
      </c>
      <c r="AP37" s="25">
        <f t="shared" si="38"/>
        <v>10.93960192304619</v>
      </c>
      <c r="AQ37" s="25">
        <f t="shared" si="24"/>
        <v>11.267209838041779</v>
      </c>
      <c r="AR37" s="25"/>
      <c r="AS37" s="25"/>
      <c r="AT37">
        <v>0</v>
      </c>
      <c r="AU37" t="str">
        <v>Dentine C3</v>
      </c>
      <c r="AV37" s="25">
        <v>8.7712662743888146</v>
      </c>
      <c r="AW37" s="25">
        <v>8.8571145694856739</v>
      </c>
      <c r="AX37" s="25">
        <v>8.685417979291957</v>
      </c>
      <c r="AZ37" s="25">
        <v>8.685417979291957</v>
      </c>
      <c r="BA37" s="25">
        <v>8.7025876383113285</v>
      </c>
      <c r="BB37">
        <v>8.7197572973307</v>
      </c>
      <c r="BC37">
        <v>8.7369269563500715</v>
      </c>
      <c r="BD37">
        <v>8.7540966153694431</v>
      </c>
      <c r="BE37">
        <v>8.7712662743888146</v>
      </c>
      <c r="BF37">
        <v>8.7884359334081861</v>
      </c>
      <c r="BG37">
        <v>8.8056055924275576</v>
      </c>
      <c r="BH37">
        <v>8.8227752514469291</v>
      </c>
      <c r="BI37">
        <v>8.8571145694856739</v>
      </c>
    </row>
    <row r="38" spans="3:61" x14ac:dyDescent="0.2">
      <c r="C38">
        <f t="shared" si="25"/>
        <v>1.77</v>
      </c>
      <c r="D38" t="s">
        <v>52</v>
      </c>
      <c r="E38" s="25">
        <f>'DELTA1(MAX-MAX-MAX)'!AM45</f>
        <v>11.152780676362203</v>
      </c>
      <c r="F38" s="25">
        <f>'DELTA2(MIN-MAX-MAX)'!AM45</f>
        <v>11.152780676362203</v>
      </c>
      <c r="G38" s="25">
        <f>'DELTA3(MAX-MIN-MAX)'!AM45</f>
        <v>11.176997242823733</v>
      </c>
      <c r="H38" s="25">
        <f>'DELTA4(MIN-MIN-MAX)'!AM45</f>
        <v>11.176997242823733</v>
      </c>
      <c r="I38">
        <f>'DELTA5(MAX-MAX-MIN)'!AM45</f>
        <v>12.133507705111871</v>
      </c>
      <c r="J38">
        <f>'DELTA6(MIN-MAX-MIN)'!AM45</f>
        <v>12.133507705111871</v>
      </c>
      <c r="K38">
        <f>'DELTA7(MAX-MIN-MIN)'!AM45</f>
        <v>12.132311642678534</v>
      </c>
      <c r="L38">
        <f>'DELTA8(MIN-MIN-MIN)'!AM45</f>
        <v>12.132311642678534</v>
      </c>
      <c r="M38" s="25">
        <f t="shared" si="12"/>
        <v>12.133507705111871</v>
      </c>
      <c r="N38" s="25">
        <f t="shared" si="13"/>
        <v>11.152780676362203</v>
      </c>
      <c r="O38" s="2">
        <f t="shared" si="14"/>
        <v>0</v>
      </c>
      <c r="P38" s="32">
        <f t="shared" si="29"/>
        <v>0</v>
      </c>
      <c r="Q38" t="s">
        <v>52</v>
      </c>
      <c r="R38">
        <f t="shared" si="30"/>
        <v>0</v>
      </c>
      <c r="S38" s="25">
        <f t="shared" si="15"/>
        <v>11.643144190737036</v>
      </c>
      <c r="T38" s="25">
        <f t="shared" si="2"/>
        <v>0.69347873252182402</v>
      </c>
      <c r="U38" s="25">
        <f t="shared" si="26"/>
        <v>67.913333333333341</v>
      </c>
      <c r="V38" s="25">
        <f t="shared" si="27"/>
        <v>3.4566666666666666</v>
      </c>
      <c r="W38" s="25">
        <f t="shared" si="28"/>
        <v>17.371666666666666</v>
      </c>
      <c r="X38" s="25" cm="1">
        <f t="array" ref="X38:Z38">'CERAMICS DATA BASE'!B38:D38</f>
        <v>59.455000000000005</v>
      </c>
      <c r="Y38" s="25">
        <v>1.1566666666666665</v>
      </c>
      <c r="Z38" s="25">
        <v>5.9116666666666662</v>
      </c>
      <c r="AA38" s="25">
        <f t="shared" si="17"/>
        <v>8.4583333333333357</v>
      </c>
      <c r="AB38" s="25">
        <f t="shared" si="18"/>
        <v>2.2999999999999998</v>
      </c>
      <c r="AC38" s="25">
        <f t="shared" si="19"/>
        <v>11.46</v>
      </c>
      <c r="AD38" s="25">
        <f t="shared" si="20"/>
        <v>1</v>
      </c>
      <c r="AE38" s="25">
        <f t="shared" si="21"/>
        <v>1</v>
      </c>
      <c r="AF38" s="25"/>
      <c r="AG38" s="25">
        <f t="shared" si="22"/>
        <v>-9.807270287496675E-2</v>
      </c>
      <c r="AH38" s="25">
        <f t="shared" si="23"/>
        <v>11.152780676362203</v>
      </c>
      <c r="AI38" s="25">
        <f t="shared" si="31"/>
        <v>11.250853379237171</v>
      </c>
      <c r="AJ38" s="25">
        <f t="shared" si="32"/>
        <v>11.348926082112138</v>
      </c>
      <c r="AK38" s="25">
        <f t="shared" si="33"/>
        <v>11.446998784987105</v>
      </c>
      <c r="AL38" s="25">
        <f t="shared" si="34"/>
        <v>11.545071487862073</v>
      </c>
      <c r="AM38" s="25">
        <f t="shared" si="35"/>
        <v>11.64314419073704</v>
      </c>
      <c r="AN38" s="25">
        <f t="shared" si="36"/>
        <v>11.741216893612007</v>
      </c>
      <c r="AO38" s="25">
        <f t="shared" si="37"/>
        <v>11.839289596486974</v>
      </c>
      <c r="AP38" s="25">
        <f t="shared" si="38"/>
        <v>11.937362299361942</v>
      </c>
      <c r="AQ38" s="25">
        <f t="shared" si="24"/>
        <v>12.133507705111871</v>
      </c>
      <c r="AR38" s="25"/>
      <c r="AS38" s="25"/>
      <c r="AT38">
        <v>0</v>
      </c>
      <c r="AU38" t="str">
        <v>Correction 590</v>
      </c>
      <c r="AV38" s="25">
        <v>8.9736236179801931</v>
      </c>
      <c r="AW38" s="25">
        <v>9.6199102765949149</v>
      </c>
      <c r="AX38" s="25">
        <v>8.3273369593654714</v>
      </c>
      <c r="AZ38" s="25">
        <v>9.6199102765949149</v>
      </c>
      <c r="BA38" s="25">
        <v>9.4906529448719699</v>
      </c>
      <c r="BB38">
        <v>9.3613956131490248</v>
      </c>
      <c r="BC38">
        <v>9.2321382814260797</v>
      </c>
      <c r="BD38">
        <v>9.1028809497031347</v>
      </c>
      <c r="BE38">
        <v>8.9736236179801896</v>
      </c>
      <c r="BF38">
        <v>8.8443662862572445</v>
      </c>
      <c r="BG38">
        <v>8.7151089545342995</v>
      </c>
      <c r="BH38">
        <v>8.5858516228113544</v>
      </c>
      <c r="BI38">
        <v>8.3273369593654714</v>
      </c>
    </row>
    <row r="39" spans="3:61" x14ac:dyDescent="0.2">
      <c r="C39">
        <f t="shared" si="25"/>
        <v>1.77</v>
      </c>
      <c r="D39" t="s">
        <v>53</v>
      </c>
      <c r="E39" s="25">
        <f>'DELTA1(MAX-MAX-MAX)'!AM46</f>
        <v>6.6782910266115216</v>
      </c>
      <c r="F39" s="25">
        <f>'DELTA2(MIN-MAX-MAX)'!AM46</f>
        <v>6.6782910266115216</v>
      </c>
      <c r="G39" s="25">
        <f>'DELTA3(MAX-MIN-MAX)'!AM46</f>
        <v>6.6782910266115216</v>
      </c>
      <c r="H39" s="25">
        <f>'DELTA4(MIN-MIN-MAX)'!AM46</f>
        <v>6.6782910266115216</v>
      </c>
      <c r="I39">
        <f>'DELTA5(MAX-MAX-MIN)'!AM46</f>
        <v>7.7914844530606224</v>
      </c>
      <c r="J39">
        <f>'DELTA6(MIN-MAX-MIN)'!AM46</f>
        <v>7.7914844530606224</v>
      </c>
      <c r="K39">
        <f>'DELTA7(MAX-MIN-MIN)'!AM46</f>
        <v>7.7914844530606224</v>
      </c>
      <c r="L39">
        <f>'DELTA8(MIN-MIN-MIN)'!AM46</f>
        <v>7.7914844530606224</v>
      </c>
      <c r="M39" s="25">
        <f t="shared" si="12"/>
        <v>7.7914844530606224</v>
      </c>
      <c r="N39" s="25">
        <f t="shared" si="13"/>
        <v>6.6782910266115216</v>
      </c>
      <c r="O39" s="2">
        <f t="shared" si="14"/>
        <v>0</v>
      </c>
      <c r="P39" s="32">
        <f t="shared" si="29"/>
        <v>0</v>
      </c>
      <c r="Q39" t="s">
        <v>53</v>
      </c>
      <c r="R39">
        <f t="shared" si="30"/>
        <v>0</v>
      </c>
      <c r="S39" s="25">
        <f t="shared" si="15"/>
        <v>7.234887739836072</v>
      </c>
      <c r="T39" s="25">
        <f t="shared" si="2"/>
        <v>0.7871466206144474</v>
      </c>
      <c r="U39" s="25">
        <f t="shared" si="26"/>
        <v>67.913333333333341</v>
      </c>
      <c r="V39" s="25">
        <f t="shared" si="27"/>
        <v>3.4566666666666666</v>
      </c>
      <c r="W39" s="25">
        <f t="shared" si="28"/>
        <v>17.371666666666666</v>
      </c>
      <c r="X39" s="25" cm="1">
        <f t="array" ref="X39:Z39">'CERAMICS DATA BASE'!B39:D39</f>
        <v>66.054999999999993</v>
      </c>
      <c r="Y39" s="25">
        <v>-1.2366666666666666</v>
      </c>
      <c r="Z39" s="25">
        <v>7.0916666666666677</v>
      </c>
      <c r="AA39" s="25">
        <f t="shared" si="17"/>
        <v>1.8583333333333485</v>
      </c>
      <c r="AB39" s="25">
        <f t="shared" si="18"/>
        <v>4.6933333333333334</v>
      </c>
      <c r="AC39" s="25">
        <f t="shared" si="19"/>
        <v>10.279999999999998</v>
      </c>
      <c r="AD39" s="25">
        <f t="shared" si="20"/>
        <v>1</v>
      </c>
      <c r="AE39" s="25">
        <f t="shared" si="21"/>
        <v>1</v>
      </c>
      <c r="AF39" s="25"/>
      <c r="AG39" s="25">
        <f t="shared" si="22"/>
        <v>-0.11131934264491009</v>
      </c>
      <c r="AH39" s="25">
        <f t="shared" si="23"/>
        <v>6.6782910266115216</v>
      </c>
      <c r="AI39" s="25">
        <f t="shared" si="31"/>
        <v>6.7896103692564314</v>
      </c>
      <c r="AJ39" s="25">
        <f t="shared" si="32"/>
        <v>6.9009297119013411</v>
      </c>
      <c r="AK39" s="25">
        <f t="shared" si="33"/>
        <v>7.0122490545462508</v>
      </c>
      <c r="AL39" s="25">
        <f t="shared" si="34"/>
        <v>7.1235683971911605</v>
      </c>
      <c r="AM39" s="25">
        <f t="shared" si="35"/>
        <v>7.2348877398360703</v>
      </c>
      <c r="AN39" s="25">
        <f t="shared" si="36"/>
        <v>7.34620708248098</v>
      </c>
      <c r="AO39" s="25">
        <f t="shared" si="37"/>
        <v>7.4575264251258897</v>
      </c>
      <c r="AP39" s="25">
        <f t="shared" si="38"/>
        <v>7.5688457677707994</v>
      </c>
      <c r="AQ39" s="25">
        <f t="shared" si="24"/>
        <v>7.7914844530606224</v>
      </c>
      <c r="AR39" s="25"/>
      <c r="AS39" s="25"/>
      <c r="AT39">
        <v>0</v>
      </c>
      <c r="AU39" t="str">
        <v>Empress HTA3</v>
      </c>
      <c r="AV39" s="25">
        <v>9.1282917240253738</v>
      </c>
      <c r="AW39" s="25">
        <v>9.3043926917473012</v>
      </c>
      <c r="AX39" s="25">
        <v>8.9521907563034464</v>
      </c>
      <c r="AZ39" s="25">
        <v>8.9521907563034464</v>
      </c>
      <c r="BA39" s="25">
        <v>8.9874109498478312</v>
      </c>
      <c r="BB39">
        <v>9.0226311433922159</v>
      </c>
      <c r="BC39">
        <v>9.0578513369366007</v>
      </c>
      <c r="BD39">
        <v>9.0930715304809855</v>
      </c>
      <c r="BE39">
        <v>9.1282917240253703</v>
      </c>
      <c r="BF39">
        <v>9.163511917569755</v>
      </c>
      <c r="BG39">
        <v>9.1987321111141398</v>
      </c>
      <c r="BH39">
        <v>9.2339523046585246</v>
      </c>
      <c r="BI39">
        <v>9.3043926917473012</v>
      </c>
    </row>
    <row r="40" spans="3:61" x14ac:dyDescent="0.2">
      <c r="C40">
        <f t="shared" si="25"/>
        <v>1.77</v>
      </c>
      <c r="D40" t="s">
        <v>54</v>
      </c>
      <c r="E40" s="25">
        <f>'DELTA1(MAX-MAX-MAX)'!AM47</f>
        <v>10.267108597732568</v>
      </c>
      <c r="F40" s="25">
        <f>'DELTA2(MIN-MAX-MAX)'!AM47</f>
        <v>10.267108597732568</v>
      </c>
      <c r="G40" s="25">
        <f>'DELTA3(MAX-MIN-MAX)'!AM47</f>
        <v>10.267108597732568</v>
      </c>
      <c r="H40" s="25">
        <f>'DELTA4(MIN-MIN-MAX)'!AM47</f>
        <v>10.267108597732568</v>
      </c>
      <c r="I40">
        <f>'DELTA5(MAX-MAX-MIN)'!AM47</f>
        <v>11.805688217172085</v>
      </c>
      <c r="J40">
        <f>'DELTA6(MIN-MAX-MIN)'!AM47</f>
        <v>11.805688217172085</v>
      </c>
      <c r="K40">
        <f>'DELTA7(MAX-MIN-MIN)'!AM47</f>
        <v>11.805688217172085</v>
      </c>
      <c r="L40">
        <f>'DELTA8(MIN-MIN-MIN)'!AM47</f>
        <v>11.805688217172085</v>
      </c>
      <c r="M40" s="25">
        <f t="shared" si="12"/>
        <v>11.805688217172085</v>
      </c>
      <c r="N40" s="25">
        <f t="shared" si="13"/>
        <v>10.267108597732568</v>
      </c>
      <c r="O40" s="2">
        <f t="shared" si="14"/>
        <v>0</v>
      </c>
      <c r="P40" s="32">
        <f t="shared" si="29"/>
        <v>0</v>
      </c>
      <c r="Q40" t="s">
        <v>54</v>
      </c>
      <c r="R40">
        <f t="shared" si="30"/>
        <v>0</v>
      </c>
      <c r="S40" s="25">
        <f t="shared" si="15"/>
        <v>11.036398407452326</v>
      </c>
      <c r="T40" s="25">
        <f t="shared" si="2"/>
        <v>1.0879400823011001</v>
      </c>
      <c r="U40" s="25">
        <f t="shared" si="26"/>
        <v>67.913333333333341</v>
      </c>
      <c r="V40" s="25">
        <f t="shared" si="27"/>
        <v>3.4566666666666666</v>
      </c>
      <c r="W40" s="25">
        <f t="shared" si="28"/>
        <v>17.371666666666666</v>
      </c>
      <c r="X40" s="25" cm="1">
        <f t="array" ref="X40:Z40">'CERAMICS DATA BASE'!B40:D40</f>
        <v>60.564999999999998</v>
      </c>
      <c r="Y40" s="25">
        <v>0.56833333333333325</v>
      </c>
      <c r="Z40" s="25">
        <v>4.6100000000000003</v>
      </c>
      <c r="AA40" s="25">
        <f t="shared" si="17"/>
        <v>7.3483333333333434</v>
      </c>
      <c r="AB40" s="25">
        <f t="shared" si="18"/>
        <v>2.8883333333333332</v>
      </c>
      <c r="AC40" s="25">
        <f t="shared" si="19"/>
        <v>12.761666666666667</v>
      </c>
      <c r="AD40" s="25">
        <f t="shared" si="20"/>
        <v>1</v>
      </c>
      <c r="AE40" s="25">
        <f t="shared" si="21"/>
        <v>1</v>
      </c>
      <c r="AF40" s="25"/>
      <c r="AG40" s="25">
        <f t="shared" si="22"/>
        <v>-0.15385796194395168</v>
      </c>
      <c r="AH40" s="25">
        <f t="shared" si="23"/>
        <v>10.267108597732568</v>
      </c>
      <c r="AI40" s="25">
        <f t="shared" si="31"/>
        <v>10.42096655967652</v>
      </c>
      <c r="AJ40" s="25">
        <f t="shared" si="32"/>
        <v>10.574824521620473</v>
      </c>
      <c r="AK40" s="25">
        <f t="shared" si="33"/>
        <v>10.728682483564425</v>
      </c>
      <c r="AL40" s="25">
        <f t="shared" si="34"/>
        <v>10.882540445508377</v>
      </c>
      <c r="AM40" s="25">
        <f t="shared" si="35"/>
        <v>11.03639840745233</v>
      </c>
      <c r="AN40" s="25">
        <f t="shared" si="36"/>
        <v>11.190256369396282</v>
      </c>
      <c r="AO40" s="25">
        <f t="shared" si="37"/>
        <v>11.344114331340235</v>
      </c>
      <c r="AP40" s="25">
        <f t="shared" si="38"/>
        <v>11.497972293284187</v>
      </c>
      <c r="AQ40" s="25">
        <f t="shared" si="24"/>
        <v>11.805688217172085</v>
      </c>
      <c r="AR40" s="25"/>
      <c r="AS40" s="25"/>
      <c r="AT40">
        <v>0</v>
      </c>
      <c r="AU40" t="str">
        <v>Effect B3</v>
      </c>
      <c r="AV40" s="25">
        <v>9.2737221766073681</v>
      </c>
      <c r="AW40" s="25">
        <v>9.6881371501619462</v>
      </c>
      <c r="AX40" s="25">
        <v>8.8593072030527882</v>
      </c>
      <c r="AZ40" s="25">
        <v>8.8593072030527882</v>
      </c>
      <c r="BA40" s="25">
        <v>8.9421901977637042</v>
      </c>
      <c r="BB40">
        <v>9.0250731924746201</v>
      </c>
      <c r="BC40">
        <v>9.1079561871855361</v>
      </c>
      <c r="BD40">
        <v>9.1908391818964521</v>
      </c>
      <c r="BE40">
        <v>9.2737221766073681</v>
      </c>
      <c r="BF40">
        <v>9.3566051713182841</v>
      </c>
      <c r="BG40">
        <v>9.4394881660292</v>
      </c>
      <c r="BH40">
        <v>9.522371160740116</v>
      </c>
      <c r="BI40">
        <v>9.6881371501619462</v>
      </c>
    </row>
    <row r="41" spans="3:61" x14ac:dyDescent="0.2">
      <c r="C41">
        <f t="shared" si="25"/>
        <v>1.77</v>
      </c>
      <c r="D41" t="s">
        <v>55</v>
      </c>
      <c r="E41" s="25">
        <f>'DELTA1(MAX-MAX-MAX)'!AM48</f>
        <v>10.088072333456466</v>
      </c>
      <c r="F41" s="25">
        <f>'DELTA2(MIN-MAX-MAX)'!AM48</f>
        <v>10.088072333456466</v>
      </c>
      <c r="G41" s="25">
        <f>'DELTA3(MAX-MIN-MAX)'!AM48</f>
        <v>10.088072333456466</v>
      </c>
      <c r="H41" s="25">
        <f>'DELTA4(MIN-MIN-MAX)'!AM48</f>
        <v>10.088072333456466</v>
      </c>
      <c r="I41">
        <f>'DELTA5(MAX-MAX-MIN)'!AM48</f>
        <v>11.703483488281115</v>
      </c>
      <c r="J41">
        <f>'DELTA6(MIN-MAX-MIN)'!AM48</f>
        <v>11.703483488281115</v>
      </c>
      <c r="K41">
        <f>'DELTA7(MAX-MIN-MIN)'!AM48</f>
        <v>11.703483488281115</v>
      </c>
      <c r="L41">
        <f>'DELTA8(MIN-MIN-MIN)'!AM48</f>
        <v>11.703483488281115</v>
      </c>
      <c r="M41" s="25">
        <f t="shared" si="12"/>
        <v>11.703483488281115</v>
      </c>
      <c r="N41" s="25">
        <f t="shared" si="13"/>
        <v>10.088072333456466</v>
      </c>
      <c r="O41" s="2">
        <f t="shared" si="14"/>
        <v>0</v>
      </c>
      <c r="P41" s="32">
        <f t="shared" si="29"/>
        <v>0</v>
      </c>
      <c r="Q41" t="s">
        <v>55</v>
      </c>
      <c r="R41">
        <f t="shared" si="30"/>
        <v>0</v>
      </c>
      <c r="S41" s="25">
        <f t="shared" si="15"/>
        <v>10.895777910868791</v>
      </c>
      <c r="T41" s="25">
        <f t="shared" si="2"/>
        <v>1.1422681819809011</v>
      </c>
      <c r="U41" s="25">
        <f t="shared" si="26"/>
        <v>67.913333333333341</v>
      </c>
      <c r="V41" s="25">
        <f t="shared" si="27"/>
        <v>3.4566666666666666</v>
      </c>
      <c r="W41" s="25">
        <f t="shared" si="28"/>
        <v>17.371666666666666</v>
      </c>
      <c r="X41" s="25" cm="1">
        <f t="array" ref="X41:Z41">'CERAMICS DATA BASE'!B41:D41</f>
        <v>60.773333333333341</v>
      </c>
      <c r="Y41" s="25">
        <v>0.60166666666666668</v>
      </c>
      <c r="Z41" s="25">
        <v>4.4933333333333332</v>
      </c>
      <c r="AA41" s="25">
        <f t="shared" si="17"/>
        <v>7.1400000000000006</v>
      </c>
      <c r="AB41" s="25">
        <f t="shared" si="18"/>
        <v>2.855</v>
      </c>
      <c r="AC41" s="25">
        <f t="shared" si="19"/>
        <v>12.878333333333334</v>
      </c>
      <c r="AD41" s="25">
        <f t="shared" si="20"/>
        <v>1</v>
      </c>
      <c r="AE41" s="25">
        <f t="shared" si="21"/>
        <v>1</v>
      </c>
      <c r="AF41" s="25"/>
      <c r="AG41" s="25">
        <f t="shared" si="22"/>
        <v>-0.16154111548246491</v>
      </c>
      <c r="AH41" s="25">
        <f t="shared" si="23"/>
        <v>10.088072333456466</v>
      </c>
      <c r="AI41" s="25">
        <f t="shared" si="31"/>
        <v>10.249613448938931</v>
      </c>
      <c r="AJ41" s="25">
        <f t="shared" si="32"/>
        <v>10.411154564421395</v>
      </c>
      <c r="AK41" s="25">
        <f t="shared" si="33"/>
        <v>10.572695679903859</v>
      </c>
      <c r="AL41" s="25">
        <f t="shared" si="34"/>
        <v>10.734236795386323</v>
      </c>
      <c r="AM41" s="25">
        <f t="shared" si="35"/>
        <v>10.895777910868787</v>
      </c>
      <c r="AN41" s="25">
        <f t="shared" si="36"/>
        <v>11.057319026351252</v>
      </c>
      <c r="AO41" s="25">
        <f t="shared" si="37"/>
        <v>11.218860141833716</v>
      </c>
      <c r="AP41" s="25">
        <f t="shared" si="38"/>
        <v>11.38040125731618</v>
      </c>
      <c r="AQ41" s="25">
        <f t="shared" si="24"/>
        <v>11.703483488281115</v>
      </c>
      <c r="AR41" s="25"/>
      <c r="AS41" s="25"/>
      <c r="AT41">
        <v>0</v>
      </c>
      <c r="AU41" t="str">
        <v>Color Opaque 672</v>
      </c>
      <c r="AV41" s="25">
        <v>9.3938938934462648</v>
      </c>
      <c r="AW41" s="25">
        <v>9.8693426275265903</v>
      </c>
      <c r="AX41" s="25">
        <v>8.9184451593659411</v>
      </c>
      <c r="AZ41" s="25">
        <v>9.8693426275265903</v>
      </c>
      <c r="BA41" s="25">
        <v>9.7742528807105256</v>
      </c>
      <c r="BB41">
        <v>9.6791631338944608</v>
      </c>
      <c r="BC41">
        <v>9.5840733870783961</v>
      </c>
      <c r="BD41">
        <v>9.4889836402623313</v>
      </c>
      <c r="BE41">
        <v>9.3938938934462666</v>
      </c>
      <c r="BF41">
        <v>9.2988041466302018</v>
      </c>
      <c r="BG41">
        <v>9.2037143998141371</v>
      </c>
      <c r="BH41">
        <v>9.1086246529980723</v>
      </c>
      <c r="BI41">
        <v>8.9184451593659411</v>
      </c>
    </row>
    <row r="42" spans="3:61" x14ac:dyDescent="0.2">
      <c r="C42">
        <f t="shared" si="25"/>
        <v>1.77</v>
      </c>
      <c r="D42" t="s">
        <v>56</v>
      </c>
      <c r="E42" s="25">
        <f>'DELTA1(MAX-MAX-MAX)'!AM49</f>
        <v>10.681592630247055</v>
      </c>
      <c r="F42" s="25">
        <f>'DELTA2(MIN-MAX-MAX)'!AM49</f>
        <v>10.681592630247055</v>
      </c>
      <c r="G42" s="25">
        <f>'DELTA3(MAX-MIN-MAX)'!AM49</f>
        <v>10.681592630247055</v>
      </c>
      <c r="H42" s="25">
        <f>'DELTA4(MIN-MIN-MAX)'!AM49</f>
        <v>10.681592630247055</v>
      </c>
      <c r="I42">
        <f>'DELTA5(MAX-MAX-MIN)'!AM49</f>
        <v>12.244697648686332</v>
      </c>
      <c r="J42">
        <f>'DELTA6(MIN-MAX-MIN)'!AM49</f>
        <v>12.244697648686332</v>
      </c>
      <c r="K42">
        <f>'DELTA7(MAX-MIN-MIN)'!AM49</f>
        <v>12.244697648686332</v>
      </c>
      <c r="L42">
        <f>'DELTA8(MIN-MIN-MIN)'!AM49</f>
        <v>12.244697648686332</v>
      </c>
      <c r="M42" s="25">
        <f t="shared" si="12"/>
        <v>12.244697648686332</v>
      </c>
      <c r="N42" s="25">
        <f t="shared" si="13"/>
        <v>10.681592630247055</v>
      </c>
      <c r="O42" s="2">
        <f t="shared" si="14"/>
        <v>0</v>
      </c>
      <c r="P42" s="32">
        <f t="shared" si="29"/>
        <v>0</v>
      </c>
      <c r="Q42" t="s">
        <v>56</v>
      </c>
      <c r="R42">
        <f t="shared" si="30"/>
        <v>0</v>
      </c>
      <c r="S42" s="25">
        <f t="shared" si="15"/>
        <v>11.463145139466693</v>
      </c>
      <c r="T42" s="25">
        <f t="shared" si="2"/>
        <v>1.1052821582451362</v>
      </c>
      <c r="U42" s="25">
        <f t="shared" si="26"/>
        <v>67.913333333333341</v>
      </c>
      <c r="V42" s="25">
        <f t="shared" si="27"/>
        <v>3.4566666666666666</v>
      </c>
      <c r="W42" s="25">
        <f t="shared" si="28"/>
        <v>17.371666666666666</v>
      </c>
      <c r="X42" s="25" cm="1">
        <f t="array" ref="X42:Z42">'CERAMICS DATA BASE'!B42:D42</f>
        <v>60.065000000000005</v>
      </c>
      <c r="Y42" s="25">
        <v>0.62</v>
      </c>
      <c r="Z42" s="25">
        <v>4.4349999999999996</v>
      </c>
      <c r="AA42" s="25">
        <f t="shared" si="17"/>
        <v>7.8483333333333363</v>
      </c>
      <c r="AB42" s="25">
        <f t="shared" si="18"/>
        <v>2.8366666666666664</v>
      </c>
      <c r="AC42" s="25">
        <f t="shared" si="19"/>
        <v>12.936666666666667</v>
      </c>
      <c r="AD42" s="25">
        <f t="shared" si="20"/>
        <v>1</v>
      </c>
      <c r="AE42" s="25">
        <f t="shared" si="21"/>
        <v>1</v>
      </c>
      <c r="AF42" s="25"/>
      <c r="AG42" s="25">
        <f t="shared" si="22"/>
        <v>-0.1563105018439277</v>
      </c>
      <c r="AH42" s="25">
        <f t="shared" si="23"/>
        <v>10.681592630247055</v>
      </c>
      <c r="AI42" s="25">
        <f t="shared" si="31"/>
        <v>10.837903132090982</v>
      </c>
      <c r="AJ42" s="25">
        <f t="shared" si="32"/>
        <v>10.99421363393491</v>
      </c>
      <c r="AK42" s="25">
        <f t="shared" si="33"/>
        <v>11.150524135778838</v>
      </c>
      <c r="AL42" s="25">
        <f t="shared" si="34"/>
        <v>11.306834637622766</v>
      </c>
      <c r="AM42" s="25">
        <f t="shared" si="35"/>
        <v>11.463145139466693</v>
      </c>
      <c r="AN42" s="25">
        <f t="shared" si="36"/>
        <v>11.619455641310621</v>
      </c>
      <c r="AO42" s="25">
        <f t="shared" si="37"/>
        <v>11.775766143154549</v>
      </c>
      <c r="AP42" s="25">
        <f t="shared" si="38"/>
        <v>11.932076644998476</v>
      </c>
      <c r="AQ42" s="25">
        <f t="shared" si="24"/>
        <v>12.244697648686332</v>
      </c>
      <c r="AR42" s="25"/>
      <c r="AS42" s="25"/>
      <c r="AT42">
        <v>0</v>
      </c>
      <c r="AU42" t="str">
        <v>Effect D2</v>
      </c>
      <c r="AV42" s="25">
        <v>9.5209993507534492</v>
      </c>
      <c r="AW42" s="25">
        <v>9.916418886971492</v>
      </c>
      <c r="AX42" s="25">
        <v>9.1255798145354081</v>
      </c>
      <c r="AZ42" s="25">
        <v>9.1255798145354081</v>
      </c>
      <c r="BA42" s="25">
        <v>9.204663721779017</v>
      </c>
      <c r="BB42">
        <v>9.283747629022626</v>
      </c>
      <c r="BC42">
        <v>9.3628315362662349</v>
      </c>
      <c r="BD42">
        <v>9.4419154435098438</v>
      </c>
      <c r="BE42">
        <v>9.5209993507534527</v>
      </c>
      <c r="BF42">
        <v>9.6000832579970616</v>
      </c>
      <c r="BG42">
        <v>9.6791671652406706</v>
      </c>
      <c r="BH42">
        <v>9.7582510724842795</v>
      </c>
      <c r="BI42">
        <v>9.916418886971492</v>
      </c>
    </row>
    <row r="43" spans="3:61" x14ac:dyDescent="0.2">
      <c r="C43">
        <f t="shared" si="25"/>
        <v>1.77</v>
      </c>
      <c r="D43" t="s">
        <v>57</v>
      </c>
      <c r="E43" s="25">
        <f>'DELTA1(MAX-MAX-MAX)'!AM50</f>
        <v>11.162748101635414</v>
      </c>
      <c r="F43" s="25">
        <f>'DELTA2(MIN-MAX-MAX)'!AM50</f>
        <v>11.162748101635414</v>
      </c>
      <c r="G43" s="25">
        <f>'DELTA3(MAX-MIN-MAX)'!AM50</f>
        <v>11.188293893557443</v>
      </c>
      <c r="H43" s="25">
        <f>'DELTA4(MIN-MIN-MAX)'!AM50</f>
        <v>11.188293893557443</v>
      </c>
      <c r="I43">
        <f>'DELTA5(MAX-MAX-MIN)'!AM50</f>
        <v>12.164210289604425</v>
      </c>
      <c r="J43">
        <f>'DELTA6(MIN-MAX-MIN)'!AM50</f>
        <v>12.164210289604425</v>
      </c>
      <c r="K43">
        <f>'DELTA7(MAX-MIN-MIN)'!AM50</f>
        <v>12.161585622728317</v>
      </c>
      <c r="L43">
        <f>'DELTA8(MIN-MIN-MIN)'!AM50</f>
        <v>12.161585622728317</v>
      </c>
      <c r="M43" s="25">
        <f t="shared" si="12"/>
        <v>12.164210289604425</v>
      </c>
      <c r="N43" s="25">
        <f t="shared" si="13"/>
        <v>11.162748101635414</v>
      </c>
      <c r="O43" s="2">
        <f t="shared" si="14"/>
        <v>0</v>
      </c>
      <c r="P43" s="32">
        <f t="shared" si="29"/>
        <v>0</v>
      </c>
      <c r="Q43" t="s">
        <v>57</v>
      </c>
      <c r="R43">
        <f t="shared" si="30"/>
        <v>0</v>
      </c>
      <c r="S43" s="25">
        <f t="shared" si="15"/>
        <v>11.663479195619919</v>
      </c>
      <c r="T43" s="25">
        <f t="shared" si="2"/>
        <v>0.70814070421480468</v>
      </c>
      <c r="U43" s="25">
        <f t="shared" si="26"/>
        <v>67.913333333333341</v>
      </c>
      <c r="V43" s="25">
        <f t="shared" si="27"/>
        <v>3.4566666666666666</v>
      </c>
      <c r="W43" s="25">
        <f t="shared" si="28"/>
        <v>17.371666666666666</v>
      </c>
      <c r="X43" s="25" cm="1">
        <f t="array" ref="X43:Z43">'CERAMICS DATA BASE'!B43:D43</f>
        <v>59.441666666666663</v>
      </c>
      <c r="Y43" s="25">
        <v>1.1833333333333333</v>
      </c>
      <c r="Z43" s="25">
        <v>5.8566666666666665</v>
      </c>
      <c r="AA43" s="25">
        <f t="shared" si="17"/>
        <v>8.4716666666666782</v>
      </c>
      <c r="AB43" s="25">
        <f t="shared" si="18"/>
        <v>2.2733333333333334</v>
      </c>
      <c r="AC43" s="25">
        <f t="shared" si="19"/>
        <v>11.515000000000001</v>
      </c>
      <c r="AD43" s="25">
        <f t="shared" si="20"/>
        <v>1</v>
      </c>
      <c r="AE43" s="25">
        <f t="shared" si="21"/>
        <v>1</v>
      </c>
      <c r="AF43" s="25"/>
      <c r="AG43" s="25">
        <f t="shared" si="22"/>
        <v>-0.10014621879690111</v>
      </c>
      <c r="AH43" s="25">
        <f t="shared" si="23"/>
        <v>11.162748101635414</v>
      </c>
      <c r="AI43" s="25">
        <f t="shared" si="31"/>
        <v>11.262894320432315</v>
      </c>
      <c r="AJ43" s="25">
        <f t="shared" si="32"/>
        <v>11.363040539229216</v>
      </c>
      <c r="AK43" s="25">
        <f t="shared" si="33"/>
        <v>11.463186758026117</v>
      </c>
      <c r="AL43" s="25">
        <f t="shared" si="34"/>
        <v>11.563332976823018</v>
      </c>
      <c r="AM43" s="25">
        <f t="shared" si="35"/>
        <v>11.663479195619919</v>
      </c>
      <c r="AN43" s="25">
        <f t="shared" si="36"/>
        <v>11.76362541441682</v>
      </c>
      <c r="AO43" s="25">
        <f t="shared" si="37"/>
        <v>11.863771633213721</v>
      </c>
      <c r="AP43" s="25">
        <f t="shared" si="38"/>
        <v>11.963917852010622</v>
      </c>
      <c r="AQ43" s="25">
        <f t="shared" si="24"/>
        <v>12.164210289604425</v>
      </c>
      <c r="AR43" s="25"/>
      <c r="AS43" s="25"/>
      <c r="AT43">
        <v>0</v>
      </c>
      <c r="AU43" t="str">
        <v>Effect C2</v>
      </c>
      <c r="AV43" s="25">
        <v>9.6337321599402017</v>
      </c>
      <c r="AW43" s="25">
        <v>10.019210799899794</v>
      </c>
      <c r="AX43" s="25">
        <v>9.2482535199806115</v>
      </c>
      <c r="AZ43" s="25">
        <v>9.2482535199806115</v>
      </c>
      <c r="BA43" s="25">
        <v>9.3253492479725288</v>
      </c>
      <c r="BB43">
        <v>9.4024449759644462</v>
      </c>
      <c r="BC43">
        <v>9.4795407039563635</v>
      </c>
      <c r="BD43">
        <v>9.5566364319482808</v>
      </c>
      <c r="BE43">
        <v>9.6337321599401982</v>
      </c>
      <c r="BF43">
        <v>9.7108278879321155</v>
      </c>
      <c r="BG43">
        <v>9.7879236159240328</v>
      </c>
      <c r="BH43">
        <v>9.8650193439159501</v>
      </c>
      <c r="BI43">
        <v>10.019210799899794</v>
      </c>
    </row>
    <row r="44" spans="3:61" x14ac:dyDescent="0.2">
      <c r="C44">
        <f t="shared" si="25"/>
        <v>1.77</v>
      </c>
      <c r="D44" t="s">
        <v>58</v>
      </c>
      <c r="E44" s="25">
        <f>'DELTA1(MAX-MAX-MAX)'!AM51</f>
        <v>9.9399463580342253</v>
      </c>
      <c r="F44" s="25">
        <f>'DELTA2(MIN-MAX-MAX)'!AM51</f>
        <v>9.9399463580342253</v>
      </c>
      <c r="G44" s="25">
        <f>'DELTA3(MAX-MIN-MAX)'!AM51</f>
        <v>9.9399463580342253</v>
      </c>
      <c r="H44" s="25">
        <f>'DELTA4(MIN-MIN-MAX)'!AM51</f>
        <v>9.9399463580342253</v>
      </c>
      <c r="I44">
        <f>'DELTA5(MAX-MAX-MIN)'!AM51</f>
        <v>11.566043006744207</v>
      </c>
      <c r="J44">
        <f>'DELTA6(MIN-MAX-MIN)'!AM51</f>
        <v>11.566043006744207</v>
      </c>
      <c r="K44">
        <f>'DELTA7(MAX-MIN-MIN)'!AM51</f>
        <v>11.566043006744207</v>
      </c>
      <c r="L44">
        <f>'DELTA8(MIN-MIN-MIN)'!AM51</f>
        <v>11.566043006744207</v>
      </c>
      <c r="M44" s="25">
        <f t="shared" si="12"/>
        <v>11.566043006744207</v>
      </c>
      <c r="N44" s="25">
        <f t="shared" si="13"/>
        <v>9.9399463580342253</v>
      </c>
      <c r="O44" s="2">
        <f t="shared" si="14"/>
        <v>0</v>
      </c>
      <c r="P44" s="32">
        <f t="shared" si="29"/>
        <v>0</v>
      </c>
      <c r="Q44" t="s">
        <v>58</v>
      </c>
      <c r="R44">
        <f t="shared" si="30"/>
        <v>0</v>
      </c>
      <c r="S44" s="25">
        <f t="shared" si="15"/>
        <v>10.752994682389216</v>
      </c>
      <c r="T44" s="25">
        <f t="shared" si="2"/>
        <v>1.1498239671675476</v>
      </c>
      <c r="U44" s="25">
        <f t="shared" si="26"/>
        <v>67.913333333333341</v>
      </c>
      <c r="V44" s="25">
        <f t="shared" si="27"/>
        <v>3.4566666666666666</v>
      </c>
      <c r="W44" s="25">
        <f t="shared" si="28"/>
        <v>17.371666666666666</v>
      </c>
      <c r="X44" s="25" cm="1">
        <f t="array" ref="X44:Z44">'CERAMICS DATA BASE'!B44:D44</f>
        <v>60.951666666666675</v>
      </c>
      <c r="Y44" s="25">
        <v>0.59666666666666657</v>
      </c>
      <c r="Z44" s="25">
        <v>4.5150000000000006</v>
      </c>
      <c r="AA44" s="25">
        <f t="shared" si="17"/>
        <v>6.961666666666666</v>
      </c>
      <c r="AB44" s="25">
        <f t="shared" si="18"/>
        <v>2.86</v>
      </c>
      <c r="AC44" s="25">
        <f t="shared" si="19"/>
        <v>12.856666666666666</v>
      </c>
      <c r="AD44" s="25">
        <f t="shared" si="20"/>
        <v>1</v>
      </c>
      <c r="AE44" s="25">
        <f t="shared" si="21"/>
        <v>1</v>
      </c>
      <c r="AF44" s="25"/>
      <c r="AG44" s="25">
        <f t="shared" si="22"/>
        <v>-0.16260966487099821</v>
      </c>
      <c r="AH44" s="25">
        <f t="shared" si="23"/>
        <v>9.9399463580342253</v>
      </c>
      <c r="AI44" s="25">
        <f t="shared" si="31"/>
        <v>10.102556022905224</v>
      </c>
      <c r="AJ44" s="25">
        <f t="shared" si="32"/>
        <v>10.265165687776223</v>
      </c>
      <c r="AK44" s="25">
        <f t="shared" si="33"/>
        <v>10.427775352647222</v>
      </c>
      <c r="AL44" s="25">
        <f t="shared" si="34"/>
        <v>10.590385017518221</v>
      </c>
      <c r="AM44" s="25">
        <f t="shared" si="35"/>
        <v>10.75299468238922</v>
      </c>
      <c r="AN44" s="25">
        <f t="shared" si="36"/>
        <v>10.915604347260219</v>
      </c>
      <c r="AO44" s="25">
        <f t="shared" si="37"/>
        <v>11.078214012131218</v>
      </c>
      <c r="AP44" s="25">
        <f t="shared" si="38"/>
        <v>11.240823677002217</v>
      </c>
      <c r="AQ44" s="25">
        <f t="shared" si="24"/>
        <v>11.566043006744207</v>
      </c>
      <c r="AR44" s="25"/>
      <c r="AS44" s="25"/>
      <c r="AT44">
        <v>0</v>
      </c>
      <c r="AU44" t="str">
        <v>Effect B2</v>
      </c>
      <c r="AV44" s="25">
        <v>9.6433022401032744</v>
      </c>
      <c r="AW44" s="25">
        <v>10.056020205530356</v>
      </c>
      <c r="AX44" s="25">
        <v>9.230584274676195</v>
      </c>
      <c r="AZ44" s="25">
        <v>9.230584274676195</v>
      </c>
      <c r="BA44" s="25">
        <v>9.3131278677616116</v>
      </c>
      <c r="BB44">
        <v>9.3956714608470282</v>
      </c>
      <c r="BC44">
        <v>9.4782150539324448</v>
      </c>
      <c r="BD44">
        <v>9.5607586470178614</v>
      </c>
      <c r="BE44">
        <v>9.643302240103278</v>
      </c>
      <c r="BF44">
        <v>9.7258458331886946</v>
      </c>
      <c r="BG44">
        <v>9.8083894262741111</v>
      </c>
      <c r="BH44">
        <v>9.8909330193595277</v>
      </c>
      <c r="BI44">
        <v>10.056020205530356</v>
      </c>
    </row>
    <row r="45" spans="3:61" x14ac:dyDescent="0.2">
      <c r="C45">
        <f t="shared" si="25"/>
        <v>1.77</v>
      </c>
      <c r="D45" t="s">
        <v>59</v>
      </c>
      <c r="E45" s="25">
        <f>'DELTA1(MAX-MAX-MAX)'!AM52</f>
        <v>9.5221875968056473</v>
      </c>
      <c r="F45" s="25">
        <f>'DELTA2(MIN-MAX-MAX)'!AM52</f>
        <v>9.5221875968056473</v>
      </c>
      <c r="G45" s="25">
        <f>'DELTA3(MAX-MIN-MAX)'!AM52</f>
        <v>9.5221875968056473</v>
      </c>
      <c r="H45" s="25">
        <f>'DELTA4(MIN-MIN-MAX)'!AM52</f>
        <v>9.5221875968056473</v>
      </c>
      <c r="I45">
        <f>'DELTA5(MAX-MAX-MIN)'!AM52</f>
        <v>10.991177538654243</v>
      </c>
      <c r="J45">
        <f>'DELTA6(MIN-MAX-MIN)'!AM52</f>
        <v>10.991177538654243</v>
      </c>
      <c r="K45">
        <f>'DELTA7(MAX-MIN-MIN)'!AM52</f>
        <v>10.991177538654243</v>
      </c>
      <c r="L45">
        <f>'DELTA8(MIN-MIN-MIN)'!AM52</f>
        <v>10.991177538654243</v>
      </c>
      <c r="M45" s="25">
        <f t="shared" si="12"/>
        <v>10.991177538654243</v>
      </c>
      <c r="N45" s="25">
        <f t="shared" si="13"/>
        <v>9.5221875968056473</v>
      </c>
      <c r="O45" s="2">
        <f t="shared" si="14"/>
        <v>0</v>
      </c>
      <c r="P45" s="32">
        <f t="shared" si="29"/>
        <v>0</v>
      </c>
      <c r="Q45" t="s">
        <v>59</v>
      </c>
      <c r="R45">
        <f t="shared" si="30"/>
        <v>0</v>
      </c>
      <c r="S45" s="25">
        <f t="shared" si="15"/>
        <v>10.256682567729946</v>
      </c>
      <c r="T45" s="25">
        <f t="shared" si="2"/>
        <v>1.0387327493759744</v>
      </c>
      <c r="U45" s="25">
        <f t="shared" si="26"/>
        <v>67.913333333333341</v>
      </c>
      <c r="V45" s="25">
        <f t="shared" si="27"/>
        <v>3.4566666666666666</v>
      </c>
      <c r="W45" s="25">
        <f t="shared" si="28"/>
        <v>17.371666666666666</v>
      </c>
      <c r="X45" s="25" cm="1">
        <f t="array" ref="X45:Z45">'CERAMICS DATA BASE'!B45:D45</f>
        <v>61.411666666666669</v>
      </c>
      <c r="Y45" s="25">
        <v>0.88500000000000012</v>
      </c>
      <c r="Z45" s="25">
        <v>5.04</v>
      </c>
      <c r="AA45" s="25">
        <f t="shared" si="17"/>
        <v>6.5016666666666723</v>
      </c>
      <c r="AB45" s="25">
        <f t="shared" si="18"/>
        <v>2.5716666666666663</v>
      </c>
      <c r="AC45" s="25">
        <f t="shared" si="19"/>
        <v>12.331666666666667</v>
      </c>
      <c r="AD45" s="25">
        <f t="shared" si="20"/>
        <v>1</v>
      </c>
      <c r="AE45" s="25">
        <f t="shared" si="21"/>
        <v>1</v>
      </c>
      <c r="AF45" s="25"/>
      <c r="AG45" s="25">
        <f t="shared" si="22"/>
        <v>-0.1468989941848596</v>
      </c>
      <c r="AH45" s="25">
        <f t="shared" si="23"/>
        <v>9.5221875968056473</v>
      </c>
      <c r="AI45" s="25">
        <f t="shared" si="31"/>
        <v>9.6690865909905064</v>
      </c>
      <c r="AJ45" s="25">
        <f t="shared" si="32"/>
        <v>9.8159855851753655</v>
      </c>
      <c r="AK45" s="25">
        <f t="shared" si="33"/>
        <v>9.9628845793602245</v>
      </c>
      <c r="AL45" s="25">
        <f t="shared" si="34"/>
        <v>10.109783573545084</v>
      </c>
      <c r="AM45" s="25">
        <f t="shared" si="35"/>
        <v>10.256682567729943</v>
      </c>
      <c r="AN45" s="25">
        <f t="shared" si="36"/>
        <v>10.403581561914802</v>
      </c>
      <c r="AO45" s="25">
        <f t="shared" si="37"/>
        <v>10.550480556099661</v>
      </c>
      <c r="AP45" s="25">
        <f t="shared" si="38"/>
        <v>10.69737955028452</v>
      </c>
      <c r="AQ45" s="25">
        <f t="shared" si="24"/>
        <v>10.991177538654243</v>
      </c>
      <c r="AR45" s="25"/>
      <c r="AS45" s="25"/>
      <c r="AT45">
        <v>0</v>
      </c>
      <c r="AU45" t="str">
        <v>Enamel A2</v>
      </c>
      <c r="AV45" s="25">
        <v>9.6844612509667769</v>
      </c>
      <c r="AW45" s="25">
        <v>10.270830422910041</v>
      </c>
      <c r="AX45" s="25">
        <v>9.0980920790235107</v>
      </c>
      <c r="AZ45" s="25">
        <v>9.0980920790235107</v>
      </c>
      <c r="BA45" s="25">
        <v>9.2153659134121639</v>
      </c>
      <c r="BB45">
        <v>9.3326397478008172</v>
      </c>
      <c r="BC45">
        <v>9.4499135821894704</v>
      </c>
      <c r="BD45">
        <v>9.5671874165781237</v>
      </c>
      <c r="BE45">
        <v>9.6844612509667769</v>
      </c>
      <c r="BF45">
        <v>9.8017350853554301</v>
      </c>
      <c r="BG45">
        <v>9.9190089197440834</v>
      </c>
      <c r="BH45">
        <v>10.036282754132737</v>
      </c>
      <c r="BI45">
        <v>10.270830422910041</v>
      </c>
    </row>
    <row r="46" spans="3:61" x14ac:dyDescent="0.2">
      <c r="C46">
        <f t="shared" si="25"/>
        <v>1.77</v>
      </c>
      <c r="D46" t="s">
        <v>60</v>
      </c>
      <c r="E46" s="25">
        <f>'DELTA1(MAX-MAX-MAX)'!AM53</f>
        <v>9.9498614911397389</v>
      </c>
      <c r="F46" s="25">
        <f>'DELTA2(MIN-MAX-MAX)'!AM53</f>
        <v>9.9498614911397389</v>
      </c>
      <c r="G46" s="25">
        <f>'DELTA3(MAX-MIN-MAX)'!AM53</f>
        <v>9.9764787838735991</v>
      </c>
      <c r="H46" s="25">
        <f>'DELTA4(MIN-MIN-MAX)'!AM53</f>
        <v>9.9764787838735991</v>
      </c>
      <c r="I46">
        <f>'DELTA5(MAX-MAX-MIN)'!AM53</f>
        <v>10.989576006553166</v>
      </c>
      <c r="J46">
        <f>'DELTA6(MIN-MAX-MIN)'!AM53</f>
        <v>10.989576006553166</v>
      </c>
      <c r="K46">
        <f>'DELTA7(MAX-MIN-MIN)'!AM53</f>
        <v>10.986209991596303</v>
      </c>
      <c r="L46">
        <f>'DELTA8(MIN-MIN-MIN)'!AM53</f>
        <v>10.986209991596303</v>
      </c>
      <c r="M46" s="25">
        <f t="shared" si="12"/>
        <v>10.989576006553166</v>
      </c>
      <c r="N46" s="25">
        <f t="shared" si="13"/>
        <v>9.9498614911397389</v>
      </c>
      <c r="O46" s="2">
        <f t="shared" si="14"/>
        <v>0</v>
      </c>
      <c r="P46" s="32">
        <f t="shared" si="29"/>
        <v>0</v>
      </c>
      <c r="Q46" t="s">
        <v>60</v>
      </c>
      <c r="R46">
        <f t="shared" si="30"/>
        <v>0</v>
      </c>
      <c r="S46" s="25">
        <f t="shared" si="15"/>
        <v>10.469718748846454</v>
      </c>
      <c r="T46" s="25">
        <f t="shared" si="2"/>
        <v>0.73518918434691971</v>
      </c>
      <c r="U46" s="25">
        <f t="shared" si="26"/>
        <v>67.913333333333341</v>
      </c>
      <c r="V46" s="25">
        <f t="shared" si="27"/>
        <v>3.4566666666666666</v>
      </c>
      <c r="W46" s="25">
        <f t="shared" si="28"/>
        <v>17.371666666666666</v>
      </c>
      <c r="X46" s="25" cm="1">
        <f t="array" ref="X46:Z46">'CERAMICS DATA BASE'!B46:D46</f>
        <v>60.868333333333332</v>
      </c>
      <c r="Y46" s="25">
        <v>1.1983333333333333</v>
      </c>
      <c r="Z46" s="25">
        <v>6.0516666666666667</v>
      </c>
      <c r="AA46" s="25">
        <f t="shared" si="17"/>
        <v>7.0450000000000088</v>
      </c>
      <c r="AB46" s="25">
        <f t="shared" si="18"/>
        <v>2.2583333333333333</v>
      </c>
      <c r="AC46" s="25">
        <f t="shared" si="19"/>
        <v>11.32</v>
      </c>
      <c r="AD46" s="25">
        <f t="shared" si="20"/>
        <v>1</v>
      </c>
      <c r="AE46" s="25">
        <f t="shared" si="21"/>
        <v>1</v>
      </c>
      <c r="AF46" s="25"/>
      <c r="AG46" s="25">
        <f t="shared" si="22"/>
        <v>-0.10397145154134275</v>
      </c>
      <c r="AH46" s="25">
        <f t="shared" si="23"/>
        <v>9.9498614911397389</v>
      </c>
      <c r="AI46" s="25">
        <f t="shared" si="31"/>
        <v>10.053832942681082</v>
      </c>
      <c r="AJ46" s="25">
        <f t="shared" si="32"/>
        <v>10.157804394222424</v>
      </c>
      <c r="AK46" s="25">
        <f t="shared" si="33"/>
        <v>10.261775845763767</v>
      </c>
      <c r="AL46" s="25">
        <f t="shared" si="34"/>
        <v>10.365747297305109</v>
      </c>
      <c r="AM46" s="25">
        <f t="shared" si="35"/>
        <v>10.469718748846452</v>
      </c>
      <c r="AN46" s="25">
        <f t="shared" si="36"/>
        <v>10.573690200387794</v>
      </c>
      <c r="AO46" s="25">
        <f t="shared" si="37"/>
        <v>10.677661651929137</v>
      </c>
      <c r="AP46" s="25">
        <f t="shared" si="38"/>
        <v>10.78163310347048</v>
      </c>
      <c r="AQ46" s="25">
        <f t="shared" si="24"/>
        <v>10.989576006553166</v>
      </c>
      <c r="AR46" s="25"/>
      <c r="AS46" s="25"/>
      <c r="AT46">
        <v>0</v>
      </c>
      <c r="AU46" t="str">
        <v>Effect D4</v>
      </c>
      <c r="AV46" s="25">
        <v>9.7042635597630262</v>
      </c>
      <c r="AW46" s="25">
        <v>10.082922537665706</v>
      </c>
      <c r="AX46" s="25">
        <v>9.3256045818603468</v>
      </c>
      <c r="AZ46" s="25">
        <v>9.3256045818603468</v>
      </c>
      <c r="BA46" s="25">
        <v>9.4013363774408827</v>
      </c>
      <c r="BB46">
        <v>9.4770681730214186</v>
      </c>
      <c r="BC46">
        <v>9.5527999686019545</v>
      </c>
      <c r="BD46">
        <v>9.6285317641824903</v>
      </c>
      <c r="BE46">
        <v>9.7042635597630262</v>
      </c>
      <c r="BF46">
        <v>9.7799953553435621</v>
      </c>
      <c r="BG46">
        <v>9.855727150924098</v>
      </c>
      <c r="BH46">
        <v>9.9314589465046339</v>
      </c>
      <c r="BI46">
        <v>10.082922537665706</v>
      </c>
    </row>
    <row r="47" spans="3:61" x14ac:dyDescent="0.2">
      <c r="C47">
        <f t="shared" si="25"/>
        <v>1.77</v>
      </c>
      <c r="D47" t="s">
        <v>61</v>
      </c>
      <c r="E47" s="25">
        <f>'DELTA1(MAX-MAX-MAX)'!AM54</f>
        <v>11.686320091388344</v>
      </c>
      <c r="F47" s="25">
        <f>'DELTA2(MIN-MAX-MAX)'!AM54</f>
        <v>11.686320091388344</v>
      </c>
      <c r="G47" s="25">
        <f>'DELTA3(MAX-MIN-MAX)'!AM54</f>
        <v>11.715790117558925</v>
      </c>
      <c r="H47" s="25">
        <f>'DELTA4(MIN-MIN-MAX)'!AM54</f>
        <v>11.715790117558925</v>
      </c>
      <c r="I47">
        <f>'DELTA5(MAX-MAX-MIN)'!AM54</f>
        <v>12.610280570330808</v>
      </c>
      <c r="J47">
        <f>'DELTA6(MIN-MAX-MIN)'!AM54</f>
        <v>12.610280570330808</v>
      </c>
      <c r="K47">
        <f>'DELTA7(MAX-MIN-MIN)'!AM54</f>
        <v>12.605663454246624</v>
      </c>
      <c r="L47">
        <f>'DELTA8(MIN-MIN-MIN)'!AM54</f>
        <v>12.605663454246624</v>
      </c>
      <c r="M47" s="25">
        <f t="shared" si="12"/>
        <v>12.610280570330808</v>
      </c>
      <c r="N47" s="25">
        <f t="shared" si="13"/>
        <v>11.686320091388344</v>
      </c>
      <c r="O47" s="2">
        <f t="shared" si="14"/>
        <v>0</v>
      </c>
      <c r="P47" s="32">
        <f t="shared" si="29"/>
        <v>0</v>
      </c>
      <c r="Q47" t="s">
        <v>61</v>
      </c>
      <c r="R47">
        <f t="shared" si="30"/>
        <v>0</v>
      </c>
      <c r="S47" s="25">
        <f t="shared" si="15"/>
        <v>12.148300330859577</v>
      </c>
      <c r="T47" s="25">
        <f t="shared" si="2"/>
        <v>0.65333872020858619</v>
      </c>
      <c r="U47" s="25">
        <f t="shared" si="26"/>
        <v>67.913333333333341</v>
      </c>
      <c r="V47" s="25">
        <f t="shared" si="27"/>
        <v>3.4566666666666666</v>
      </c>
      <c r="W47" s="25">
        <f t="shared" si="28"/>
        <v>17.371666666666666</v>
      </c>
      <c r="X47" s="25" cm="1">
        <f t="array" ref="X47:Z47">'CERAMICS DATA BASE'!B47:D47</f>
        <v>58.831666666666671</v>
      </c>
      <c r="Y47" s="25">
        <v>1.2533333333333332</v>
      </c>
      <c r="Z47" s="25">
        <v>5.9849999999999994</v>
      </c>
      <c r="AA47" s="25">
        <f t="shared" si="17"/>
        <v>9.0816666666666706</v>
      </c>
      <c r="AB47" s="25">
        <f t="shared" si="18"/>
        <v>2.2033333333333331</v>
      </c>
      <c r="AC47" s="25">
        <f t="shared" si="19"/>
        <v>11.386666666666667</v>
      </c>
      <c r="AD47" s="25">
        <f t="shared" si="20"/>
        <v>1</v>
      </c>
      <c r="AE47" s="25">
        <f t="shared" si="21"/>
        <v>1</v>
      </c>
      <c r="AF47" s="25"/>
      <c r="AG47" s="25">
        <f t="shared" si="22"/>
        <v>-9.2396047894246353E-2</v>
      </c>
      <c r="AH47" s="25">
        <f t="shared" si="23"/>
        <v>11.686320091388344</v>
      </c>
      <c r="AI47" s="25">
        <f t="shared" si="31"/>
        <v>11.77871613928259</v>
      </c>
      <c r="AJ47" s="25">
        <f t="shared" si="32"/>
        <v>11.871112187176836</v>
      </c>
      <c r="AK47" s="25">
        <f t="shared" si="33"/>
        <v>11.963508235071082</v>
      </c>
      <c r="AL47" s="25">
        <f t="shared" si="34"/>
        <v>12.055904282965328</v>
      </c>
      <c r="AM47" s="25">
        <f t="shared" si="35"/>
        <v>12.148300330859573</v>
      </c>
      <c r="AN47" s="25">
        <f t="shared" si="36"/>
        <v>12.240696378753819</v>
      </c>
      <c r="AO47" s="25">
        <f t="shared" si="37"/>
        <v>12.333092426648065</v>
      </c>
      <c r="AP47" s="25">
        <f t="shared" si="38"/>
        <v>12.425488474542311</v>
      </c>
      <c r="AQ47" s="25">
        <f t="shared" si="24"/>
        <v>12.610280570330808</v>
      </c>
      <c r="AR47" s="25"/>
      <c r="AS47" s="25"/>
      <c r="AT47">
        <v>0</v>
      </c>
      <c r="AU47" t="str">
        <v>Effect A2</v>
      </c>
      <c r="AV47" s="25">
        <v>9.7554704652435706</v>
      </c>
      <c r="AW47" s="25">
        <v>10.164258415743662</v>
      </c>
      <c r="AX47" s="25">
        <v>9.3466825147434793</v>
      </c>
      <c r="AZ47" s="25">
        <v>9.3466825147434793</v>
      </c>
      <c r="BA47" s="25">
        <v>9.4284401048434976</v>
      </c>
      <c r="BB47">
        <v>9.5101976949435159</v>
      </c>
      <c r="BC47">
        <v>9.5919552850435341</v>
      </c>
      <c r="BD47">
        <v>9.6737128751435524</v>
      </c>
      <c r="BE47">
        <v>9.7554704652435706</v>
      </c>
      <c r="BF47">
        <v>9.8372280553435889</v>
      </c>
      <c r="BG47">
        <v>9.9189856454436072</v>
      </c>
      <c r="BH47">
        <v>10.000743235543625</v>
      </c>
      <c r="BI47">
        <v>10.164258415743662</v>
      </c>
    </row>
    <row r="48" spans="3:61" x14ac:dyDescent="0.2">
      <c r="C48">
        <f t="shared" si="25"/>
        <v>1.77</v>
      </c>
      <c r="D48" t="s">
        <v>62</v>
      </c>
      <c r="E48" s="25">
        <f>'DELTA1(MAX-MAX-MAX)'!AM55</f>
        <v>10.0373276868097</v>
      </c>
      <c r="F48" s="25">
        <f>'DELTA2(MIN-MAX-MAX)'!AM55</f>
        <v>10.0373276868097</v>
      </c>
      <c r="G48" s="25">
        <f>'DELTA3(MAX-MIN-MAX)'!AM55</f>
        <v>10.0373276868097</v>
      </c>
      <c r="H48" s="25">
        <f>'DELTA4(MIN-MIN-MAX)'!AM55</f>
        <v>10.0373276868097</v>
      </c>
      <c r="I48">
        <f>'DELTA5(MAX-MAX-MIN)'!AM55</f>
        <v>11.672993221242939</v>
      </c>
      <c r="J48">
        <f>'DELTA6(MIN-MAX-MIN)'!AM55</f>
        <v>11.672993221242939</v>
      </c>
      <c r="K48">
        <f>'DELTA7(MAX-MIN-MIN)'!AM55</f>
        <v>11.672993221242939</v>
      </c>
      <c r="L48">
        <f>'DELTA8(MIN-MIN-MIN)'!AM55</f>
        <v>11.672993221242939</v>
      </c>
      <c r="M48" s="25">
        <f t="shared" si="12"/>
        <v>11.672993221242939</v>
      </c>
      <c r="N48" s="25">
        <f t="shared" si="13"/>
        <v>10.0373276868097</v>
      </c>
      <c r="O48" s="2">
        <f t="shared" si="14"/>
        <v>0</v>
      </c>
      <c r="P48" s="32">
        <f t="shared" si="29"/>
        <v>0</v>
      </c>
      <c r="Q48" t="s">
        <v>62</v>
      </c>
      <c r="R48">
        <f t="shared" si="30"/>
        <v>0</v>
      </c>
      <c r="S48" s="25">
        <f t="shared" si="15"/>
        <v>10.855160454026318</v>
      </c>
      <c r="T48" s="25">
        <f t="shared" si="2"/>
        <v>1.1565901911508611</v>
      </c>
      <c r="U48" s="25">
        <f t="shared" si="26"/>
        <v>67.913333333333341</v>
      </c>
      <c r="V48" s="25">
        <f t="shared" si="27"/>
        <v>3.4566666666666666</v>
      </c>
      <c r="W48" s="25">
        <f t="shared" si="28"/>
        <v>17.371666666666666</v>
      </c>
      <c r="X48" s="25" cm="1">
        <f t="array" ref="X48:Z48">'CERAMICS DATA BASE'!B48:D48</f>
        <v>60.830000000000005</v>
      </c>
      <c r="Y48" s="25">
        <v>0.62666666666666659</v>
      </c>
      <c r="Z48" s="25">
        <v>4.4666666666666677</v>
      </c>
      <c r="AA48" s="25">
        <f t="shared" si="17"/>
        <v>7.0833333333333357</v>
      </c>
      <c r="AB48" s="25">
        <f t="shared" si="18"/>
        <v>2.83</v>
      </c>
      <c r="AC48" s="25">
        <f t="shared" si="19"/>
        <v>12.904999999999998</v>
      </c>
      <c r="AD48" s="25">
        <f t="shared" si="20"/>
        <v>1</v>
      </c>
      <c r="AE48" s="25">
        <f t="shared" si="21"/>
        <v>1</v>
      </c>
      <c r="AF48" s="25"/>
      <c r="AG48" s="25">
        <f t="shared" si="22"/>
        <v>-0.16356655344332385</v>
      </c>
      <c r="AH48" s="25">
        <f t="shared" si="23"/>
        <v>10.0373276868097</v>
      </c>
      <c r="AI48" s="25">
        <f t="shared" si="31"/>
        <v>10.200894240253024</v>
      </c>
      <c r="AJ48" s="25">
        <f t="shared" si="32"/>
        <v>10.364460793696349</v>
      </c>
      <c r="AK48" s="25">
        <f t="shared" si="33"/>
        <v>10.528027347139673</v>
      </c>
      <c r="AL48" s="25">
        <f t="shared" si="34"/>
        <v>10.691593900582998</v>
      </c>
      <c r="AM48" s="25">
        <f t="shared" si="35"/>
        <v>10.855160454026322</v>
      </c>
      <c r="AN48" s="25">
        <f t="shared" si="36"/>
        <v>11.018727007469646</v>
      </c>
      <c r="AO48" s="25">
        <f t="shared" si="37"/>
        <v>11.182293560912971</v>
      </c>
      <c r="AP48" s="25">
        <f t="shared" si="38"/>
        <v>11.345860114356295</v>
      </c>
      <c r="AQ48" s="25">
        <f t="shared" si="24"/>
        <v>11.672993221242939</v>
      </c>
      <c r="AR48" s="25"/>
      <c r="AS48" s="25"/>
      <c r="AT48">
        <v>0</v>
      </c>
      <c r="AU48" t="str">
        <v>Enamel A1</v>
      </c>
      <c r="AV48" s="25">
        <v>9.9545525571922084</v>
      </c>
      <c r="AW48" s="25">
        <v>10.546086264489931</v>
      </c>
      <c r="AX48" s="25">
        <v>9.363018849894484</v>
      </c>
      <c r="AZ48" s="25">
        <v>9.363018849894484</v>
      </c>
      <c r="BA48" s="25">
        <v>9.4813255913540289</v>
      </c>
      <c r="BB48">
        <v>9.5996323328135738</v>
      </c>
      <c r="BC48">
        <v>9.7179390742731186</v>
      </c>
      <c r="BD48">
        <v>9.8362458157326635</v>
      </c>
      <c r="BE48">
        <v>9.9545525571922084</v>
      </c>
      <c r="BF48">
        <v>10.072859298651753</v>
      </c>
      <c r="BG48">
        <v>10.191166040111298</v>
      </c>
      <c r="BH48">
        <v>10.309472781570843</v>
      </c>
      <c r="BI48">
        <v>10.546086264489931</v>
      </c>
    </row>
    <row r="49" spans="3:61" x14ac:dyDescent="0.2">
      <c r="C49">
        <f t="shared" si="25"/>
        <v>1.77</v>
      </c>
      <c r="D49" t="s">
        <v>63</v>
      </c>
      <c r="E49" s="25">
        <f>'DELTA1(MAX-MAX-MAX)'!AM56</f>
        <v>9.9080358681345384</v>
      </c>
      <c r="F49" s="25">
        <f>'DELTA2(MIN-MAX-MAX)'!AM56</f>
        <v>9.9080358681345384</v>
      </c>
      <c r="G49" s="25">
        <f>'DELTA3(MAX-MIN-MAX)'!AM56</f>
        <v>9.9080358681345384</v>
      </c>
      <c r="H49" s="25">
        <f>'DELTA4(MIN-MIN-MAX)'!AM56</f>
        <v>9.9080358681345384</v>
      </c>
      <c r="I49">
        <f>'DELTA5(MAX-MAX-MIN)'!AM56</f>
        <v>11.648651723004447</v>
      </c>
      <c r="J49">
        <f>'DELTA6(MIN-MAX-MIN)'!AM56</f>
        <v>11.648651723004447</v>
      </c>
      <c r="K49">
        <f>'DELTA7(MAX-MIN-MIN)'!AM56</f>
        <v>11.648651723004447</v>
      </c>
      <c r="L49">
        <f>'DELTA8(MIN-MIN-MIN)'!AM56</f>
        <v>11.648651723004447</v>
      </c>
      <c r="M49" s="25">
        <f t="shared" si="12"/>
        <v>11.648651723004447</v>
      </c>
      <c r="N49" s="25">
        <f t="shared" si="13"/>
        <v>9.9080358681345384</v>
      </c>
      <c r="O49" s="2">
        <f t="shared" si="14"/>
        <v>0</v>
      </c>
      <c r="P49" s="32">
        <f t="shared" si="29"/>
        <v>0</v>
      </c>
      <c r="Q49" t="s">
        <v>63</v>
      </c>
      <c r="R49">
        <f t="shared" si="30"/>
        <v>0</v>
      </c>
      <c r="S49" s="25">
        <f t="shared" si="15"/>
        <v>10.778343795569493</v>
      </c>
      <c r="T49" s="25">
        <f t="shared" si="2"/>
        <v>1.2308012744193315</v>
      </c>
      <c r="U49" s="25">
        <f t="shared" si="26"/>
        <v>67.913333333333341</v>
      </c>
      <c r="V49" s="25">
        <f t="shared" si="27"/>
        <v>3.4566666666666666</v>
      </c>
      <c r="W49" s="25">
        <f t="shared" si="28"/>
        <v>17.371666666666666</v>
      </c>
      <c r="X49" s="25" cm="1">
        <f t="array" ref="X49:Z49">'CERAMICS DATA BASE'!B49:D49</f>
        <v>60.978333333333332</v>
      </c>
      <c r="Y49" s="25">
        <v>0.66833333333333345</v>
      </c>
      <c r="Z49" s="25">
        <v>4.2833333333333341</v>
      </c>
      <c r="AA49" s="25">
        <f t="shared" si="17"/>
        <v>6.9350000000000094</v>
      </c>
      <c r="AB49" s="25">
        <f t="shared" si="18"/>
        <v>2.7883333333333331</v>
      </c>
      <c r="AC49" s="25">
        <f t="shared" si="19"/>
        <v>13.088333333333331</v>
      </c>
      <c r="AD49" s="25">
        <f t="shared" si="20"/>
        <v>1</v>
      </c>
      <c r="AE49" s="25">
        <f t="shared" si="21"/>
        <v>1</v>
      </c>
      <c r="AF49" s="25"/>
      <c r="AG49" s="25">
        <f t="shared" si="22"/>
        <v>-0.17406158548699083</v>
      </c>
      <c r="AH49" s="25">
        <f t="shared" si="23"/>
        <v>9.9080358681345384</v>
      </c>
      <c r="AI49" s="25">
        <f t="shared" si="31"/>
        <v>10.082097453621529</v>
      </c>
      <c r="AJ49" s="25">
        <f t="shared" si="32"/>
        <v>10.256159039108519</v>
      </c>
      <c r="AK49" s="25">
        <f t="shared" si="33"/>
        <v>10.43022062459551</v>
      </c>
      <c r="AL49" s="25">
        <f t="shared" si="34"/>
        <v>10.6042822100825</v>
      </c>
      <c r="AM49" s="25">
        <f t="shared" si="35"/>
        <v>10.778343795569491</v>
      </c>
      <c r="AN49" s="25">
        <f t="shared" si="36"/>
        <v>10.952405381056481</v>
      </c>
      <c r="AO49" s="25">
        <f t="shared" si="37"/>
        <v>11.126466966543472</v>
      </c>
      <c r="AP49" s="25">
        <f t="shared" si="38"/>
        <v>11.300528552030462</v>
      </c>
      <c r="AQ49" s="25">
        <f t="shared" si="24"/>
        <v>11.648651723004447</v>
      </c>
      <c r="AR49" s="25"/>
      <c r="AS49" s="25"/>
      <c r="AT49">
        <v>0</v>
      </c>
      <c r="AU49" t="str">
        <v>Enamel C3</v>
      </c>
      <c r="AV49" s="25">
        <v>10.256682567729946</v>
      </c>
      <c r="AW49" s="25">
        <v>10.991177538654243</v>
      </c>
      <c r="AX49" s="25">
        <v>9.5221875968056473</v>
      </c>
      <c r="AZ49" s="25">
        <v>9.5221875968056473</v>
      </c>
      <c r="BA49" s="25">
        <v>9.6690865909905064</v>
      </c>
      <c r="BB49">
        <v>9.8159855851753655</v>
      </c>
      <c r="BC49">
        <v>9.9628845793602245</v>
      </c>
      <c r="BD49">
        <v>10.109783573545084</v>
      </c>
      <c r="BE49">
        <v>10.256682567729943</v>
      </c>
      <c r="BF49">
        <v>10.403581561914802</v>
      </c>
      <c r="BG49">
        <v>10.550480556099661</v>
      </c>
      <c r="BH49">
        <v>10.69737955028452</v>
      </c>
      <c r="BI49">
        <v>10.991177538654243</v>
      </c>
    </row>
    <row r="50" spans="3:61" x14ac:dyDescent="0.2">
      <c r="C50">
        <f t="shared" si="25"/>
        <v>1.77</v>
      </c>
      <c r="D50" t="s">
        <v>64</v>
      </c>
      <c r="E50" s="25">
        <f>'DELTA1(MAX-MAX-MAX)'!AM57</f>
        <v>10.061518055049465</v>
      </c>
      <c r="F50" s="25">
        <f>'DELTA2(MIN-MAX-MAX)'!AM57</f>
        <v>10.061518055049465</v>
      </c>
      <c r="G50" s="25">
        <f>'DELTA3(MAX-MIN-MAX)'!AM57</f>
        <v>10.164258415743662</v>
      </c>
      <c r="H50" s="25">
        <f>'DELTA4(MIN-MIN-MAX)'!AM57</f>
        <v>10.164258415743662</v>
      </c>
      <c r="I50">
        <f>'DELTA5(MAX-MAX-MIN)'!AM57</f>
        <v>9.3466825147434793</v>
      </c>
      <c r="J50">
        <f>'DELTA6(MIN-MAX-MIN)'!AM57</f>
        <v>9.3466825147434793</v>
      </c>
      <c r="K50">
        <f>'DELTA7(MAX-MIN-MIN)'!AM57</f>
        <v>9.4527417158932625</v>
      </c>
      <c r="L50">
        <f>'DELTA8(MIN-MIN-MIN)'!AM57</f>
        <v>9.4527417158932625</v>
      </c>
      <c r="M50" s="25">
        <f t="shared" si="12"/>
        <v>10.164258415743662</v>
      </c>
      <c r="N50" s="25">
        <f t="shared" si="13"/>
        <v>9.3466825147434793</v>
      </c>
      <c r="O50" s="2">
        <f t="shared" si="14"/>
        <v>0</v>
      </c>
      <c r="P50" s="32">
        <f t="shared" si="29"/>
        <v>0</v>
      </c>
      <c r="Q50" t="s">
        <v>64</v>
      </c>
      <c r="R50">
        <f t="shared" si="30"/>
        <v>0</v>
      </c>
      <c r="S50" s="25">
        <f t="shared" si="15"/>
        <v>9.7554704652435706</v>
      </c>
      <c r="T50" s="25">
        <f t="shared" si="2"/>
        <v>0.57811346373193051</v>
      </c>
      <c r="U50" s="25">
        <f t="shared" si="26"/>
        <v>67.913333333333341</v>
      </c>
      <c r="V50" s="25">
        <f t="shared" si="27"/>
        <v>3.4566666666666666</v>
      </c>
      <c r="W50" s="25">
        <f t="shared" si="28"/>
        <v>17.371666666666666</v>
      </c>
      <c r="X50" s="25" cm="1">
        <f t="array" ref="X50:Z50">'CERAMICS DATA BASE'!B50:D50</f>
        <v>61.578333333333326</v>
      </c>
      <c r="Y50" s="25">
        <v>12.435</v>
      </c>
      <c r="Z50" s="25">
        <v>21.27</v>
      </c>
      <c r="AA50" s="25">
        <f t="shared" si="17"/>
        <v>6.3350000000000151</v>
      </c>
      <c r="AB50" s="25">
        <f t="shared" si="18"/>
        <v>-8.9783333333333335</v>
      </c>
      <c r="AC50" s="25">
        <f t="shared" si="19"/>
        <v>-3.8983333333333334</v>
      </c>
      <c r="AD50" s="25">
        <f t="shared" si="20"/>
        <v>1</v>
      </c>
      <c r="AE50" s="25">
        <f t="shared" si="21"/>
        <v>0</v>
      </c>
      <c r="AF50" s="25"/>
      <c r="AG50" s="25">
        <f t="shared" si="22"/>
        <v>-8.1757590100018263E-2</v>
      </c>
      <c r="AH50" s="25">
        <f t="shared" si="23"/>
        <v>9.3466825147434793</v>
      </c>
      <c r="AI50" s="25">
        <f t="shared" si="31"/>
        <v>9.4284401048434976</v>
      </c>
      <c r="AJ50" s="25">
        <f t="shared" si="32"/>
        <v>9.5101976949435159</v>
      </c>
      <c r="AK50" s="25">
        <f t="shared" si="33"/>
        <v>9.5919552850435341</v>
      </c>
      <c r="AL50" s="25">
        <f t="shared" si="34"/>
        <v>9.6737128751435524</v>
      </c>
      <c r="AM50" s="25">
        <f t="shared" si="35"/>
        <v>9.7554704652435706</v>
      </c>
      <c r="AN50" s="25">
        <f t="shared" si="36"/>
        <v>9.8372280553435889</v>
      </c>
      <c r="AO50" s="25">
        <f t="shared" si="37"/>
        <v>9.9189856454436072</v>
      </c>
      <c r="AP50" s="25">
        <f t="shared" si="38"/>
        <v>10.000743235543625</v>
      </c>
      <c r="AQ50" s="25">
        <f t="shared" si="24"/>
        <v>10.164258415743662</v>
      </c>
      <c r="AR50" s="25"/>
      <c r="AS50" s="25"/>
      <c r="AT50">
        <v>0</v>
      </c>
      <c r="AU50" t="str">
        <v>Enamel A3.5</v>
      </c>
      <c r="AV50" s="25">
        <v>10.448190050552814</v>
      </c>
      <c r="AW50" s="25">
        <v>11.267209838041779</v>
      </c>
      <c r="AX50" s="25">
        <v>9.6291702630638483</v>
      </c>
      <c r="AZ50" s="25">
        <v>9.6291702630638483</v>
      </c>
      <c r="BA50" s="25">
        <v>9.792974220561641</v>
      </c>
      <c r="BB50">
        <v>9.9567781780594338</v>
      </c>
      <c r="BC50">
        <v>10.120582135557227</v>
      </c>
      <c r="BD50">
        <v>10.284386093055019</v>
      </c>
      <c r="BE50">
        <v>10.448190050552812</v>
      </c>
      <c r="BF50">
        <v>10.611994008050605</v>
      </c>
      <c r="BG50">
        <v>10.775797965548398</v>
      </c>
      <c r="BH50">
        <v>10.93960192304619</v>
      </c>
      <c r="BI50">
        <v>11.267209838041779</v>
      </c>
    </row>
    <row r="51" spans="3:61" x14ac:dyDescent="0.2">
      <c r="C51">
        <f t="shared" si="25"/>
        <v>1.77</v>
      </c>
      <c r="D51" t="s">
        <v>65</v>
      </c>
      <c r="E51" s="25">
        <f>'DELTA1(MAX-MAX-MAX)'!AM58</f>
        <v>12.700608327323472</v>
      </c>
      <c r="F51" s="25">
        <f>'DELTA2(MIN-MAX-MAX)'!AM58</f>
        <v>12.700608327323472</v>
      </c>
      <c r="G51" s="25">
        <f>'DELTA3(MAX-MIN-MAX)'!AM58</f>
        <v>12.790111759042206</v>
      </c>
      <c r="H51" s="25">
        <f>'DELTA4(MIN-MIN-MAX)'!AM58</f>
        <v>12.790111759042206</v>
      </c>
      <c r="I51">
        <f>'DELTA5(MAX-MAX-MIN)'!AM58</f>
        <v>12.123543317718742</v>
      </c>
      <c r="J51">
        <f>'DELTA6(MIN-MAX-MIN)'!AM58</f>
        <v>12.123543317718742</v>
      </c>
      <c r="K51">
        <f>'DELTA7(MAX-MIN-MIN)'!AM58</f>
        <v>12.215352860240003</v>
      </c>
      <c r="L51">
        <f>'DELTA8(MIN-MIN-MIN)'!AM58</f>
        <v>12.215352860240003</v>
      </c>
      <c r="M51" s="25">
        <f t="shared" si="12"/>
        <v>12.790111759042206</v>
      </c>
      <c r="N51" s="25">
        <f t="shared" si="13"/>
        <v>12.123543317718742</v>
      </c>
      <c r="O51" s="2">
        <f t="shared" si="14"/>
        <v>0</v>
      </c>
      <c r="P51" s="32">
        <f t="shared" si="29"/>
        <v>0</v>
      </c>
      <c r="Q51" t="s">
        <v>65</v>
      </c>
      <c r="R51">
        <f t="shared" si="30"/>
        <v>0</v>
      </c>
      <c r="S51" s="25">
        <f t="shared" si="15"/>
        <v>12.456827538380473</v>
      </c>
      <c r="T51" s="25">
        <f t="shared" si="2"/>
        <v>0.47133506498476924</v>
      </c>
      <c r="U51" s="25">
        <f t="shared" si="26"/>
        <v>67.913333333333341</v>
      </c>
      <c r="V51" s="25">
        <f t="shared" si="27"/>
        <v>3.4566666666666666</v>
      </c>
      <c r="W51" s="25">
        <f t="shared" si="28"/>
        <v>17.371666666666666</v>
      </c>
      <c r="X51" s="25" cm="1">
        <f t="array" ref="X51:Z51">'CERAMICS DATA BASE'!B51:D51</f>
        <v>58.324999999999996</v>
      </c>
      <c r="Y51" s="25">
        <v>11.684999999999997</v>
      </c>
      <c r="Z51" s="25">
        <v>21.366666666666664</v>
      </c>
      <c r="AA51" s="25">
        <f t="shared" si="17"/>
        <v>9.5883333333333454</v>
      </c>
      <c r="AB51" s="25">
        <f t="shared" si="18"/>
        <v>-8.2283333333333299</v>
      </c>
      <c r="AC51" s="25">
        <f t="shared" si="19"/>
        <v>-3.9949999999999974</v>
      </c>
      <c r="AD51" s="25">
        <f t="shared" si="20"/>
        <v>1</v>
      </c>
      <c r="AE51" s="25">
        <f t="shared" si="21"/>
        <v>0</v>
      </c>
      <c r="AF51" s="25"/>
      <c r="AG51" s="25">
        <f t="shared" si="22"/>
        <v>-6.6656844132346474E-2</v>
      </c>
      <c r="AH51" s="25">
        <f t="shared" si="23"/>
        <v>12.123543317718742</v>
      </c>
      <c r="AI51" s="25">
        <f t="shared" si="31"/>
        <v>12.190200161851088</v>
      </c>
      <c r="AJ51" s="25">
        <f t="shared" si="32"/>
        <v>12.256857005983434</v>
      </c>
      <c r="AK51" s="25">
        <f t="shared" si="33"/>
        <v>12.323513850115781</v>
      </c>
      <c r="AL51" s="25">
        <f t="shared" si="34"/>
        <v>12.390170694248127</v>
      </c>
      <c r="AM51" s="25">
        <f t="shared" si="35"/>
        <v>12.456827538380473</v>
      </c>
      <c r="AN51" s="25">
        <f t="shared" si="36"/>
        <v>12.523484382512819</v>
      </c>
      <c r="AO51" s="25">
        <f t="shared" si="37"/>
        <v>12.590141226645166</v>
      </c>
      <c r="AP51" s="25">
        <f t="shared" si="38"/>
        <v>12.656798070777512</v>
      </c>
      <c r="AQ51" s="25">
        <f t="shared" si="24"/>
        <v>12.790111759042206</v>
      </c>
      <c r="AR51" s="25"/>
      <c r="AS51" s="25"/>
      <c r="AT51">
        <v>0</v>
      </c>
      <c r="AU51" t="str">
        <v>Enamel C4</v>
      </c>
      <c r="AV51" s="25">
        <v>10.469718748846454</v>
      </c>
      <c r="AW51" s="25">
        <v>10.989576006553166</v>
      </c>
      <c r="AX51" s="25">
        <v>9.9498614911397389</v>
      </c>
      <c r="AZ51" s="25">
        <v>9.9498614911397389</v>
      </c>
      <c r="BA51" s="25">
        <v>10.053832942681082</v>
      </c>
      <c r="BB51">
        <v>10.157804394222424</v>
      </c>
      <c r="BC51">
        <v>10.261775845763767</v>
      </c>
      <c r="BD51">
        <v>10.365747297305109</v>
      </c>
      <c r="BE51">
        <v>10.469718748846452</v>
      </c>
      <c r="BF51">
        <v>10.573690200387794</v>
      </c>
      <c r="BG51">
        <v>10.677661651929137</v>
      </c>
      <c r="BH51">
        <v>10.78163310347048</v>
      </c>
      <c r="BI51">
        <v>10.989576006553166</v>
      </c>
    </row>
    <row r="52" spans="3:61" x14ac:dyDescent="0.2">
      <c r="C52">
        <f t="shared" si="25"/>
        <v>1.77</v>
      </c>
      <c r="D52" t="s">
        <v>66</v>
      </c>
      <c r="E52" s="25">
        <f>'DELTA1(MAX-MAX-MAX)'!AM59</f>
        <v>12.486837982191059</v>
      </c>
      <c r="F52" s="25">
        <f>'DELTA2(MIN-MAX-MAX)'!AM59</f>
        <v>12.486837982191059</v>
      </c>
      <c r="G52" s="25">
        <f>'DELTA3(MAX-MIN-MAX)'!AM59</f>
        <v>12.577239468159707</v>
      </c>
      <c r="H52" s="25">
        <f>'DELTA4(MIN-MIN-MAX)'!AM59</f>
        <v>12.577239468159707</v>
      </c>
      <c r="I52">
        <f>'DELTA5(MAX-MAX-MIN)'!AM59</f>
        <v>11.899155308549272</v>
      </c>
      <c r="J52">
        <f>'DELTA6(MIN-MAX-MIN)'!AM59</f>
        <v>11.899155308549272</v>
      </c>
      <c r="K52">
        <f>'DELTA7(MAX-MIN-MIN)'!AM59</f>
        <v>11.99191110868726</v>
      </c>
      <c r="L52">
        <f>'DELTA8(MIN-MIN-MIN)'!AM59</f>
        <v>11.99191110868726</v>
      </c>
      <c r="M52" s="25">
        <f t="shared" si="12"/>
        <v>12.577239468159707</v>
      </c>
      <c r="N52" s="25">
        <f t="shared" si="13"/>
        <v>11.899155308549272</v>
      </c>
      <c r="O52" s="2">
        <f t="shared" si="14"/>
        <v>0</v>
      </c>
      <c r="P52" s="32">
        <f t="shared" si="29"/>
        <v>0</v>
      </c>
      <c r="Q52" t="s">
        <v>66</v>
      </c>
      <c r="R52">
        <f t="shared" si="30"/>
        <v>0</v>
      </c>
      <c r="S52" s="25">
        <f t="shared" si="15"/>
        <v>12.238197388354489</v>
      </c>
      <c r="T52" s="25">
        <f t="shared" si="2"/>
        <v>0.47947790747572</v>
      </c>
      <c r="U52" s="25">
        <f t="shared" si="26"/>
        <v>67.913333333333341</v>
      </c>
      <c r="V52" s="25">
        <f t="shared" si="27"/>
        <v>3.4566666666666666</v>
      </c>
      <c r="W52" s="25">
        <f t="shared" si="28"/>
        <v>17.371666666666666</v>
      </c>
      <c r="X52" s="25" cm="1">
        <f t="array" ref="X52:Z52">'CERAMICS DATA BASE'!B52:D52</f>
        <v>58.581666666666671</v>
      </c>
      <c r="Y52" s="25">
        <v>11.741666666666667</v>
      </c>
      <c r="Z52" s="25">
        <v>21.368333333333329</v>
      </c>
      <c r="AA52" s="25">
        <f t="shared" si="17"/>
        <v>9.3316666666666706</v>
      </c>
      <c r="AB52" s="25">
        <f t="shared" si="18"/>
        <v>-8.2850000000000001</v>
      </c>
      <c r="AC52" s="25">
        <f t="shared" si="19"/>
        <v>-3.9966666666666626</v>
      </c>
      <c r="AD52" s="25">
        <f t="shared" si="20"/>
        <v>1</v>
      </c>
      <c r="AE52" s="25">
        <f t="shared" si="21"/>
        <v>0</v>
      </c>
      <c r="AF52" s="25"/>
      <c r="AG52" s="25">
        <f t="shared" si="22"/>
        <v>-6.7808415961043519E-2</v>
      </c>
      <c r="AH52" s="25">
        <f t="shared" si="23"/>
        <v>11.899155308549272</v>
      </c>
      <c r="AI52" s="25">
        <f t="shared" si="31"/>
        <v>11.966963724510315</v>
      </c>
      <c r="AJ52" s="25">
        <f t="shared" si="32"/>
        <v>12.034772140471357</v>
      </c>
      <c r="AK52" s="25">
        <f t="shared" si="33"/>
        <v>12.1025805564324</v>
      </c>
      <c r="AL52" s="25">
        <f t="shared" si="34"/>
        <v>12.170388972393443</v>
      </c>
      <c r="AM52" s="25">
        <f t="shared" si="35"/>
        <v>12.238197388354486</v>
      </c>
      <c r="AN52" s="25">
        <f t="shared" si="36"/>
        <v>12.306005804315529</v>
      </c>
      <c r="AO52" s="25">
        <f t="shared" si="37"/>
        <v>12.373814220276572</v>
      </c>
      <c r="AP52" s="25">
        <f t="shared" si="38"/>
        <v>12.441622636237614</v>
      </c>
      <c r="AQ52" s="25">
        <f t="shared" si="24"/>
        <v>12.577239468159707</v>
      </c>
      <c r="AR52" s="25"/>
      <c r="AS52" s="25"/>
      <c r="AT52">
        <v>0</v>
      </c>
      <c r="AU52" t="str">
        <v>Enamel C2</v>
      </c>
      <c r="AV52" s="25">
        <v>10.752994682389216</v>
      </c>
      <c r="AW52" s="25">
        <v>11.566043006744207</v>
      </c>
      <c r="AX52" s="25">
        <v>9.9399463580342253</v>
      </c>
      <c r="AZ52" s="25">
        <v>9.9399463580342253</v>
      </c>
      <c r="BA52" s="25">
        <v>10.102556022905224</v>
      </c>
      <c r="BB52">
        <v>10.265165687776223</v>
      </c>
      <c r="BC52">
        <v>10.427775352647222</v>
      </c>
      <c r="BD52">
        <v>10.590385017518221</v>
      </c>
      <c r="BE52">
        <v>10.75299468238922</v>
      </c>
      <c r="BF52">
        <v>10.915604347260219</v>
      </c>
      <c r="BG52">
        <v>11.078214012131218</v>
      </c>
      <c r="BH52">
        <v>11.240823677002217</v>
      </c>
      <c r="BI52">
        <v>11.566043006744207</v>
      </c>
    </row>
    <row r="53" spans="3:61" x14ac:dyDescent="0.2">
      <c r="C53">
        <f t="shared" si="25"/>
        <v>1.77</v>
      </c>
      <c r="D53" t="s">
        <v>67</v>
      </c>
      <c r="E53" s="25">
        <f>'DELTA1(MAX-MAX-MAX)'!AM60</f>
        <v>12.074283856463204</v>
      </c>
      <c r="F53" s="25">
        <f>'DELTA2(MIN-MAX-MAX)'!AM60</f>
        <v>12.074283856463204</v>
      </c>
      <c r="G53" s="25">
        <f>'DELTA3(MAX-MIN-MAX)'!AM60</f>
        <v>12.166363566764504</v>
      </c>
      <c r="H53" s="25">
        <f>'DELTA4(MIN-MIN-MAX)'!AM60</f>
        <v>12.166363566764504</v>
      </c>
      <c r="I53">
        <f>'DELTA5(MAX-MAX-MIN)'!AM60</f>
        <v>11.478948803652502</v>
      </c>
      <c r="J53">
        <f>'DELTA6(MIN-MAX-MIN)'!AM60</f>
        <v>11.478948803652502</v>
      </c>
      <c r="K53">
        <f>'DELTA7(MAX-MIN-MIN)'!AM60</f>
        <v>11.573314539571314</v>
      </c>
      <c r="L53">
        <f>'DELTA8(MIN-MIN-MIN)'!AM60</f>
        <v>11.573314539571314</v>
      </c>
      <c r="M53" s="25">
        <f t="shared" si="12"/>
        <v>12.166363566764504</v>
      </c>
      <c r="N53" s="25">
        <f t="shared" si="13"/>
        <v>11.478948803652502</v>
      </c>
      <c r="O53" s="2">
        <f t="shared" si="14"/>
        <v>0</v>
      </c>
      <c r="P53" s="32">
        <f t="shared" si="29"/>
        <v>0</v>
      </c>
      <c r="Q53" t="s">
        <v>67</v>
      </c>
      <c r="R53">
        <f t="shared" si="30"/>
        <v>0</v>
      </c>
      <c r="S53" s="25">
        <f t="shared" si="15"/>
        <v>11.822656185208503</v>
      </c>
      <c r="T53" s="25">
        <f t="shared" si="2"/>
        <v>0.48607564048424112</v>
      </c>
      <c r="U53" s="25">
        <f t="shared" si="26"/>
        <v>67.913333333333341</v>
      </c>
      <c r="V53" s="25">
        <f t="shared" si="27"/>
        <v>3.4566666666666666</v>
      </c>
      <c r="W53" s="25">
        <f t="shared" si="28"/>
        <v>17.371666666666666</v>
      </c>
      <c r="X53" s="25" cm="1">
        <f t="array" ref="X53:Z53">'CERAMICS DATA BASE'!B53:D53</f>
        <v>59.064999999999998</v>
      </c>
      <c r="Y53" s="25">
        <v>11.671666666666667</v>
      </c>
      <c r="Z53" s="25">
        <v>21.3</v>
      </c>
      <c r="AA53" s="25">
        <f t="shared" si="17"/>
        <v>8.8483333333333434</v>
      </c>
      <c r="AB53" s="25">
        <f t="shared" si="18"/>
        <v>-8.2149999999999999</v>
      </c>
      <c r="AC53" s="25">
        <f t="shared" si="19"/>
        <v>-3.9283333333333346</v>
      </c>
      <c r="AD53" s="25">
        <f t="shared" si="20"/>
        <v>1</v>
      </c>
      <c r="AE53" s="25">
        <f t="shared" si="21"/>
        <v>0</v>
      </c>
      <c r="AF53" s="25"/>
      <c r="AG53" s="25">
        <f t="shared" si="22"/>
        <v>-6.8741476311200242E-2</v>
      </c>
      <c r="AH53" s="25">
        <f t="shared" si="23"/>
        <v>11.478948803652502</v>
      </c>
      <c r="AI53" s="25">
        <f t="shared" si="31"/>
        <v>11.547690279963701</v>
      </c>
      <c r="AJ53" s="25">
        <f t="shared" si="32"/>
        <v>11.616431756274901</v>
      </c>
      <c r="AK53" s="25">
        <f t="shared" si="33"/>
        <v>11.6851732325861</v>
      </c>
      <c r="AL53" s="25">
        <f t="shared" si="34"/>
        <v>11.7539147088973</v>
      </c>
      <c r="AM53" s="25">
        <f t="shared" si="35"/>
        <v>11.822656185208499</v>
      </c>
      <c r="AN53" s="25">
        <f t="shared" si="36"/>
        <v>11.891397661519699</v>
      </c>
      <c r="AO53" s="25">
        <f t="shared" si="37"/>
        <v>11.960139137830899</v>
      </c>
      <c r="AP53" s="25">
        <f t="shared" si="38"/>
        <v>12.028880614142098</v>
      </c>
      <c r="AQ53" s="25">
        <f t="shared" si="24"/>
        <v>12.166363566764504</v>
      </c>
      <c r="AR53" s="25"/>
      <c r="AS53" s="25"/>
      <c r="AT53">
        <v>0</v>
      </c>
      <c r="AU53" t="str">
        <v>Transparent 530</v>
      </c>
      <c r="AV53" s="25">
        <v>10.765733851585699</v>
      </c>
      <c r="AW53" s="25">
        <v>12.378610666953584</v>
      </c>
      <c r="AX53" s="25">
        <v>9.1528570362178137</v>
      </c>
      <c r="AZ53" s="25">
        <v>9.1528570362178137</v>
      </c>
      <c r="BA53" s="25">
        <v>9.4754323992913907</v>
      </c>
      <c r="BB53">
        <v>9.7980077623649677</v>
      </c>
      <c r="BC53">
        <v>10.120583125438545</v>
      </c>
      <c r="BD53">
        <v>10.443158488512122</v>
      </c>
      <c r="BE53">
        <v>10.765733851585699</v>
      </c>
      <c r="BF53">
        <v>11.088309214659276</v>
      </c>
      <c r="BG53">
        <v>11.410884577732853</v>
      </c>
      <c r="BH53">
        <v>11.73345994080643</v>
      </c>
      <c r="BI53">
        <v>12.378610666953584</v>
      </c>
    </row>
    <row r="54" spans="3:61" x14ac:dyDescent="0.2">
      <c r="C54">
        <f t="shared" si="25"/>
        <v>1.77</v>
      </c>
      <c r="D54" t="s">
        <v>68</v>
      </c>
      <c r="E54" s="25">
        <f>'DELTA1(MAX-MAX-MAX)'!AM61</f>
        <v>9.9526000028562542</v>
      </c>
      <c r="F54" s="25">
        <f>'DELTA2(MIN-MAX-MAX)'!AM61</f>
        <v>9.9526000028562542</v>
      </c>
      <c r="G54" s="25">
        <f>'DELTA3(MAX-MIN-MAX)'!AM61</f>
        <v>10.056020205530356</v>
      </c>
      <c r="H54" s="25">
        <f>'DELTA4(MIN-MIN-MAX)'!AM61</f>
        <v>10.056020205530356</v>
      </c>
      <c r="I54">
        <f>'DELTA5(MAX-MAX-MIN)'!AM61</f>
        <v>9.230584274676195</v>
      </c>
      <c r="J54">
        <f>'DELTA6(MIN-MAX-MIN)'!AM61</f>
        <v>9.230584274676195</v>
      </c>
      <c r="K54">
        <f>'DELTA7(MAX-MIN-MIN)'!AM61</f>
        <v>9.3374136325146964</v>
      </c>
      <c r="L54">
        <f>'DELTA8(MIN-MIN-MIN)'!AM61</f>
        <v>9.3374136325146964</v>
      </c>
      <c r="M54" s="25">
        <f t="shared" si="12"/>
        <v>10.056020205530356</v>
      </c>
      <c r="N54" s="25">
        <f t="shared" si="13"/>
        <v>9.230584274676195</v>
      </c>
      <c r="O54" s="2">
        <f t="shared" si="14"/>
        <v>0</v>
      </c>
      <c r="P54" s="32">
        <f t="shared" si="29"/>
        <v>0</v>
      </c>
      <c r="Q54" t="s">
        <v>68</v>
      </c>
      <c r="R54">
        <f t="shared" si="30"/>
        <v>0</v>
      </c>
      <c r="S54" s="25">
        <f t="shared" si="15"/>
        <v>9.6433022401032744</v>
      </c>
      <c r="T54" s="25">
        <f t="shared" si="2"/>
        <v>0.58367134414200705</v>
      </c>
      <c r="U54" s="25">
        <f t="shared" si="26"/>
        <v>67.913333333333341</v>
      </c>
      <c r="V54" s="25">
        <f t="shared" si="27"/>
        <v>3.4566666666666666</v>
      </c>
      <c r="W54" s="25">
        <f t="shared" si="28"/>
        <v>17.371666666666666</v>
      </c>
      <c r="X54" s="25" cm="1">
        <f t="array" ref="X54:Z54">'CERAMICS DATA BASE'!B54:D54</f>
        <v>61.718333333333341</v>
      </c>
      <c r="Y54" s="25">
        <v>12.251666666666667</v>
      </c>
      <c r="Z54" s="25">
        <v>21.265000000000001</v>
      </c>
      <c r="AA54" s="25">
        <f t="shared" si="17"/>
        <v>6.1950000000000003</v>
      </c>
      <c r="AB54" s="25">
        <f t="shared" si="18"/>
        <v>-8.7949999999999999</v>
      </c>
      <c r="AC54" s="25">
        <f t="shared" si="19"/>
        <v>-3.8933333333333344</v>
      </c>
      <c r="AD54" s="25">
        <f t="shared" si="20"/>
        <v>1</v>
      </c>
      <c r="AE54" s="25">
        <f t="shared" si="21"/>
        <v>0</v>
      </c>
      <c r="AF54" s="25"/>
      <c r="AG54" s="25">
        <f t="shared" si="22"/>
        <v>-8.2543593085416062E-2</v>
      </c>
      <c r="AH54" s="25">
        <f t="shared" si="23"/>
        <v>9.230584274676195</v>
      </c>
      <c r="AI54" s="25">
        <f t="shared" si="31"/>
        <v>9.3131278677616116</v>
      </c>
      <c r="AJ54" s="25">
        <f t="shared" si="32"/>
        <v>9.3956714608470282</v>
      </c>
      <c r="AK54" s="25">
        <f t="shared" si="33"/>
        <v>9.4782150539324448</v>
      </c>
      <c r="AL54" s="25">
        <f t="shared" si="34"/>
        <v>9.5607586470178614</v>
      </c>
      <c r="AM54" s="25">
        <f t="shared" si="35"/>
        <v>9.643302240103278</v>
      </c>
      <c r="AN54" s="25">
        <f t="shared" si="36"/>
        <v>9.7258458331886946</v>
      </c>
      <c r="AO54" s="25">
        <f t="shared" si="37"/>
        <v>9.8083894262741111</v>
      </c>
      <c r="AP54" s="25">
        <f t="shared" si="38"/>
        <v>9.8909330193595277</v>
      </c>
      <c r="AQ54" s="25">
        <f t="shared" si="24"/>
        <v>10.056020205530356</v>
      </c>
      <c r="AR54" s="25"/>
      <c r="AS54" s="25"/>
      <c r="AT54">
        <v>0</v>
      </c>
      <c r="AU54" t="str">
        <v>Enamel D4</v>
      </c>
      <c r="AV54" s="25">
        <v>10.778343795569493</v>
      </c>
      <c r="AW54" s="25">
        <v>11.648651723004447</v>
      </c>
      <c r="AX54" s="25">
        <v>9.9080358681345384</v>
      </c>
      <c r="AZ54" s="25">
        <v>9.9080358681345384</v>
      </c>
      <c r="BA54" s="25">
        <v>10.082097453621529</v>
      </c>
      <c r="BB54">
        <v>10.256159039108519</v>
      </c>
      <c r="BC54">
        <v>10.43022062459551</v>
      </c>
      <c r="BD54">
        <v>10.6042822100825</v>
      </c>
      <c r="BE54">
        <v>10.778343795569491</v>
      </c>
      <c r="BF54">
        <v>10.952405381056481</v>
      </c>
      <c r="BG54">
        <v>11.126466966543472</v>
      </c>
      <c r="BH54">
        <v>11.300528552030462</v>
      </c>
      <c r="BI54">
        <v>11.648651723004447</v>
      </c>
    </row>
    <row r="55" spans="3:61" x14ac:dyDescent="0.2">
      <c r="C55">
        <f t="shared" si="25"/>
        <v>1.77</v>
      </c>
      <c r="D55" t="s">
        <v>69</v>
      </c>
      <c r="E55" s="25">
        <f>'DELTA1(MAX-MAX-MAX)'!AM62</f>
        <v>9.582570504603158</v>
      </c>
      <c r="F55" s="25">
        <f>'DELTA2(MIN-MAX-MAX)'!AM62</f>
        <v>9.582570504603158</v>
      </c>
      <c r="G55" s="25">
        <f>'DELTA3(MAX-MIN-MAX)'!AM62</f>
        <v>9.6881371501619462</v>
      </c>
      <c r="H55" s="25">
        <f>'DELTA4(MIN-MIN-MAX)'!AM62</f>
        <v>9.6881371501619462</v>
      </c>
      <c r="I55">
        <f>'DELTA5(MAX-MAX-MIN)'!AM62</f>
        <v>8.8593072030527882</v>
      </c>
      <c r="J55">
        <f>'DELTA6(MIN-MAX-MIN)'!AM62</f>
        <v>8.8593072030527882</v>
      </c>
      <c r="K55">
        <f>'DELTA7(MAX-MIN-MIN)'!AM62</f>
        <v>8.9682692174808576</v>
      </c>
      <c r="L55">
        <f>'DELTA8(MIN-MIN-MIN)'!AM62</f>
        <v>8.9682692174808576</v>
      </c>
      <c r="M55" s="25">
        <f t="shared" si="12"/>
        <v>9.6881371501619462</v>
      </c>
      <c r="N55" s="25">
        <f t="shared" si="13"/>
        <v>8.8593072030527882</v>
      </c>
      <c r="O55" s="2">
        <f t="shared" si="14"/>
        <v>0</v>
      </c>
      <c r="P55" s="32">
        <f t="shared" si="29"/>
        <v>0</v>
      </c>
      <c r="Q55" t="s">
        <v>69</v>
      </c>
      <c r="R55">
        <f t="shared" si="30"/>
        <v>0</v>
      </c>
      <c r="S55" s="25">
        <f t="shared" si="15"/>
        <v>9.2737221766073681</v>
      </c>
      <c r="T55" s="25">
        <f t="shared" si="2"/>
        <v>0.58607127605137321</v>
      </c>
      <c r="U55" s="25">
        <f t="shared" si="26"/>
        <v>67.913333333333341</v>
      </c>
      <c r="V55" s="25">
        <f t="shared" si="27"/>
        <v>3.4566666666666666</v>
      </c>
      <c r="W55" s="25">
        <f t="shared" si="28"/>
        <v>17.371666666666666</v>
      </c>
      <c r="X55" s="25" cm="1">
        <f t="array" ref="X55:Z55">'CERAMICS DATA BASE'!B55:D55</f>
        <v>62.168333333333329</v>
      </c>
      <c r="Y55" s="25">
        <v>12.165000000000001</v>
      </c>
      <c r="Z55" s="25">
        <v>21.150000000000002</v>
      </c>
      <c r="AA55" s="25">
        <f t="shared" si="17"/>
        <v>5.7450000000000117</v>
      </c>
      <c r="AB55" s="25">
        <f t="shared" si="18"/>
        <v>-8.7083333333333339</v>
      </c>
      <c r="AC55" s="25">
        <f t="shared" si="19"/>
        <v>-3.778333333333336</v>
      </c>
      <c r="AD55" s="25">
        <f t="shared" si="20"/>
        <v>1</v>
      </c>
      <c r="AE55" s="25">
        <f t="shared" si="21"/>
        <v>0</v>
      </c>
      <c r="AF55" s="25"/>
      <c r="AG55" s="25">
        <f t="shared" si="22"/>
        <v>-8.28829947109158E-2</v>
      </c>
      <c r="AH55" s="25">
        <f t="shared" si="23"/>
        <v>8.8593072030527882</v>
      </c>
      <c r="AI55" s="25">
        <f t="shared" si="31"/>
        <v>8.9421901977637042</v>
      </c>
      <c r="AJ55" s="25">
        <f t="shared" si="32"/>
        <v>9.0250731924746201</v>
      </c>
      <c r="AK55" s="25">
        <f t="shared" si="33"/>
        <v>9.1079561871855361</v>
      </c>
      <c r="AL55" s="25">
        <f t="shared" si="34"/>
        <v>9.1908391818964521</v>
      </c>
      <c r="AM55" s="25">
        <f t="shared" si="35"/>
        <v>9.2737221766073681</v>
      </c>
      <c r="AN55" s="25">
        <f t="shared" si="36"/>
        <v>9.3566051713182841</v>
      </c>
      <c r="AO55" s="25">
        <f t="shared" si="37"/>
        <v>9.4394881660292</v>
      </c>
      <c r="AP55" s="25">
        <f t="shared" si="38"/>
        <v>9.522371160740116</v>
      </c>
      <c r="AQ55" s="25">
        <f t="shared" si="24"/>
        <v>9.6881371501619462</v>
      </c>
      <c r="AR55" s="25"/>
      <c r="AS55" s="25"/>
      <c r="AT55">
        <v>0</v>
      </c>
      <c r="AU55" t="str">
        <v>Enamel D3</v>
      </c>
      <c r="AV55" s="25">
        <v>10.855160454026318</v>
      </c>
      <c r="AW55" s="25">
        <v>11.672993221242939</v>
      </c>
      <c r="AX55" s="25">
        <v>10.0373276868097</v>
      </c>
      <c r="AZ55" s="25">
        <v>10.0373276868097</v>
      </c>
      <c r="BA55" s="25">
        <v>10.200894240253024</v>
      </c>
      <c r="BB55">
        <v>10.364460793696349</v>
      </c>
      <c r="BC55">
        <v>10.528027347139673</v>
      </c>
      <c r="BD55">
        <v>10.691593900582998</v>
      </c>
      <c r="BE55">
        <v>10.855160454026322</v>
      </c>
      <c r="BF55">
        <v>11.018727007469646</v>
      </c>
      <c r="BG55">
        <v>11.182293560912971</v>
      </c>
      <c r="BH55">
        <v>11.345860114356295</v>
      </c>
      <c r="BI55">
        <v>11.672993221242939</v>
      </c>
    </row>
    <row r="56" spans="3:61" x14ac:dyDescent="0.2">
      <c r="C56">
        <f t="shared" si="25"/>
        <v>1.77</v>
      </c>
      <c r="D56" t="s">
        <v>70</v>
      </c>
      <c r="E56" s="25">
        <f>'DELTA1(MAX-MAX-MAX)'!AM63</f>
        <v>12.332822786520611</v>
      </c>
      <c r="F56" s="25">
        <f>'DELTA2(MIN-MAX-MAX)'!AM63</f>
        <v>12.332822786520611</v>
      </c>
      <c r="G56" s="25">
        <f>'DELTA3(MAX-MIN-MAX)'!AM63</f>
        <v>12.423607714670343</v>
      </c>
      <c r="H56" s="25">
        <f>'DELTA4(MIN-MIN-MAX)'!AM63</f>
        <v>12.423607714670343</v>
      </c>
      <c r="I56">
        <f>'DELTA5(MAX-MAX-MIN)'!AM63</f>
        <v>11.765356189710587</v>
      </c>
      <c r="J56">
        <f>'DELTA6(MIN-MAX-MIN)'!AM63</f>
        <v>11.765356189710587</v>
      </c>
      <c r="K56">
        <f>'DELTA7(MAX-MIN-MIN)'!AM63</f>
        <v>11.858172132993472</v>
      </c>
      <c r="L56">
        <f>'DELTA8(MIN-MIN-MIN)'!AM63</f>
        <v>11.858172132993472</v>
      </c>
      <c r="M56" s="25">
        <f t="shared" si="12"/>
        <v>12.423607714670343</v>
      </c>
      <c r="N56" s="25">
        <f t="shared" si="13"/>
        <v>11.765356189710587</v>
      </c>
      <c r="O56" s="2">
        <f t="shared" si="14"/>
        <v>0</v>
      </c>
      <c r="P56" s="32">
        <f t="shared" si="29"/>
        <v>0</v>
      </c>
      <c r="Q56" t="s">
        <v>70</v>
      </c>
      <c r="R56">
        <f t="shared" si="30"/>
        <v>0</v>
      </c>
      <c r="S56" s="25">
        <f t="shared" si="15"/>
        <v>12.094481952190465</v>
      </c>
      <c r="T56" s="25">
        <f t="shared" si="2"/>
        <v>0.4654541170254291</v>
      </c>
      <c r="U56" s="25">
        <f t="shared" si="26"/>
        <v>67.913333333333341</v>
      </c>
      <c r="V56" s="25">
        <f t="shared" si="27"/>
        <v>3.4566666666666666</v>
      </c>
      <c r="W56" s="25">
        <f t="shared" si="28"/>
        <v>17.371666666666666</v>
      </c>
      <c r="X56" s="25" cm="1">
        <f t="array" ref="X56:Z56">'CERAMICS DATA BASE'!B56:D56</f>
        <v>58.735000000000007</v>
      </c>
      <c r="Y56" s="25">
        <v>11.616666666666667</v>
      </c>
      <c r="Z56" s="25">
        <v>21.221666666666664</v>
      </c>
      <c r="AA56" s="25">
        <f t="shared" si="17"/>
        <v>9.1783333333333346</v>
      </c>
      <c r="AB56" s="25">
        <f t="shared" si="18"/>
        <v>-8.16</v>
      </c>
      <c r="AC56" s="25">
        <f t="shared" si="19"/>
        <v>-3.8499999999999979</v>
      </c>
      <c r="AD56" s="25">
        <f t="shared" si="20"/>
        <v>1</v>
      </c>
      <c r="AE56" s="25">
        <f t="shared" si="21"/>
        <v>0</v>
      </c>
      <c r="AF56" s="25"/>
      <c r="AG56" s="25">
        <f t="shared" si="22"/>
        <v>-6.5825152495975564E-2</v>
      </c>
      <c r="AH56" s="25">
        <f t="shared" si="23"/>
        <v>11.765356189710587</v>
      </c>
      <c r="AI56" s="25">
        <f t="shared" si="31"/>
        <v>11.831181342206563</v>
      </c>
      <c r="AJ56" s="25">
        <f t="shared" si="32"/>
        <v>11.897006494702538</v>
      </c>
      <c r="AK56" s="25">
        <f t="shared" si="33"/>
        <v>11.962831647198513</v>
      </c>
      <c r="AL56" s="25">
        <f t="shared" si="34"/>
        <v>12.028656799694488</v>
      </c>
      <c r="AM56" s="25">
        <f t="shared" si="35"/>
        <v>12.094481952190463</v>
      </c>
      <c r="AN56" s="25">
        <f t="shared" si="36"/>
        <v>12.160307104686439</v>
      </c>
      <c r="AO56" s="25">
        <f t="shared" si="37"/>
        <v>12.226132257182414</v>
      </c>
      <c r="AP56" s="25">
        <f t="shared" si="38"/>
        <v>12.291957409678389</v>
      </c>
      <c r="AQ56" s="25">
        <f t="shared" si="24"/>
        <v>12.423607714670343</v>
      </c>
      <c r="AR56" s="25"/>
      <c r="AS56" s="25"/>
      <c r="AT56">
        <v>0</v>
      </c>
      <c r="AU56" t="str">
        <v>Enamel B3</v>
      </c>
      <c r="AV56" s="25">
        <v>10.895777910868791</v>
      </c>
      <c r="AW56" s="25">
        <v>11.703483488281115</v>
      </c>
      <c r="AX56" s="25">
        <v>10.088072333456466</v>
      </c>
      <c r="AZ56" s="25">
        <v>10.088072333456466</v>
      </c>
      <c r="BA56" s="25">
        <v>10.249613448938931</v>
      </c>
      <c r="BB56">
        <v>10.411154564421395</v>
      </c>
      <c r="BC56">
        <v>10.572695679903859</v>
      </c>
      <c r="BD56">
        <v>10.734236795386323</v>
      </c>
      <c r="BE56">
        <v>10.895777910868787</v>
      </c>
      <c r="BF56">
        <v>11.057319026351252</v>
      </c>
      <c r="BG56">
        <v>11.218860141833716</v>
      </c>
      <c r="BH56">
        <v>11.38040125731618</v>
      </c>
      <c r="BI56">
        <v>11.703483488281115</v>
      </c>
    </row>
    <row r="57" spans="3:61" x14ac:dyDescent="0.2">
      <c r="C57">
        <f t="shared" si="25"/>
        <v>1.77</v>
      </c>
      <c r="D57" t="s">
        <v>71</v>
      </c>
      <c r="E57" s="25">
        <f>'DELTA1(MAX-MAX-MAX)'!AM64</f>
        <v>9.9161921584227208</v>
      </c>
      <c r="F57" s="25">
        <f>'DELTA2(MIN-MAX-MAX)'!AM64</f>
        <v>9.9161921584227208</v>
      </c>
      <c r="G57" s="25">
        <f>'DELTA3(MAX-MIN-MAX)'!AM64</f>
        <v>10.019210799899794</v>
      </c>
      <c r="H57" s="25">
        <f>'DELTA4(MIN-MIN-MAX)'!AM64</f>
        <v>10.019210799899794</v>
      </c>
      <c r="I57">
        <f>'DELTA5(MAX-MAX-MIN)'!AM64</f>
        <v>9.2482535199806115</v>
      </c>
      <c r="J57">
        <f>'DELTA6(MIN-MAX-MIN)'!AM64</f>
        <v>9.2482535199806115</v>
      </c>
      <c r="K57">
        <f>'DELTA7(MAX-MIN-MIN)'!AM64</f>
        <v>9.3538975057796154</v>
      </c>
      <c r="L57">
        <f>'DELTA8(MIN-MIN-MIN)'!AM64</f>
        <v>9.3538975057796154</v>
      </c>
      <c r="M57" s="25">
        <f t="shared" si="12"/>
        <v>10.019210799899794</v>
      </c>
      <c r="N57" s="25">
        <f t="shared" si="13"/>
        <v>9.2482535199806115</v>
      </c>
      <c r="O57" s="2">
        <f t="shared" si="14"/>
        <v>0</v>
      </c>
      <c r="P57" s="32">
        <f t="shared" si="29"/>
        <v>0</v>
      </c>
      <c r="Q57" t="s">
        <v>71</v>
      </c>
      <c r="R57">
        <f t="shared" si="30"/>
        <v>0</v>
      </c>
      <c r="S57" s="25">
        <f t="shared" si="15"/>
        <v>9.6337321599402017</v>
      </c>
      <c r="T57" s="25">
        <f t="shared" si="2"/>
        <v>0.54514912063598897</v>
      </c>
      <c r="U57" s="25">
        <f t="shared" si="26"/>
        <v>67.913333333333341</v>
      </c>
      <c r="V57" s="25">
        <f t="shared" si="27"/>
        <v>3.4566666666666666</v>
      </c>
      <c r="W57" s="25">
        <f t="shared" si="28"/>
        <v>17.371666666666666</v>
      </c>
      <c r="X57" s="25" cm="1">
        <f t="array" ref="X57:Z57">'CERAMICS DATA BASE'!B57:D57</f>
        <v>61.696666666666665</v>
      </c>
      <c r="Y57" s="25">
        <v>12.111666666666666</v>
      </c>
      <c r="Z57" s="25">
        <v>21.026666666666667</v>
      </c>
      <c r="AA57" s="25">
        <f t="shared" si="17"/>
        <v>6.2166666666666757</v>
      </c>
      <c r="AB57" s="25">
        <f t="shared" si="18"/>
        <v>-8.6549999999999994</v>
      </c>
      <c r="AC57" s="25">
        <f t="shared" si="19"/>
        <v>-3.6550000000000011</v>
      </c>
      <c r="AD57" s="25">
        <f t="shared" si="20"/>
        <v>1</v>
      </c>
      <c r="AE57" s="25">
        <f t="shared" si="21"/>
        <v>0</v>
      </c>
      <c r="AF57" s="25"/>
      <c r="AG57" s="25">
        <f t="shared" si="22"/>
        <v>-7.7095727991918217E-2</v>
      </c>
      <c r="AH57" s="25">
        <f t="shared" si="23"/>
        <v>9.2482535199806115</v>
      </c>
      <c r="AI57" s="25">
        <f t="shared" si="31"/>
        <v>9.3253492479725288</v>
      </c>
      <c r="AJ57" s="25">
        <f t="shared" si="32"/>
        <v>9.4024449759644462</v>
      </c>
      <c r="AK57" s="25">
        <f t="shared" si="33"/>
        <v>9.4795407039563635</v>
      </c>
      <c r="AL57" s="25">
        <f t="shared" si="34"/>
        <v>9.5566364319482808</v>
      </c>
      <c r="AM57" s="25">
        <f t="shared" si="35"/>
        <v>9.6337321599401982</v>
      </c>
      <c r="AN57" s="25">
        <f t="shared" si="36"/>
        <v>9.7108278879321155</v>
      </c>
      <c r="AO57" s="25">
        <f t="shared" si="37"/>
        <v>9.7879236159240328</v>
      </c>
      <c r="AP57" s="25">
        <f t="shared" si="38"/>
        <v>9.8650193439159501</v>
      </c>
      <c r="AQ57" s="25">
        <f t="shared" si="24"/>
        <v>10.019210799899794</v>
      </c>
      <c r="AR57" s="25"/>
      <c r="AS57" s="25"/>
      <c r="AT57">
        <v>0</v>
      </c>
      <c r="AU57" t="str">
        <v>Dentine A4</v>
      </c>
      <c r="AV57" s="25">
        <v>10.952859321717506</v>
      </c>
      <c r="AW57" s="25">
        <v>11.211700930716399</v>
      </c>
      <c r="AX57" s="25">
        <v>10.694017712718614</v>
      </c>
      <c r="AZ57" s="25">
        <v>10.694017712718614</v>
      </c>
      <c r="BA57" s="25">
        <v>10.745786034518392</v>
      </c>
      <c r="BB57">
        <v>10.797554356318171</v>
      </c>
      <c r="BC57">
        <v>10.84932267811795</v>
      </c>
      <c r="BD57">
        <v>10.901090999917729</v>
      </c>
      <c r="BE57">
        <v>10.952859321717508</v>
      </c>
      <c r="BF57">
        <v>11.004627643517287</v>
      </c>
      <c r="BG57">
        <v>11.056395965317066</v>
      </c>
      <c r="BH57">
        <v>11.108164287116844</v>
      </c>
      <c r="BI57">
        <v>11.211700930716399</v>
      </c>
    </row>
    <row r="58" spans="3:61" x14ac:dyDescent="0.2">
      <c r="C58">
        <f t="shared" si="25"/>
        <v>1.77</v>
      </c>
      <c r="D58" t="s">
        <v>72</v>
      </c>
      <c r="E58" s="25">
        <f>'DELTA1(MAX-MAX-MAX)'!AM65</f>
        <v>12.076614557587643</v>
      </c>
      <c r="F58" s="25">
        <f>'DELTA2(MIN-MAX-MAX)'!AM65</f>
        <v>12.076614557587643</v>
      </c>
      <c r="G58" s="25">
        <f>'DELTA3(MAX-MIN-MAX)'!AM65</f>
        <v>12.168123655173325</v>
      </c>
      <c r="H58" s="25">
        <f>'DELTA4(MIN-MIN-MAX)'!AM65</f>
        <v>12.168123655173325</v>
      </c>
      <c r="I58">
        <f>'DELTA5(MAX-MAX-MIN)'!AM65</f>
        <v>11.533502917633152</v>
      </c>
      <c r="J58">
        <f>'DELTA6(MIN-MAX-MIN)'!AM65</f>
        <v>11.533502917633152</v>
      </c>
      <c r="K58">
        <f>'DELTA7(MAX-MIN-MIN)'!AM65</f>
        <v>11.626641919851306</v>
      </c>
      <c r="L58">
        <f>'DELTA8(MIN-MIN-MIN)'!AM65</f>
        <v>11.626641919851306</v>
      </c>
      <c r="M58" s="25">
        <f t="shared" si="12"/>
        <v>12.168123655173325</v>
      </c>
      <c r="N58" s="25">
        <f t="shared" si="13"/>
        <v>11.533502917633152</v>
      </c>
      <c r="O58" s="2">
        <f t="shared" si="14"/>
        <v>0</v>
      </c>
      <c r="P58" s="32">
        <f t="shared" si="29"/>
        <v>0</v>
      </c>
      <c r="Q58" t="s">
        <v>72</v>
      </c>
      <c r="R58">
        <f t="shared" si="30"/>
        <v>0</v>
      </c>
      <c r="S58" s="25">
        <f t="shared" si="15"/>
        <v>11.850813286403238</v>
      </c>
      <c r="T58" s="25">
        <f t="shared" si="2"/>
        <v>0.44874462699626444</v>
      </c>
      <c r="U58" s="25">
        <f t="shared" si="26"/>
        <v>67.913333333333341</v>
      </c>
      <c r="V58" s="25">
        <f t="shared" si="27"/>
        <v>3.4566666666666666</v>
      </c>
      <c r="W58" s="25">
        <f t="shared" si="28"/>
        <v>17.371666666666666</v>
      </c>
      <c r="X58" s="25" cm="1">
        <f t="array" ref="X58:Z58">'CERAMICS DATA BASE'!B58:D58</f>
        <v>59.001666666666665</v>
      </c>
      <c r="Y58" s="25">
        <v>11.653333333333334</v>
      </c>
      <c r="Z58" s="25">
        <v>21.028333333333336</v>
      </c>
      <c r="AA58" s="25">
        <f t="shared" si="17"/>
        <v>8.911666666666676</v>
      </c>
      <c r="AB58" s="25">
        <f t="shared" si="18"/>
        <v>-8.1966666666666672</v>
      </c>
      <c r="AC58" s="25">
        <f t="shared" si="19"/>
        <v>-3.6566666666666698</v>
      </c>
      <c r="AD58" s="25">
        <f t="shared" si="20"/>
        <v>1</v>
      </c>
      <c r="AE58" s="25">
        <f t="shared" si="21"/>
        <v>0</v>
      </c>
      <c r="AF58" s="25"/>
      <c r="AG58" s="25">
        <f t="shared" si="22"/>
        <v>-6.3462073754017287E-2</v>
      </c>
      <c r="AH58" s="25">
        <f t="shared" si="23"/>
        <v>11.533502917633152</v>
      </c>
      <c r="AI58" s="25">
        <f t="shared" si="31"/>
        <v>11.59696499138717</v>
      </c>
      <c r="AJ58" s="25">
        <f t="shared" si="32"/>
        <v>11.660427065141187</v>
      </c>
      <c r="AK58" s="25">
        <f t="shared" si="33"/>
        <v>11.723889138895204</v>
      </c>
      <c r="AL58" s="25">
        <f t="shared" si="34"/>
        <v>11.787351212649222</v>
      </c>
      <c r="AM58" s="25">
        <f t="shared" si="35"/>
        <v>11.850813286403239</v>
      </c>
      <c r="AN58" s="25">
        <f t="shared" si="36"/>
        <v>11.914275360157257</v>
      </c>
      <c r="AO58" s="25">
        <f t="shared" si="37"/>
        <v>11.977737433911274</v>
      </c>
      <c r="AP58" s="25">
        <f t="shared" si="38"/>
        <v>12.041199507665292</v>
      </c>
      <c r="AQ58" s="25">
        <f t="shared" si="24"/>
        <v>12.168123655173325</v>
      </c>
      <c r="AR58" s="25"/>
      <c r="AS58" s="25"/>
      <c r="AT58">
        <v>0</v>
      </c>
      <c r="AU58" t="str">
        <v>Enamel A3</v>
      </c>
      <c r="AV58" s="25">
        <v>10.965494948632385</v>
      </c>
      <c r="AW58" s="25">
        <v>11.784622475295748</v>
      </c>
      <c r="AX58" s="25">
        <v>10.146367421969021</v>
      </c>
      <c r="AZ58" s="25">
        <v>10.146367421969021</v>
      </c>
      <c r="BA58" s="25">
        <v>10.310192927301694</v>
      </c>
      <c r="BB58">
        <v>10.474018432634367</v>
      </c>
      <c r="BC58">
        <v>10.637843937967039</v>
      </c>
      <c r="BD58">
        <v>10.801669443299712</v>
      </c>
      <c r="BE58">
        <v>10.965494948632385</v>
      </c>
      <c r="BF58">
        <v>11.129320453965057</v>
      </c>
      <c r="BG58">
        <v>11.29314595929773</v>
      </c>
      <c r="BH58">
        <v>11.456971464630403</v>
      </c>
      <c r="BI58">
        <v>11.784622475295748</v>
      </c>
    </row>
    <row r="59" spans="3:61" x14ac:dyDescent="0.2">
      <c r="C59">
        <f t="shared" si="25"/>
        <v>1.77</v>
      </c>
      <c r="D59" t="s">
        <v>73</v>
      </c>
      <c r="E59" s="25">
        <f>'DELTA1(MAX-MAX-MAX)'!AM66</f>
        <v>12.67979398848996</v>
      </c>
      <c r="F59" s="25">
        <f>'DELTA2(MIN-MAX-MAX)'!AM66</f>
        <v>12.67979398848996</v>
      </c>
      <c r="G59" s="25">
        <f>'DELTA3(MAX-MIN-MAX)'!AM66</f>
        <v>12.769257183510277</v>
      </c>
      <c r="H59" s="25">
        <f>'DELTA4(MIN-MIN-MAX)'!AM66</f>
        <v>12.769257183510277</v>
      </c>
      <c r="I59">
        <f>'DELTA5(MAX-MAX-MIN)'!AM66</f>
        <v>12.114700824051841</v>
      </c>
      <c r="J59">
        <f>'DELTA6(MIN-MAX-MIN)'!AM66</f>
        <v>12.114700824051841</v>
      </c>
      <c r="K59">
        <f>'DELTA7(MAX-MIN-MIN)'!AM66</f>
        <v>12.206307068194844</v>
      </c>
      <c r="L59">
        <f>'DELTA8(MIN-MIN-MIN)'!AM66</f>
        <v>12.206307068194844</v>
      </c>
      <c r="M59" s="25">
        <f t="shared" si="12"/>
        <v>12.769257183510277</v>
      </c>
      <c r="N59" s="25">
        <f t="shared" si="13"/>
        <v>12.114700824051841</v>
      </c>
      <c r="O59" s="2">
        <f t="shared" si="14"/>
        <v>0</v>
      </c>
      <c r="P59" s="32">
        <f t="shared" si="29"/>
        <v>0</v>
      </c>
      <c r="Q59" t="s">
        <v>73</v>
      </c>
      <c r="R59">
        <f t="shared" si="30"/>
        <v>0</v>
      </c>
      <c r="S59" s="25">
        <f t="shared" si="15"/>
        <v>12.441979003781059</v>
      </c>
      <c r="T59" s="25">
        <f t="shared" si="2"/>
        <v>0.46284124044183933</v>
      </c>
      <c r="U59" s="25">
        <f t="shared" si="26"/>
        <v>67.913333333333341</v>
      </c>
      <c r="V59" s="25">
        <f t="shared" si="27"/>
        <v>3.4566666666666666</v>
      </c>
      <c r="W59" s="25">
        <f t="shared" si="28"/>
        <v>17.371666666666666</v>
      </c>
      <c r="X59" s="25" cm="1">
        <f t="array" ref="X59:Z59">'CERAMICS DATA BASE'!B59:D59</f>
        <v>58.335000000000001</v>
      </c>
      <c r="Y59" s="25">
        <v>11.845000000000001</v>
      </c>
      <c r="Z59" s="25">
        <v>21.296666666666667</v>
      </c>
      <c r="AA59" s="25">
        <f t="shared" si="17"/>
        <v>9.5783333333333402</v>
      </c>
      <c r="AB59" s="25">
        <f t="shared" si="18"/>
        <v>-8.3883333333333336</v>
      </c>
      <c r="AC59" s="25">
        <f t="shared" si="19"/>
        <v>-3.9250000000000007</v>
      </c>
      <c r="AD59" s="25">
        <f t="shared" si="20"/>
        <v>1</v>
      </c>
      <c r="AE59" s="25">
        <f t="shared" si="21"/>
        <v>0</v>
      </c>
      <c r="AF59" s="25"/>
      <c r="AG59" s="25">
        <f t="shared" si="22"/>
        <v>-6.5455635945843582E-2</v>
      </c>
      <c r="AH59" s="25">
        <f t="shared" si="23"/>
        <v>12.114700824051841</v>
      </c>
      <c r="AI59" s="25">
        <f t="shared" si="31"/>
        <v>12.180156459997685</v>
      </c>
      <c r="AJ59" s="25">
        <f t="shared" si="32"/>
        <v>12.245612095943528</v>
      </c>
      <c r="AK59" s="25">
        <f t="shared" si="33"/>
        <v>12.311067731889372</v>
      </c>
      <c r="AL59" s="25">
        <f t="shared" si="34"/>
        <v>12.376523367835215</v>
      </c>
      <c r="AM59" s="25">
        <f t="shared" si="35"/>
        <v>12.441979003781059</v>
      </c>
      <c r="AN59" s="25">
        <f t="shared" si="36"/>
        <v>12.507434639726903</v>
      </c>
      <c r="AO59" s="25">
        <f t="shared" si="37"/>
        <v>12.572890275672746</v>
      </c>
      <c r="AP59" s="25">
        <f t="shared" si="38"/>
        <v>12.63834591161859</v>
      </c>
      <c r="AQ59" s="25">
        <f t="shared" si="24"/>
        <v>12.769257183510277</v>
      </c>
      <c r="AR59" s="25"/>
      <c r="AS59" s="25"/>
      <c r="AT59">
        <v>0</v>
      </c>
      <c r="AU59" t="str">
        <v>Enamel B2</v>
      </c>
      <c r="AV59" s="25">
        <v>11.036398407452326</v>
      </c>
      <c r="AW59" s="25">
        <v>11.805688217172085</v>
      </c>
      <c r="AX59" s="25">
        <v>10.267108597732568</v>
      </c>
      <c r="AZ59" s="25">
        <v>10.267108597732568</v>
      </c>
      <c r="BA59" s="25">
        <v>10.42096655967652</v>
      </c>
      <c r="BB59">
        <v>10.574824521620473</v>
      </c>
      <c r="BC59">
        <v>10.728682483564425</v>
      </c>
      <c r="BD59">
        <v>10.882540445508377</v>
      </c>
      <c r="BE59">
        <v>11.03639840745233</v>
      </c>
      <c r="BF59">
        <v>11.190256369396282</v>
      </c>
      <c r="BG59">
        <v>11.344114331340235</v>
      </c>
      <c r="BH59">
        <v>11.497972293284187</v>
      </c>
      <c r="BI59">
        <v>11.805688217172085</v>
      </c>
    </row>
    <row r="60" spans="3:61" x14ac:dyDescent="0.2">
      <c r="C60">
        <f t="shared" si="25"/>
        <v>1.77</v>
      </c>
      <c r="D60" t="s">
        <v>74</v>
      </c>
      <c r="E60" s="25">
        <f>'DELTA1(MAX-MAX-MAX)'!AM67</f>
        <v>9.8125970275162686</v>
      </c>
      <c r="F60" s="25">
        <f>'DELTA2(MIN-MAX-MAX)'!AM67</f>
        <v>9.8125970275162686</v>
      </c>
      <c r="G60" s="25">
        <f>'DELTA3(MAX-MIN-MAX)'!AM67</f>
        <v>9.916418886971492</v>
      </c>
      <c r="H60" s="25">
        <f>'DELTA4(MIN-MIN-MAX)'!AM67</f>
        <v>9.916418886971492</v>
      </c>
      <c r="I60">
        <f>'DELTA5(MAX-MAX-MIN)'!AM67</f>
        <v>9.1255798145354081</v>
      </c>
      <c r="J60">
        <f>'DELTA6(MIN-MAX-MIN)'!AM67</f>
        <v>9.1255798145354081</v>
      </c>
      <c r="K60">
        <f>'DELTA7(MAX-MIN-MIN)'!AM67</f>
        <v>9.2322839360218669</v>
      </c>
      <c r="L60">
        <f>'DELTA8(MIN-MIN-MIN)'!AM67</f>
        <v>9.2322839360218669</v>
      </c>
      <c r="M60" s="25">
        <f t="shared" si="12"/>
        <v>9.916418886971492</v>
      </c>
      <c r="N60" s="25">
        <f t="shared" si="13"/>
        <v>9.1255798145354081</v>
      </c>
      <c r="O60" s="2">
        <f t="shared" si="14"/>
        <v>0</v>
      </c>
      <c r="P60" s="32">
        <f t="shared" si="29"/>
        <v>0</v>
      </c>
      <c r="Q60" t="s">
        <v>74</v>
      </c>
      <c r="R60">
        <f t="shared" si="30"/>
        <v>0</v>
      </c>
      <c r="S60" s="25">
        <f t="shared" si="15"/>
        <v>9.5209993507534492</v>
      </c>
      <c r="T60" s="25">
        <f t="shared" si="2"/>
        <v>0.55920767094683421</v>
      </c>
      <c r="U60" s="25">
        <f t="shared" si="26"/>
        <v>67.913333333333341</v>
      </c>
      <c r="V60" s="25">
        <f t="shared" si="27"/>
        <v>3.4566666666666666</v>
      </c>
      <c r="W60" s="25">
        <f t="shared" si="28"/>
        <v>17.371666666666666</v>
      </c>
      <c r="X60" s="25" cm="1">
        <f t="array" ref="X60:Z60">'CERAMICS DATA BASE'!B60:D60</f>
        <v>61.844999999999999</v>
      </c>
      <c r="Y60" s="25">
        <v>12.244999999999999</v>
      </c>
      <c r="Z60" s="25">
        <v>21.074999999999999</v>
      </c>
      <c r="AA60" s="25">
        <f t="shared" si="17"/>
        <v>6.0683333333333422</v>
      </c>
      <c r="AB60" s="25">
        <f t="shared" si="18"/>
        <v>-8.7883333333333322</v>
      </c>
      <c r="AC60" s="25">
        <f t="shared" si="19"/>
        <v>-3.7033333333333331</v>
      </c>
      <c r="AD60" s="25">
        <f t="shared" si="20"/>
        <v>1</v>
      </c>
      <c r="AE60" s="25">
        <f t="shared" si="21"/>
        <v>0</v>
      </c>
      <c r="AF60" s="25"/>
      <c r="AG60" s="25">
        <f t="shared" si="22"/>
        <v>-7.9083907243608392E-2</v>
      </c>
      <c r="AH60" s="25">
        <f t="shared" si="23"/>
        <v>9.1255798145354081</v>
      </c>
      <c r="AI60" s="25">
        <f t="shared" si="31"/>
        <v>9.204663721779017</v>
      </c>
      <c r="AJ60" s="25">
        <f t="shared" si="32"/>
        <v>9.283747629022626</v>
      </c>
      <c r="AK60" s="25">
        <f t="shared" si="33"/>
        <v>9.3628315362662349</v>
      </c>
      <c r="AL60" s="25">
        <f t="shared" si="34"/>
        <v>9.4419154435098438</v>
      </c>
      <c r="AM60" s="25">
        <f t="shared" si="35"/>
        <v>9.5209993507534527</v>
      </c>
      <c r="AN60" s="25">
        <f t="shared" si="36"/>
        <v>9.6000832579970616</v>
      </c>
      <c r="AO60" s="25">
        <f t="shared" si="37"/>
        <v>9.6791671652406706</v>
      </c>
      <c r="AP60" s="25">
        <f t="shared" si="38"/>
        <v>9.7582510724842795</v>
      </c>
      <c r="AQ60" s="25">
        <f t="shared" si="24"/>
        <v>9.916418886971492</v>
      </c>
      <c r="AR60" s="25"/>
      <c r="AS60" s="25"/>
      <c r="AT60">
        <v>0</v>
      </c>
      <c r="AU60" t="str">
        <v>Enamel B4</v>
      </c>
      <c r="AV60" s="25">
        <v>11.463145139466693</v>
      </c>
      <c r="AW60" s="25">
        <v>12.244697648686332</v>
      </c>
      <c r="AX60" s="25">
        <v>10.681592630247055</v>
      </c>
      <c r="AZ60" s="25">
        <v>10.681592630247055</v>
      </c>
      <c r="BA60" s="25">
        <v>10.837903132090982</v>
      </c>
      <c r="BB60">
        <v>10.99421363393491</v>
      </c>
      <c r="BC60">
        <v>11.150524135778838</v>
      </c>
      <c r="BD60">
        <v>11.306834637622766</v>
      </c>
      <c r="BE60">
        <v>11.463145139466693</v>
      </c>
      <c r="BF60">
        <v>11.619455641310621</v>
      </c>
      <c r="BG60">
        <v>11.775766143154549</v>
      </c>
      <c r="BH60">
        <v>11.932076644998476</v>
      </c>
      <c r="BI60">
        <v>12.244697648686332</v>
      </c>
    </row>
    <row r="61" spans="3:61" x14ac:dyDescent="0.2">
      <c r="C61">
        <f t="shared" si="25"/>
        <v>1.77</v>
      </c>
      <c r="D61" t="s">
        <v>75</v>
      </c>
      <c r="E61" s="25">
        <f>'DELTA1(MAX-MAX-MAX)'!AM68</f>
        <v>12.559614612442259</v>
      </c>
      <c r="F61" s="25">
        <f>'DELTA2(MIN-MAX-MAX)'!AM68</f>
        <v>12.559614612442259</v>
      </c>
      <c r="G61" s="25">
        <f>'DELTA3(MAX-MIN-MAX)'!AM68</f>
        <v>12.649601893570001</v>
      </c>
      <c r="H61" s="25">
        <f>'DELTA4(MIN-MIN-MAX)'!AM68</f>
        <v>12.649601893570001</v>
      </c>
      <c r="I61">
        <f>'DELTA5(MAX-MAX-MIN)'!AM68</f>
        <v>11.986404336448906</v>
      </c>
      <c r="J61">
        <f>'DELTA6(MIN-MAX-MIN)'!AM68</f>
        <v>11.986404336448906</v>
      </c>
      <c r="K61">
        <f>'DELTA7(MAX-MIN-MIN)'!AM68</f>
        <v>12.078588595588199</v>
      </c>
      <c r="L61">
        <f>'DELTA8(MIN-MIN-MIN)'!AM68</f>
        <v>12.078588595588199</v>
      </c>
      <c r="M61" s="25">
        <f t="shared" si="12"/>
        <v>12.649601893570001</v>
      </c>
      <c r="N61" s="25">
        <f t="shared" si="13"/>
        <v>11.986404336448906</v>
      </c>
      <c r="O61" s="2">
        <f t="shared" si="14"/>
        <v>0</v>
      </c>
      <c r="P61" s="32">
        <f t="shared" si="29"/>
        <v>0</v>
      </c>
      <c r="Q61" t="s">
        <v>75</v>
      </c>
      <c r="R61">
        <f t="shared" si="30"/>
        <v>0</v>
      </c>
      <c r="S61" s="25">
        <f t="shared" si="15"/>
        <v>12.318003115009454</v>
      </c>
      <c r="T61" s="25">
        <f t="shared" si="2"/>
        <v>0.46895148990667856</v>
      </c>
      <c r="U61" s="25">
        <f t="shared" si="26"/>
        <v>67.913333333333341</v>
      </c>
      <c r="V61" s="25">
        <f t="shared" si="27"/>
        <v>3.4566666666666666</v>
      </c>
      <c r="W61" s="25">
        <f t="shared" si="28"/>
        <v>17.371666666666666</v>
      </c>
      <c r="X61" s="25" cm="1">
        <f t="array" ref="X61:Z61">'CERAMICS DATA BASE'!B61:D61</f>
        <v>58.481666666666662</v>
      </c>
      <c r="Y61" s="25">
        <v>11.854999999999999</v>
      </c>
      <c r="Z61" s="25">
        <v>21.31</v>
      </c>
      <c r="AA61" s="25">
        <f t="shared" si="17"/>
        <v>9.4316666666666791</v>
      </c>
      <c r="AB61" s="25">
        <f t="shared" si="18"/>
        <v>-8.3983333333333317</v>
      </c>
      <c r="AC61" s="25">
        <f t="shared" si="19"/>
        <v>-3.9383333333333326</v>
      </c>
      <c r="AD61" s="25">
        <f t="shared" si="20"/>
        <v>1</v>
      </c>
      <c r="AE61" s="25">
        <f t="shared" si="21"/>
        <v>0</v>
      </c>
      <c r="AF61" s="25"/>
      <c r="AG61" s="25">
        <f t="shared" si="22"/>
        <v>-6.6319755712109435E-2</v>
      </c>
      <c r="AH61" s="25">
        <f t="shared" si="23"/>
        <v>11.986404336448906</v>
      </c>
      <c r="AI61" s="25">
        <f t="shared" si="31"/>
        <v>12.052724092161016</v>
      </c>
      <c r="AJ61" s="25">
        <f t="shared" si="32"/>
        <v>12.119043847873126</v>
      </c>
      <c r="AK61" s="25">
        <f t="shared" si="33"/>
        <v>12.185363603585236</v>
      </c>
      <c r="AL61" s="25">
        <f t="shared" si="34"/>
        <v>12.251683359297346</v>
      </c>
      <c r="AM61" s="25">
        <f t="shared" si="35"/>
        <v>12.318003115009455</v>
      </c>
      <c r="AN61" s="25">
        <f t="shared" si="36"/>
        <v>12.384322870721565</v>
      </c>
      <c r="AO61" s="25">
        <f t="shared" si="37"/>
        <v>12.450642626433675</v>
      </c>
      <c r="AP61" s="25">
        <f t="shared" si="38"/>
        <v>12.516962382145785</v>
      </c>
      <c r="AQ61" s="25">
        <f t="shared" si="24"/>
        <v>12.649601893570001</v>
      </c>
      <c r="AR61" s="25"/>
      <c r="AS61" s="25"/>
      <c r="AT61">
        <v>0</v>
      </c>
      <c r="AU61" t="str">
        <v>Enamel A4</v>
      </c>
      <c r="AV61" s="25">
        <v>11.643144190737036</v>
      </c>
      <c r="AW61" s="25">
        <v>12.133507705111871</v>
      </c>
      <c r="AX61" s="25">
        <v>11.152780676362203</v>
      </c>
      <c r="AZ61" s="25">
        <v>11.152780676362203</v>
      </c>
      <c r="BA61" s="25">
        <v>11.250853379237171</v>
      </c>
      <c r="BB61">
        <v>11.348926082112138</v>
      </c>
      <c r="BC61">
        <v>11.446998784987105</v>
      </c>
      <c r="BD61">
        <v>11.545071487862073</v>
      </c>
      <c r="BE61">
        <v>11.64314419073704</v>
      </c>
      <c r="BF61">
        <v>11.741216893612007</v>
      </c>
      <c r="BG61">
        <v>11.839289596486974</v>
      </c>
      <c r="BH61">
        <v>11.937362299361942</v>
      </c>
      <c r="BI61">
        <v>12.133507705111871</v>
      </c>
    </row>
    <row r="62" spans="3:61" x14ac:dyDescent="0.2">
      <c r="C62">
        <f t="shared" si="25"/>
        <v>1.77</v>
      </c>
      <c r="D62" t="s">
        <v>76</v>
      </c>
      <c r="E62" s="25">
        <f>'DELTA1(MAX-MAX-MAX)'!AM69</f>
        <v>9.9804137293476405</v>
      </c>
      <c r="F62" s="25">
        <f>'DELTA2(MIN-MAX-MAX)'!AM69</f>
        <v>9.9804137293476405</v>
      </c>
      <c r="G62" s="25">
        <f>'DELTA3(MAX-MIN-MAX)'!AM69</f>
        <v>10.082922537665706</v>
      </c>
      <c r="H62" s="25">
        <f>'DELTA4(MIN-MIN-MAX)'!AM69</f>
        <v>10.082922537665706</v>
      </c>
      <c r="I62">
        <f>'DELTA5(MAX-MAX-MIN)'!AM69</f>
        <v>9.3256045818603468</v>
      </c>
      <c r="J62">
        <f>'DELTA6(MIN-MAX-MIN)'!AM69</f>
        <v>9.3256045818603468</v>
      </c>
      <c r="K62">
        <f>'DELTA7(MAX-MIN-MIN)'!AM69</f>
        <v>9.4305662283908021</v>
      </c>
      <c r="L62">
        <f>'DELTA8(MIN-MIN-MIN)'!AM69</f>
        <v>9.4305662283908021</v>
      </c>
      <c r="M62" s="25">
        <f t="shared" si="12"/>
        <v>10.082922537665706</v>
      </c>
      <c r="N62" s="25">
        <f t="shared" si="13"/>
        <v>9.3256045818603468</v>
      </c>
      <c r="O62" s="2">
        <f t="shared" si="14"/>
        <v>0</v>
      </c>
      <c r="P62" s="32">
        <f t="shared" si="29"/>
        <v>0</v>
      </c>
      <c r="Q62" t="s">
        <v>76</v>
      </c>
      <c r="R62">
        <f t="shared" si="30"/>
        <v>0</v>
      </c>
      <c r="S62" s="25">
        <f t="shared" si="15"/>
        <v>9.7042635597630262</v>
      </c>
      <c r="T62" s="25">
        <f t="shared" si="2"/>
        <v>0.53550466206430336</v>
      </c>
      <c r="U62" s="25">
        <f t="shared" si="26"/>
        <v>67.913333333333341</v>
      </c>
      <c r="V62" s="25">
        <f t="shared" si="27"/>
        <v>3.4566666666666666</v>
      </c>
      <c r="W62" s="25">
        <f t="shared" si="28"/>
        <v>17.371666666666666</v>
      </c>
      <c r="X62" s="25" cm="1">
        <f t="array" ref="X62:Z62">'CERAMICS DATA BASE'!B62:D62</f>
        <v>61.603333333333325</v>
      </c>
      <c r="Y62" s="25">
        <v>12.256666666666668</v>
      </c>
      <c r="Z62" s="25">
        <v>20.99</v>
      </c>
      <c r="AA62" s="25">
        <f t="shared" si="17"/>
        <v>6.3100000000000165</v>
      </c>
      <c r="AB62" s="25">
        <f t="shared" si="18"/>
        <v>-8.8000000000000007</v>
      </c>
      <c r="AC62" s="25">
        <f t="shared" si="19"/>
        <v>-3.6183333333333323</v>
      </c>
      <c r="AD62" s="25">
        <f t="shared" si="20"/>
        <v>1</v>
      </c>
      <c r="AE62" s="25">
        <f t="shared" si="21"/>
        <v>0</v>
      </c>
      <c r="AF62" s="25"/>
      <c r="AG62" s="25">
        <f t="shared" si="22"/>
        <v>-7.5731795580535888E-2</v>
      </c>
      <c r="AH62" s="25">
        <f t="shared" si="23"/>
        <v>9.3256045818603468</v>
      </c>
      <c r="AI62" s="25">
        <f t="shared" si="31"/>
        <v>9.4013363774408827</v>
      </c>
      <c r="AJ62" s="25">
        <f t="shared" si="32"/>
        <v>9.4770681730214186</v>
      </c>
      <c r="AK62" s="25">
        <f t="shared" si="33"/>
        <v>9.5527999686019545</v>
      </c>
      <c r="AL62" s="25">
        <f t="shared" si="34"/>
        <v>9.6285317641824903</v>
      </c>
      <c r="AM62" s="25">
        <f t="shared" si="35"/>
        <v>9.7042635597630262</v>
      </c>
      <c r="AN62" s="25">
        <f t="shared" si="36"/>
        <v>9.7799953553435621</v>
      </c>
      <c r="AO62" s="25">
        <f t="shared" si="37"/>
        <v>9.855727150924098</v>
      </c>
      <c r="AP62" s="25">
        <f t="shared" si="38"/>
        <v>9.9314589465046339</v>
      </c>
      <c r="AQ62" s="25">
        <f t="shared" si="24"/>
        <v>10.082922537665706</v>
      </c>
      <c r="AR62" s="25"/>
      <c r="AS62" s="25"/>
      <c r="AT62">
        <v>0</v>
      </c>
      <c r="AU62" t="str">
        <v>Enamel C1</v>
      </c>
      <c r="AV62" s="25">
        <v>11.663479195619919</v>
      </c>
      <c r="AW62" s="25">
        <v>12.164210289604425</v>
      </c>
      <c r="AX62" s="25">
        <v>11.162748101635414</v>
      </c>
      <c r="AZ62" s="25">
        <v>11.162748101635414</v>
      </c>
      <c r="BA62" s="25">
        <v>11.262894320432315</v>
      </c>
      <c r="BB62">
        <v>11.363040539229216</v>
      </c>
      <c r="BC62">
        <v>11.463186758026117</v>
      </c>
      <c r="BD62">
        <v>11.563332976823018</v>
      </c>
      <c r="BE62">
        <v>11.663479195619919</v>
      </c>
      <c r="BF62">
        <v>11.76362541441682</v>
      </c>
      <c r="BG62">
        <v>11.863771633213721</v>
      </c>
      <c r="BH62">
        <v>11.963917852010622</v>
      </c>
      <c r="BI62">
        <v>12.164210289604425</v>
      </c>
    </row>
    <row r="63" spans="3:61" x14ac:dyDescent="0.2">
      <c r="C63">
        <f t="shared" si="25"/>
        <v>1.77</v>
      </c>
      <c r="D63" t="s">
        <v>77</v>
      </c>
      <c r="E63" s="25">
        <f>'DELTA1(MAX-MAX-MAX)'!AM70</f>
        <v>13.381858487939109</v>
      </c>
      <c r="F63" s="25">
        <f>'DELTA2(MIN-MAX-MAX)'!AM70</f>
        <v>13.381858487939109</v>
      </c>
      <c r="G63" s="25">
        <f>'DELTA3(MAX-MIN-MAX)'!AM70</f>
        <v>13.46486459587442</v>
      </c>
      <c r="H63" s="25">
        <f>'DELTA4(MIN-MIN-MAX)'!AM70</f>
        <v>13.46486459587442</v>
      </c>
      <c r="I63">
        <f>'DELTA5(MAX-MAX-MIN)'!AM70</f>
        <v>13.106871866748396</v>
      </c>
      <c r="J63">
        <f>'DELTA6(MIN-MAX-MIN)'!AM70</f>
        <v>13.106871866748396</v>
      </c>
      <c r="K63">
        <f>'DELTA7(MAX-MIN-MIN)'!AM70</f>
        <v>13.189413633328979</v>
      </c>
      <c r="L63">
        <f>'DELTA8(MIN-MIN-MIN)'!AM70</f>
        <v>13.189413633328979</v>
      </c>
      <c r="M63" s="25">
        <f t="shared" si="12"/>
        <v>13.46486459587442</v>
      </c>
      <c r="N63" s="25">
        <f t="shared" si="13"/>
        <v>13.106871866748396</v>
      </c>
      <c r="O63" s="2">
        <f t="shared" si="14"/>
        <v>0</v>
      </c>
      <c r="P63" s="32">
        <f t="shared" si="29"/>
        <v>0</v>
      </c>
      <c r="Q63" t="s">
        <v>77</v>
      </c>
      <c r="R63">
        <f t="shared" si="30"/>
        <v>0</v>
      </c>
      <c r="S63" s="25">
        <f t="shared" si="15"/>
        <v>13.285868231311408</v>
      </c>
      <c r="T63" s="25">
        <f t="shared" si="2"/>
        <v>0.25313908638049093</v>
      </c>
      <c r="U63" s="25">
        <f t="shared" si="26"/>
        <v>67.913333333333341</v>
      </c>
      <c r="V63" s="25">
        <f t="shared" si="27"/>
        <v>3.4566666666666666</v>
      </c>
      <c r="W63" s="25">
        <f t="shared" si="28"/>
        <v>17.371666666666666</v>
      </c>
      <c r="X63" s="25" cm="1">
        <f t="array" ref="X63:Z63">'CERAMICS DATA BASE'!B63:D63</f>
        <v>57.21</v>
      </c>
      <c r="Y63" s="25">
        <v>3.686666666666667</v>
      </c>
      <c r="Z63" s="25">
        <v>19.663333333333338</v>
      </c>
      <c r="AA63" s="25">
        <f t="shared" si="17"/>
        <v>10.70333333333334</v>
      </c>
      <c r="AB63" s="25">
        <f t="shared" si="18"/>
        <v>-0.23000000000000043</v>
      </c>
      <c r="AC63" s="25">
        <f t="shared" si="19"/>
        <v>-2.2916666666666714</v>
      </c>
      <c r="AD63" s="25">
        <f t="shared" si="20"/>
        <v>1</v>
      </c>
      <c r="AE63" s="25">
        <f t="shared" si="21"/>
        <v>0</v>
      </c>
      <c r="AF63" s="25"/>
      <c r="AG63" s="25">
        <f t="shared" si="22"/>
        <v>-3.5799272912602473E-2</v>
      </c>
      <c r="AH63" s="25">
        <f t="shared" si="23"/>
        <v>13.106871866748396</v>
      </c>
      <c r="AI63" s="25">
        <f t="shared" si="31"/>
        <v>13.142671139660997</v>
      </c>
      <c r="AJ63" s="25">
        <f t="shared" si="32"/>
        <v>13.178470412573599</v>
      </c>
      <c r="AK63" s="25">
        <f t="shared" si="33"/>
        <v>13.214269685486201</v>
      </c>
      <c r="AL63" s="25">
        <f t="shared" si="34"/>
        <v>13.250068958398803</v>
      </c>
      <c r="AM63" s="25">
        <f t="shared" si="35"/>
        <v>13.285868231311404</v>
      </c>
      <c r="AN63" s="25">
        <f t="shared" si="36"/>
        <v>13.321667504224006</v>
      </c>
      <c r="AO63" s="25">
        <f t="shared" si="37"/>
        <v>13.357466777136608</v>
      </c>
      <c r="AP63" s="25">
        <f t="shared" si="38"/>
        <v>13.39326605004921</v>
      </c>
      <c r="AQ63" s="25">
        <f t="shared" si="24"/>
        <v>13.46486459587442</v>
      </c>
      <c r="AR63" s="25"/>
      <c r="AS63" s="25"/>
      <c r="AT63">
        <v>0</v>
      </c>
      <c r="AU63" t="str">
        <v>Effect A4</v>
      </c>
      <c r="AV63" s="25">
        <v>11.822656185208503</v>
      </c>
      <c r="AW63" s="25">
        <v>12.166363566764504</v>
      </c>
      <c r="AX63" s="25">
        <v>11.478948803652502</v>
      </c>
      <c r="AZ63" s="25">
        <v>11.478948803652502</v>
      </c>
      <c r="BA63" s="25">
        <v>11.547690279963701</v>
      </c>
      <c r="BB63">
        <v>11.616431756274901</v>
      </c>
      <c r="BC63">
        <v>11.6851732325861</v>
      </c>
      <c r="BD63">
        <v>11.7539147088973</v>
      </c>
      <c r="BE63">
        <v>11.822656185208499</v>
      </c>
      <c r="BF63">
        <v>11.891397661519699</v>
      </c>
      <c r="BG63">
        <v>11.960139137830899</v>
      </c>
      <c r="BH63">
        <v>12.028880614142098</v>
      </c>
      <c r="BI63">
        <v>12.166363566764504</v>
      </c>
    </row>
    <row r="64" spans="3:61" x14ac:dyDescent="0.2">
      <c r="C64">
        <f t="shared" si="25"/>
        <v>1.77</v>
      </c>
      <c r="D64" t="s">
        <v>78</v>
      </c>
      <c r="E64" s="25">
        <f>'DELTA1(MAX-MAX-MAX)'!AM71</f>
        <v>14.545736235537104</v>
      </c>
      <c r="F64" s="25">
        <f>'DELTA2(MIN-MAX-MAX)'!AM71</f>
        <v>14.545736235537104</v>
      </c>
      <c r="G64" s="25">
        <f>'DELTA3(MAX-MIN-MAX)'!AM71</f>
        <v>14.624605637881608</v>
      </c>
      <c r="H64" s="25">
        <f>'DELTA4(MIN-MIN-MAX)'!AM71</f>
        <v>14.624605637881608</v>
      </c>
      <c r="I64">
        <f>'DELTA5(MAX-MAX-MIN)'!AM71</f>
        <v>14.32019818028156</v>
      </c>
      <c r="J64">
        <f>'DELTA6(MIN-MAX-MIN)'!AM71</f>
        <v>14.32019818028156</v>
      </c>
      <c r="K64">
        <f>'DELTA7(MAX-MIN-MIN)'!AM71</f>
        <v>14.398605347201203</v>
      </c>
      <c r="L64">
        <f>'DELTA8(MIN-MIN-MIN)'!AM71</f>
        <v>14.398605347201203</v>
      </c>
      <c r="M64" s="25">
        <f t="shared" si="12"/>
        <v>14.624605637881608</v>
      </c>
      <c r="N64" s="25">
        <f t="shared" si="13"/>
        <v>14.32019818028156</v>
      </c>
      <c r="O64" s="2">
        <f t="shared" si="14"/>
        <v>0</v>
      </c>
      <c r="P64" s="32">
        <f t="shared" si="29"/>
        <v>0</v>
      </c>
      <c r="Q64" t="s">
        <v>78</v>
      </c>
      <c r="R64">
        <f t="shared" si="30"/>
        <v>0</v>
      </c>
      <c r="S64" s="25">
        <f t="shared" si="15"/>
        <v>14.472401909081583</v>
      </c>
      <c r="T64" s="25">
        <f t="shared" si="2"/>
        <v>0.21524857751275037</v>
      </c>
      <c r="U64" s="25">
        <f t="shared" si="26"/>
        <v>67.913333333333341</v>
      </c>
      <c r="V64" s="25">
        <f t="shared" si="27"/>
        <v>3.4566666666666666</v>
      </c>
      <c r="W64" s="25">
        <f t="shared" si="28"/>
        <v>17.371666666666666</v>
      </c>
      <c r="X64" s="25" cm="1">
        <f t="array" ref="X64:Z64">'CERAMICS DATA BASE'!B64:D64</f>
        <v>55.861666666666672</v>
      </c>
      <c r="Y64" s="25">
        <v>3.7216666666666671</v>
      </c>
      <c r="Z64" s="25">
        <v>19.453333333333333</v>
      </c>
      <c r="AA64" s="25">
        <f t="shared" si="17"/>
        <v>12.051666666666669</v>
      </c>
      <c r="AB64" s="25">
        <f t="shared" si="18"/>
        <v>-0.26500000000000057</v>
      </c>
      <c r="AC64" s="25">
        <f t="shared" si="19"/>
        <v>-2.081666666666667</v>
      </c>
      <c r="AD64" s="25">
        <f t="shared" si="20"/>
        <v>1</v>
      </c>
      <c r="AE64" s="25">
        <f t="shared" si="21"/>
        <v>0</v>
      </c>
      <c r="AF64" s="25"/>
      <c r="AG64" s="25">
        <f t="shared" si="22"/>
        <v>-3.0440745760004793E-2</v>
      </c>
      <c r="AH64" s="25">
        <f t="shared" si="23"/>
        <v>14.32019818028156</v>
      </c>
      <c r="AI64" s="25">
        <f t="shared" si="31"/>
        <v>14.350638926041565</v>
      </c>
      <c r="AJ64" s="25">
        <f t="shared" si="32"/>
        <v>14.381079671801571</v>
      </c>
      <c r="AK64" s="25">
        <f t="shared" si="33"/>
        <v>14.411520417561576</v>
      </c>
      <c r="AL64" s="25">
        <f t="shared" si="34"/>
        <v>14.441961163321581</v>
      </c>
      <c r="AM64" s="25">
        <f t="shared" si="35"/>
        <v>14.472401909081587</v>
      </c>
      <c r="AN64" s="25">
        <f t="shared" si="36"/>
        <v>14.502842654841592</v>
      </c>
      <c r="AO64" s="25">
        <f t="shared" si="37"/>
        <v>14.533283400601597</v>
      </c>
      <c r="AP64" s="25">
        <f t="shared" si="38"/>
        <v>14.563724146361603</v>
      </c>
      <c r="AQ64" s="25">
        <f t="shared" si="24"/>
        <v>14.624605637881608</v>
      </c>
      <c r="AR64" s="25"/>
      <c r="AS64" s="25"/>
      <c r="AT64">
        <v>0</v>
      </c>
      <c r="AU64" t="str">
        <v>Effect C3</v>
      </c>
      <c r="AV64" s="25">
        <v>11.850813286403238</v>
      </c>
      <c r="AW64" s="25">
        <v>12.168123655173325</v>
      </c>
      <c r="AX64" s="25">
        <v>11.533502917633152</v>
      </c>
      <c r="AZ64" s="25">
        <v>11.533502917633152</v>
      </c>
      <c r="BA64" s="25">
        <v>11.59696499138717</v>
      </c>
      <c r="BB64">
        <v>11.660427065141187</v>
      </c>
      <c r="BC64">
        <v>11.723889138895204</v>
      </c>
      <c r="BD64">
        <v>11.787351212649222</v>
      </c>
      <c r="BE64">
        <v>11.850813286403239</v>
      </c>
      <c r="BF64">
        <v>11.914275360157257</v>
      </c>
      <c r="BG64">
        <v>11.977737433911274</v>
      </c>
      <c r="BH64">
        <v>12.041199507665292</v>
      </c>
      <c r="BI64">
        <v>12.168123655173325</v>
      </c>
    </row>
    <row r="65" spans="3:61" x14ac:dyDescent="0.2">
      <c r="C65">
        <f t="shared" si="25"/>
        <v>1.77</v>
      </c>
      <c r="D65" t="s">
        <v>79</v>
      </c>
      <c r="E65" s="25">
        <f>'DELTA1(MAX-MAX-MAX)'!AM72</f>
        <v>8.3273369593654714</v>
      </c>
      <c r="F65" s="25">
        <f>'DELTA2(MIN-MAX-MAX)'!AM72</f>
        <v>8.3273369593654714</v>
      </c>
      <c r="G65" s="25">
        <f>'DELTA3(MAX-MIN-MAX)'!AM72</f>
        <v>8.3273369593654714</v>
      </c>
      <c r="H65" s="25">
        <f>'DELTA4(MIN-MIN-MAX)'!AM72</f>
        <v>8.3273369593654714</v>
      </c>
      <c r="I65">
        <f>'DELTA5(MAX-MAX-MIN)'!AM72</f>
        <v>9.6199102765949149</v>
      </c>
      <c r="J65">
        <f>'DELTA6(MIN-MAX-MIN)'!AM72</f>
        <v>9.6199102765949149</v>
      </c>
      <c r="K65">
        <f>'DELTA7(MAX-MIN-MIN)'!AM72</f>
        <v>9.6199102765949149</v>
      </c>
      <c r="L65">
        <f>'DELTA8(MIN-MIN-MIN)'!AM72</f>
        <v>9.6199102765949149</v>
      </c>
      <c r="M65" s="25">
        <f t="shared" si="12"/>
        <v>9.6199102765949149</v>
      </c>
      <c r="N65" s="25">
        <f t="shared" si="13"/>
        <v>8.3273369593654714</v>
      </c>
      <c r="O65" s="2">
        <f t="shared" si="14"/>
        <v>0</v>
      </c>
      <c r="P65" s="32">
        <f t="shared" si="29"/>
        <v>0</v>
      </c>
      <c r="Q65" t="s">
        <v>79</v>
      </c>
      <c r="R65">
        <f t="shared" si="30"/>
        <v>0</v>
      </c>
      <c r="S65" s="25">
        <f t="shared" si="15"/>
        <v>8.9736236179801931</v>
      </c>
      <c r="T65" s="25">
        <f t="shared" si="2"/>
        <v>0.91398735779372997</v>
      </c>
      <c r="U65" s="25">
        <f t="shared" si="26"/>
        <v>67.913333333333341</v>
      </c>
      <c r="V65" s="25">
        <f t="shared" si="27"/>
        <v>3.4566666666666666</v>
      </c>
      <c r="W65" s="25">
        <f t="shared" si="28"/>
        <v>17.371666666666666</v>
      </c>
      <c r="X65" s="25" cm="1">
        <f t="array" ref="X65:Z65">'CERAMICS DATA BASE'!B65:D65</f>
        <v>83.105000000000004</v>
      </c>
      <c r="Y65" s="25">
        <v>-1.4066666666666665</v>
      </c>
      <c r="Z65" s="25">
        <v>6.2250000000000005</v>
      </c>
      <c r="AA65" s="25">
        <f t="shared" si="17"/>
        <v>-15.191666666666663</v>
      </c>
      <c r="AB65" s="25">
        <f t="shared" si="18"/>
        <v>4.8633333333333333</v>
      </c>
      <c r="AC65" s="25">
        <f t="shared" si="19"/>
        <v>11.146666666666665</v>
      </c>
      <c r="AD65" s="25">
        <f t="shared" si="20"/>
        <v>0</v>
      </c>
      <c r="AE65" s="25">
        <f t="shared" si="21"/>
        <v>0</v>
      </c>
      <c r="AF65" s="25"/>
      <c r="AG65" s="25">
        <f t="shared" si="22"/>
        <v>0.12925733172294435</v>
      </c>
      <c r="AH65" s="25">
        <f t="shared" si="23"/>
        <v>9.6199102765949149</v>
      </c>
      <c r="AI65" s="25">
        <f t="shared" si="31"/>
        <v>9.4906529448719699</v>
      </c>
      <c r="AJ65" s="25">
        <f t="shared" si="32"/>
        <v>9.3613956131490248</v>
      </c>
      <c r="AK65" s="25">
        <f t="shared" si="33"/>
        <v>9.2321382814260797</v>
      </c>
      <c r="AL65" s="25">
        <f t="shared" si="34"/>
        <v>9.1028809497031347</v>
      </c>
      <c r="AM65" s="25">
        <f t="shared" si="35"/>
        <v>8.9736236179801896</v>
      </c>
      <c r="AN65" s="25">
        <f t="shared" si="36"/>
        <v>8.8443662862572445</v>
      </c>
      <c r="AO65" s="25">
        <f t="shared" si="37"/>
        <v>8.7151089545342995</v>
      </c>
      <c r="AP65" s="25">
        <f t="shared" si="38"/>
        <v>8.5858516228113544</v>
      </c>
      <c r="AQ65" s="25">
        <f t="shared" si="24"/>
        <v>8.3273369593654714</v>
      </c>
      <c r="AR65" s="25"/>
      <c r="AS65" s="25"/>
      <c r="AT65">
        <v>0</v>
      </c>
      <c r="AU65" t="str">
        <v>Effect B4</v>
      </c>
      <c r="AV65" s="25">
        <v>12.094481952190465</v>
      </c>
      <c r="AW65" s="25">
        <v>12.423607714670343</v>
      </c>
      <c r="AX65" s="25">
        <v>11.765356189710587</v>
      </c>
      <c r="AZ65" s="25">
        <v>11.765356189710587</v>
      </c>
      <c r="BA65" s="25">
        <v>11.831181342206563</v>
      </c>
      <c r="BB65">
        <v>11.897006494702538</v>
      </c>
      <c r="BC65">
        <v>11.962831647198513</v>
      </c>
      <c r="BD65">
        <v>12.028656799694488</v>
      </c>
      <c r="BE65">
        <v>12.094481952190463</v>
      </c>
      <c r="BF65">
        <v>12.160307104686439</v>
      </c>
      <c r="BG65">
        <v>12.226132257182414</v>
      </c>
      <c r="BH65">
        <v>12.291957409678389</v>
      </c>
      <c r="BI65">
        <v>12.423607714670343</v>
      </c>
    </row>
    <row r="66" spans="3:61" x14ac:dyDescent="0.2">
      <c r="C66">
        <f t="shared" si="25"/>
        <v>1.77</v>
      </c>
      <c r="D66" t="s">
        <v>80</v>
      </c>
      <c r="E66" s="25">
        <f>'DELTA1(MAX-MAX-MAX)'!AM73</f>
        <v>13.851942161730884</v>
      </c>
      <c r="F66" s="25">
        <f>'DELTA2(MIN-MAX-MAX)'!AM73</f>
        <v>13.851942161730884</v>
      </c>
      <c r="G66" s="25">
        <f>'DELTA3(MAX-MIN-MAX)'!AM73</f>
        <v>13.908072560642617</v>
      </c>
      <c r="H66" s="25">
        <f>'DELTA4(MIN-MIN-MAX)'!AM73</f>
        <v>13.908072560642617</v>
      </c>
      <c r="I66">
        <f>'DELTA5(MAX-MAX-MIN)'!AM73</f>
        <v>13.686611172445668</v>
      </c>
      <c r="J66">
        <f>'DELTA6(MIN-MAX-MIN)'!AM73</f>
        <v>13.686611172445668</v>
      </c>
      <c r="K66">
        <f>'DELTA7(MAX-MIN-MIN)'!AM73</f>
        <v>13.722227399667396</v>
      </c>
      <c r="L66">
        <f>'DELTA8(MIN-MIN-MIN)'!AM73</f>
        <v>13.722227399667396</v>
      </c>
      <c r="M66" s="25">
        <f t="shared" si="12"/>
        <v>13.908072560642617</v>
      </c>
      <c r="N66" s="25">
        <f t="shared" si="13"/>
        <v>13.686611172445668</v>
      </c>
      <c r="O66" s="2">
        <f t="shared" si="14"/>
        <v>0</v>
      </c>
      <c r="P66" s="32">
        <f t="shared" ref="P66:P87" si="39">IF(N66&lt; C66, 1, 0)</f>
        <v>0</v>
      </c>
      <c r="Q66" t="s">
        <v>80</v>
      </c>
      <c r="R66">
        <f t="shared" ref="R66:R87" si="40">O66+P66</f>
        <v>0</v>
      </c>
      <c r="S66" s="25">
        <f t="shared" si="15"/>
        <v>13.797341866544143</v>
      </c>
      <c r="T66" s="25">
        <f t="shared" ref="T66:T86" si="41">STDEV(M66:N66)</f>
        <v>0.15659684936504967</v>
      </c>
      <c r="U66" s="25">
        <f t="shared" si="26"/>
        <v>67.913333333333341</v>
      </c>
      <c r="V66" s="25">
        <f t="shared" si="27"/>
        <v>3.4566666666666666</v>
      </c>
      <c r="W66" s="25">
        <f t="shared" si="28"/>
        <v>17.371666666666666</v>
      </c>
      <c r="X66" s="25" cm="1">
        <f t="array" ref="X66:Z66">'CERAMICS DATA BASE'!B66:D66</f>
        <v>56.376666666666658</v>
      </c>
      <c r="Y66" s="25">
        <v>20.828333333333333</v>
      </c>
      <c r="Z66" s="25">
        <v>12.516666666666666</v>
      </c>
      <c r="AA66" s="25">
        <f t="shared" si="17"/>
        <v>11.536666666666683</v>
      </c>
      <c r="AB66" s="25">
        <f t="shared" si="18"/>
        <v>-17.371666666666666</v>
      </c>
      <c r="AC66" s="25">
        <f t="shared" si="19"/>
        <v>4.8550000000000004</v>
      </c>
      <c r="AD66" s="25">
        <f t="shared" si="20"/>
        <v>1</v>
      </c>
      <c r="AE66" s="25">
        <f t="shared" si="21"/>
        <v>0</v>
      </c>
      <c r="AF66" s="25"/>
      <c r="AG66" s="25">
        <f t="shared" si="22"/>
        <v>-2.2146138819694981E-2</v>
      </c>
      <c r="AH66" s="25">
        <f t="shared" si="23"/>
        <v>13.686611172445668</v>
      </c>
      <c r="AI66" s="25">
        <f t="shared" ref="AI66:AI87" si="42">AH66-AG66</f>
        <v>13.708757311265362</v>
      </c>
      <c r="AJ66" s="25">
        <f t="shared" ref="AJ66:AJ87" si="43">AI66-AG66</f>
        <v>13.730903450085057</v>
      </c>
      <c r="AK66" s="25">
        <f t="shared" ref="AK66:AK87" si="44">AJ66-AG66</f>
        <v>13.753049588904751</v>
      </c>
      <c r="AL66" s="25">
        <f t="shared" ref="AL66:AL87" si="45">AK66-AG66</f>
        <v>13.775195727724446</v>
      </c>
      <c r="AM66" s="25">
        <f t="shared" ref="AM66:AM87" si="46">AL66-AG66</f>
        <v>13.797341866544141</v>
      </c>
      <c r="AN66" s="25">
        <f t="shared" ref="AN66:AN87" si="47">AM66-AG66</f>
        <v>13.819488005363835</v>
      </c>
      <c r="AO66" s="25">
        <f t="shared" ref="AO66:AO87" si="48">AN66-AG66</f>
        <v>13.84163414418353</v>
      </c>
      <c r="AP66" s="25">
        <f t="shared" ref="AP66:AP87" si="49">AO66-AG66</f>
        <v>13.863780283003225</v>
      </c>
      <c r="AQ66" s="25">
        <f t="shared" si="24"/>
        <v>13.908072560642617</v>
      </c>
      <c r="AR66" s="25"/>
      <c r="AS66" s="25"/>
      <c r="AT66">
        <v>0</v>
      </c>
      <c r="AU66" t="str">
        <v>Color 568</v>
      </c>
      <c r="AV66" s="25">
        <v>12.095659074241221</v>
      </c>
      <c r="AW66" s="25">
        <v>12.225992184942218</v>
      </c>
      <c r="AX66" s="25">
        <v>11.965325963540224</v>
      </c>
      <c r="AZ66" s="25">
        <v>11.965325963540224</v>
      </c>
      <c r="BA66" s="25">
        <v>11.991392585680423</v>
      </c>
      <c r="BB66">
        <v>12.017459207820622</v>
      </c>
      <c r="BC66">
        <v>12.043525829960821</v>
      </c>
      <c r="BD66">
        <v>12.06959245210102</v>
      </c>
      <c r="BE66">
        <v>12.095659074241219</v>
      </c>
      <c r="BF66">
        <v>12.121725696381418</v>
      </c>
      <c r="BG66">
        <v>12.147792318521617</v>
      </c>
      <c r="BH66">
        <v>12.173858940661816</v>
      </c>
      <c r="BI66">
        <v>12.225992184942218</v>
      </c>
    </row>
    <row r="67" spans="3:61" x14ac:dyDescent="0.2">
      <c r="C67">
        <f t="shared" si="25"/>
        <v>1.77</v>
      </c>
      <c r="D67" t="s">
        <v>81</v>
      </c>
      <c r="E67" s="25">
        <f>'DELTA1(MAX-MAX-MAX)'!AM74</f>
        <v>21.557785814352417</v>
      </c>
      <c r="F67" s="25">
        <f>'DELTA2(MIN-MAX-MAX)'!AM74</f>
        <v>21.557785814352417</v>
      </c>
      <c r="G67" s="25">
        <f>'DELTA3(MAX-MIN-MAX)'!AM74</f>
        <v>21.605536589411855</v>
      </c>
      <c r="H67" s="25">
        <f>'DELTA4(MIN-MIN-MAX)'!AM74</f>
        <v>21.605536589411855</v>
      </c>
      <c r="I67">
        <f>'DELTA5(MAX-MAX-MIN)'!AM74</f>
        <v>21.482772317327136</v>
      </c>
      <c r="J67">
        <f>'DELTA6(MIN-MAX-MIN)'!AM74</f>
        <v>21.482772317327136</v>
      </c>
      <c r="K67">
        <f>'DELTA7(MAX-MIN-MIN)'!AM74</f>
        <v>21.515485075353361</v>
      </c>
      <c r="L67">
        <f>'DELTA8(MIN-MIN-MIN)'!AM74</f>
        <v>21.515485075353361</v>
      </c>
      <c r="M67" s="25">
        <f t="shared" ref="M67:M87" si="50">MAX(E67:L67)</f>
        <v>21.605536589411855</v>
      </c>
      <c r="N67" s="25">
        <f t="shared" ref="N67:N87" si="51">MIN(E67:L67)</f>
        <v>21.482772317327136</v>
      </c>
      <c r="O67" s="2">
        <f t="shared" ref="O67:O87" si="52">IF(M67&lt;C67, 1, 0)</f>
        <v>0</v>
      </c>
      <c r="P67" s="32">
        <f t="shared" si="39"/>
        <v>0</v>
      </c>
      <c r="Q67" t="s">
        <v>81</v>
      </c>
      <c r="R67">
        <f t="shared" si="40"/>
        <v>0</v>
      </c>
      <c r="S67" s="25">
        <f t="shared" ref="S67:S87" si="53">AVERAGE(M67:N67)</f>
        <v>21.544154453369494</v>
      </c>
      <c r="T67" s="25">
        <f t="shared" si="41"/>
        <v>8.6807449278535398E-2</v>
      </c>
      <c r="U67" s="25">
        <f t="shared" si="26"/>
        <v>67.913333333333341</v>
      </c>
      <c r="V67" s="25">
        <f t="shared" si="27"/>
        <v>3.4566666666666666</v>
      </c>
      <c r="W67" s="25">
        <f t="shared" si="28"/>
        <v>17.371666666666666</v>
      </c>
      <c r="X67" s="25" cm="1">
        <f t="array" ref="X67:Z67">'CERAMICS DATA BASE'!B67:D67</f>
        <v>48.326666666666675</v>
      </c>
      <c r="Y67" s="25">
        <v>23.311666666666667</v>
      </c>
      <c r="Z67" s="25">
        <v>11.463333333333333</v>
      </c>
      <c r="AA67" s="25">
        <f t="shared" ref="AA67:AA87" si="54">U67-X67</f>
        <v>19.586666666666666</v>
      </c>
      <c r="AB67" s="25">
        <f t="shared" ref="AB67:AB87" si="55">V67-Y67</f>
        <v>-19.855</v>
      </c>
      <c r="AC67" s="25">
        <f t="shared" ref="AC67:AC87" si="56">W67-Z67</f>
        <v>5.9083333333333332</v>
      </c>
      <c r="AD67" s="25">
        <f t="shared" ref="AD67:AD87" si="57">IF(AA67&lt;0, 0, 1)</f>
        <v>1</v>
      </c>
      <c r="AE67" s="25">
        <f t="shared" ref="AE67:AE87" si="58">IF(AND(AA67&gt;=0,AB67&gt;=0,AC67&gt;=0), 1, 0)</f>
        <v>0</v>
      </c>
      <c r="AF67" s="25"/>
      <c r="AG67" s="25">
        <f t="shared" ref="AG67:AG87" si="59">(AH67-AQ67)/10</f>
        <v>-1.227642720847193E-2</v>
      </c>
      <c r="AH67" s="25">
        <f t="shared" ref="AH67:AH87" si="60">IF(AD67=1,MIN(M67:N67),MAX(M67:N67))</f>
        <v>21.482772317327136</v>
      </c>
      <c r="AI67" s="25">
        <f t="shared" si="42"/>
        <v>21.495048744535609</v>
      </c>
      <c r="AJ67" s="25">
        <f t="shared" si="43"/>
        <v>21.507325171744082</v>
      </c>
      <c r="AK67" s="25">
        <f t="shared" si="44"/>
        <v>21.519601598952555</v>
      </c>
      <c r="AL67" s="25">
        <f t="shared" si="45"/>
        <v>21.531878026161028</v>
      </c>
      <c r="AM67" s="25">
        <f t="shared" si="46"/>
        <v>21.544154453369501</v>
      </c>
      <c r="AN67" s="25">
        <f t="shared" si="47"/>
        <v>21.556430880577974</v>
      </c>
      <c r="AO67" s="25">
        <f t="shared" si="48"/>
        <v>21.568707307786447</v>
      </c>
      <c r="AP67" s="25">
        <f t="shared" si="49"/>
        <v>21.58098373499492</v>
      </c>
      <c r="AQ67" s="25">
        <f t="shared" ref="AQ67:AQ87" si="61">IF(AD67 = 0,MIN(M67:N67),MAX(M67:N67))</f>
        <v>21.605536589411855</v>
      </c>
      <c r="AR67" s="25"/>
      <c r="AS67" s="25"/>
      <c r="AT67">
        <v>0</v>
      </c>
      <c r="AU67" t="str">
        <v>Enamel D2</v>
      </c>
      <c r="AV67" s="25">
        <v>12.148300330859577</v>
      </c>
      <c r="AW67" s="25">
        <v>12.610280570330808</v>
      </c>
      <c r="AX67" s="25">
        <v>11.686320091388344</v>
      </c>
      <c r="AZ67" s="25">
        <v>11.686320091388344</v>
      </c>
      <c r="BA67" s="25">
        <v>11.77871613928259</v>
      </c>
      <c r="BB67">
        <v>11.871112187176836</v>
      </c>
      <c r="BC67">
        <v>11.963508235071082</v>
      </c>
      <c r="BD67">
        <v>12.055904282965328</v>
      </c>
      <c r="BE67">
        <v>12.148300330859573</v>
      </c>
      <c r="BF67">
        <v>12.240696378753819</v>
      </c>
      <c r="BG67">
        <v>12.333092426648065</v>
      </c>
      <c r="BH67">
        <v>12.425488474542311</v>
      </c>
      <c r="BI67">
        <v>12.610280570330808</v>
      </c>
    </row>
    <row r="68" spans="3:61" x14ac:dyDescent="0.2">
      <c r="C68">
        <f t="shared" ref="C68:C87" si="62">C67</f>
        <v>1.77</v>
      </c>
      <c r="D68" t="s">
        <v>82</v>
      </c>
      <c r="E68" s="25">
        <f>'DELTA1(MAX-MAX-MAX)'!AM75</f>
        <v>9.1528570362178137</v>
      </c>
      <c r="F68" s="25">
        <f>'DELTA2(MIN-MAX-MAX)'!AM75</f>
        <v>9.1528570362178137</v>
      </c>
      <c r="G68" s="25">
        <f>'DELTA3(MAX-MIN-MAX)'!AM75</f>
        <v>9.1528570362178137</v>
      </c>
      <c r="H68" s="25">
        <f>'DELTA4(MIN-MIN-MAX)'!AM75</f>
        <v>9.1528570362178137</v>
      </c>
      <c r="I68">
        <f>'DELTA5(MAX-MAX-MIN)'!AM75</f>
        <v>12.378610666953584</v>
      </c>
      <c r="J68">
        <f>'DELTA6(MIN-MAX-MIN)'!AM75</f>
        <v>12.378610666953584</v>
      </c>
      <c r="K68">
        <f>'DELTA7(MAX-MIN-MIN)'!AM75</f>
        <v>12.378610666953584</v>
      </c>
      <c r="L68">
        <f>'DELTA8(MIN-MIN-MIN)'!AM75</f>
        <v>12.378610666953584</v>
      </c>
      <c r="M68" s="25">
        <f t="shared" si="50"/>
        <v>12.378610666953584</v>
      </c>
      <c r="N68" s="25">
        <f t="shared" si="51"/>
        <v>9.1528570362178137</v>
      </c>
      <c r="O68" s="2">
        <f t="shared" si="52"/>
        <v>0</v>
      </c>
      <c r="P68" s="32">
        <f t="shared" si="39"/>
        <v>0</v>
      </c>
      <c r="Q68" t="s">
        <v>82</v>
      </c>
      <c r="R68">
        <f t="shared" si="40"/>
        <v>0</v>
      </c>
      <c r="S68" s="25">
        <f t="shared" si="53"/>
        <v>10.765733851585699</v>
      </c>
      <c r="T68" s="25">
        <f t="shared" si="41"/>
        <v>2.2809522667303899</v>
      </c>
      <c r="U68" s="25">
        <f t="shared" ref="U68:U87" si="63">U67</f>
        <v>67.913333333333341</v>
      </c>
      <c r="V68" s="25">
        <f t="shared" ref="V68:V87" si="64">V67</f>
        <v>3.4566666666666666</v>
      </c>
      <c r="W68" s="25">
        <f t="shared" ref="W68:W87" si="65">W67</f>
        <v>17.371666666666666</v>
      </c>
      <c r="X68" s="25" cm="1">
        <f t="array" ref="X68:Z68">'CERAMICS DATA BASE'!B68:D68</f>
        <v>62.235000000000007</v>
      </c>
      <c r="Y68" s="25">
        <v>-0.53666666666666674</v>
      </c>
      <c r="Z68" s="25">
        <v>1.9083333333333334</v>
      </c>
      <c r="AA68" s="25">
        <f t="shared" si="54"/>
        <v>5.6783333333333346</v>
      </c>
      <c r="AB68" s="25">
        <f t="shared" si="55"/>
        <v>3.9933333333333332</v>
      </c>
      <c r="AC68" s="25">
        <f t="shared" si="56"/>
        <v>15.463333333333333</v>
      </c>
      <c r="AD68" s="25">
        <f t="shared" si="57"/>
        <v>1</v>
      </c>
      <c r="AE68" s="25">
        <f t="shared" si="58"/>
        <v>1</v>
      </c>
      <c r="AF68" s="25"/>
      <c r="AG68" s="25">
        <f t="shared" si="59"/>
        <v>-0.32257536307357704</v>
      </c>
      <c r="AH68" s="25">
        <f t="shared" si="60"/>
        <v>9.1528570362178137</v>
      </c>
      <c r="AI68" s="25">
        <f t="shared" si="42"/>
        <v>9.4754323992913907</v>
      </c>
      <c r="AJ68" s="25">
        <f t="shared" si="43"/>
        <v>9.7980077623649677</v>
      </c>
      <c r="AK68" s="25">
        <f t="shared" si="44"/>
        <v>10.120583125438545</v>
      </c>
      <c r="AL68" s="25">
        <f t="shared" si="45"/>
        <v>10.443158488512122</v>
      </c>
      <c r="AM68" s="25">
        <f t="shared" si="46"/>
        <v>10.765733851585699</v>
      </c>
      <c r="AN68" s="25">
        <f t="shared" si="47"/>
        <v>11.088309214659276</v>
      </c>
      <c r="AO68" s="25">
        <f t="shared" si="48"/>
        <v>11.410884577732853</v>
      </c>
      <c r="AP68" s="25">
        <f t="shared" si="49"/>
        <v>11.73345994080643</v>
      </c>
      <c r="AQ68" s="25">
        <f t="shared" si="61"/>
        <v>12.378610666953584</v>
      </c>
      <c r="AR68" s="25"/>
      <c r="AS68" s="25"/>
      <c r="AT68">
        <v>0</v>
      </c>
      <c r="AU68" t="str">
        <v>Effect A3.5</v>
      </c>
      <c r="AV68" s="25">
        <v>12.238197388354489</v>
      </c>
      <c r="AW68" s="25">
        <v>12.577239468159707</v>
      </c>
      <c r="AX68" s="25">
        <v>11.899155308549272</v>
      </c>
      <c r="AZ68" s="25">
        <v>11.899155308549272</v>
      </c>
      <c r="BA68" s="25">
        <v>11.966963724510315</v>
      </c>
      <c r="BB68">
        <v>12.034772140471357</v>
      </c>
      <c r="BC68">
        <v>12.1025805564324</v>
      </c>
      <c r="BD68">
        <v>12.170388972393443</v>
      </c>
      <c r="BE68">
        <v>12.238197388354486</v>
      </c>
      <c r="BF68">
        <v>12.306005804315529</v>
      </c>
      <c r="BG68">
        <v>12.373814220276572</v>
      </c>
      <c r="BH68">
        <v>12.441622636237614</v>
      </c>
      <c r="BI68">
        <v>12.577239468159707</v>
      </c>
    </row>
    <row r="69" spans="3:61" x14ac:dyDescent="0.2">
      <c r="C69">
        <f t="shared" si="62"/>
        <v>1.77</v>
      </c>
      <c r="D69" t="s">
        <v>83</v>
      </c>
      <c r="E69" s="25">
        <f>'DELTA1(MAX-MAX-MAX)'!AM76</f>
        <v>7.9616344850028016</v>
      </c>
      <c r="F69" s="25">
        <f>'DELTA2(MIN-MAX-MAX)'!AM76</f>
        <v>7.9616344850028016</v>
      </c>
      <c r="G69" s="25">
        <f>'DELTA3(MAX-MIN-MAX)'!AM76</f>
        <v>8.040437075925988</v>
      </c>
      <c r="H69" s="25">
        <f>'DELTA4(MIN-MIN-MAX)'!AM76</f>
        <v>8.040437075925988</v>
      </c>
      <c r="I69">
        <f>'DELTA5(MAX-MAX-MIN)'!AM76</f>
        <v>7.6573358884965534</v>
      </c>
      <c r="J69">
        <f>'DELTA6(MIN-MAX-MIN)'!AM76</f>
        <v>7.6573358884965534</v>
      </c>
      <c r="K69">
        <f>'DELTA7(MAX-MIN-MIN)'!AM76</f>
        <v>7.7183577889165109</v>
      </c>
      <c r="L69">
        <f>'DELTA8(MIN-MIN-MIN)'!AM76</f>
        <v>7.7183577889165109</v>
      </c>
      <c r="M69" s="25">
        <f t="shared" si="50"/>
        <v>8.040437075925988</v>
      </c>
      <c r="N69" s="25">
        <f t="shared" si="51"/>
        <v>7.6573358884965534</v>
      </c>
      <c r="O69" s="2">
        <f t="shared" si="52"/>
        <v>0</v>
      </c>
      <c r="P69" s="32">
        <f t="shared" si="39"/>
        <v>0</v>
      </c>
      <c r="Q69" t="s">
        <v>83</v>
      </c>
      <c r="R69">
        <f t="shared" si="40"/>
        <v>0</v>
      </c>
      <c r="S69" s="25">
        <f t="shared" si="53"/>
        <v>7.8488864822112703</v>
      </c>
      <c r="T69" s="25">
        <f t="shared" si="41"/>
        <v>0.2708934475119717</v>
      </c>
      <c r="U69" s="25">
        <f t="shared" si="63"/>
        <v>67.913333333333341</v>
      </c>
      <c r="V69" s="25">
        <f t="shared" si="64"/>
        <v>3.4566666666666666</v>
      </c>
      <c r="W69" s="25">
        <f t="shared" si="65"/>
        <v>17.371666666666666</v>
      </c>
      <c r="X69" s="25" cm="1">
        <f t="array" ref="X69:Z69">'CERAMICS DATA BASE'!B69:D69</f>
        <v>63.271666666666668</v>
      </c>
      <c r="Y69" s="25">
        <v>3.5100000000000002</v>
      </c>
      <c r="Z69" s="25">
        <v>14.421666666666667</v>
      </c>
      <c r="AA69" s="25">
        <f t="shared" si="54"/>
        <v>4.6416666666666728</v>
      </c>
      <c r="AB69" s="25">
        <f t="shared" si="55"/>
        <v>-5.3333333333333677E-2</v>
      </c>
      <c r="AC69" s="25">
        <f t="shared" si="56"/>
        <v>2.9499999999999993</v>
      </c>
      <c r="AD69" s="25">
        <f t="shared" si="57"/>
        <v>1</v>
      </c>
      <c r="AE69" s="25">
        <f t="shared" si="58"/>
        <v>0</v>
      </c>
      <c r="AF69" s="25"/>
      <c r="AG69" s="25">
        <f t="shared" si="59"/>
        <v>-3.8310118742943454E-2</v>
      </c>
      <c r="AH69" s="25">
        <f t="shared" si="60"/>
        <v>7.6573358884965534</v>
      </c>
      <c r="AI69" s="25">
        <f t="shared" si="42"/>
        <v>7.695646007239497</v>
      </c>
      <c r="AJ69" s="25">
        <f t="shared" si="43"/>
        <v>7.7339561259824405</v>
      </c>
      <c r="AK69" s="25">
        <f t="shared" si="44"/>
        <v>7.7722662447253841</v>
      </c>
      <c r="AL69" s="25">
        <f t="shared" si="45"/>
        <v>7.8105763634683276</v>
      </c>
      <c r="AM69" s="25">
        <f t="shared" si="46"/>
        <v>7.8488864822112712</v>
      </c>
      <c r="AN69" s="25">
        <f t="shared" si="47"/>
        <v>7.8871966009542147</v>
      </c>
      <c r="AO69" s="25">
        <f t="shared" si="48"/>
        <v>7.9255067196971583</v>
      </c>
      <c r="AP69" s="25">
        <f t="shared" si="49"/>
        <v>7.9638168384401018</v>
      </c>
      <c r="AQ69" s="25">
        <f t="shared" si="61"/>
        <v>8.040437075925988</v>
      </c>
      <c r="AR69" s="25"/>
      <c r="AS69" s="25"/>
      <c r="AT69">
        <v>0</v>
      </c>
      <c r="AU69" t="str">
        <v>Effect D3</v>
      </c>
      <c r="AV69" s="25">
        <v>12.318003115009454</v>
      </c>
      <c r="AW69" s="25">
        <v>12.649601893570001</v>
      </c>
      <c r="AX69" s="25">
        <v>11.986404336448906</v>
      </c>
      <c r="AZ69" s="25">
        <v>11.986404336448906</v>
      </c>
      <c r="BA69" s="25">
        <v>12.052724092161016</v>
      </c>
      <c r="BB69">
        <v>12.119043847873126</v>
      </c>
      <c r="BC69">
        <v>12.185363603585236</v>
      </c>
      <c r="BD69">
        <v>12.251683359297346</v>
      </c>
      <c r="BE69">
        <v>12.318003115009455</v>
      </c>
      <c r="BF69">
        <v>12.384322870721565</v>
      </c>
      <c r="BG69">
        <v>12.450642626433675</v>
      </c>
      <c r="BH69">
        <v>12.516962382145785</v>
      </c>
      <c r="BI69">
        <v>12.649601893570001</v>
      </c>
    </row>
    <row r="70" spans="3:61" x14ac:dyDescent="0.2">
      <c r="C70">
        <f t="shared" si="62"/>
        <v>1.77</v>
      </c>
      <c r="D70" t="s">
        <v>84</v>
      </c>
      <c r="E70" s="25">
        <f>'DELTA1(MAX-MAX-MAX)'!AM77</f>
        <v>16.588712609486407</v>
      </c>
      <c r="F70" s="25">
        <f>'DELTA2(MIN-MAX-MAX)'!AM77</f>
        <v>16.588712609486407</v>
      </c>
      <c r="G70" s="25">
        <f>'DELTA3(MAX-MIN-MAX)'!AM77</f>
        <v>16.647190663262659</v>
      </c>
      <c r="H70" s="25">
        <f>'DELTA4(MIN-MIN-MAX)'!AM77</f>
        <v>16.647190663262659</v>
      </c>
      <c r="I70">
        <f>'DELTA5(MAX-MAX-MIN)'!AM77</f>
        <v>12.17471061194526</v>
      </c>
      <c r="J70">
        <f>'DELTA6(MIN-MAX-MIN)'!AM77</f>
        <v>12.17471061194526</v>
      </c>
      <c r="K70">
        <f>'DELTA7(MAX-MIN-MIN)'!AM77</f>
        <v>12.312256838528368</v>
      </c>
      <c r="L70">
        <f>'DELTA8(MIN-MIN-MIN)'!AM77</f>
        <v>12.312256838528368</v>
      </c>
      <c r="M70" s="25">
        <f t="shared" si="50"/>
        <v>16.647190663262659</v>
      </c>
      <c r="N70" s="25">
        <f t="shared" si="51"/>
        <v>12.17471061194526</v>
      </c>
      <c r="O70" s="2">
        <f t="shared" si="52"/>
        <v>0</v>
      </c>
      <c r="P70" s="32">
        <f t="shared" si="39"/>
        <v>0</v>
      </c>
      <c r="Q70" t="s">
        <v>84</v>
      </c>
      <c r="R70">
        <f t="shared" si="40"/>
        <v>0</v>
      </c>
      <c r="S70" s="25">
        <f t="shared" si="53"/>
        <v>14.41095063760396</v>
      </c>
      <c r="T70" s="25">
        <f t="shared" si="41"/>
        <v>3.1625209730080797</v>
      </c>
      <c r="U70" s="25">
        <f t="shared" si="63"/>
        <v>67.913333333333341</v>
      </c>
      <c r="V70" s="25">
        <f t="shared" si="64"/>
        <v>3.4566666666666666</v>
      </c>
      <c r="W70" s="25">
        <f t="shared" si="65"/>
        <v>17.371666666666666</v>
      </c>
      <c r="X70" s="25" cm="1">
        <f t="array" ref="X70:Z70">'CERAMICS DATA BASE'!B70:D70</f>
        <v>58.32166666666668</v>
      </c>
      <c r="Y70" s="25">
        <v>14.273333333333333</v>
      </c>
      <c r="Z70" s="25">
        <v>38.356666666666669</v>
      </c>
      <c r="AA70" s="25">
        <f t="shared" si="54"/>
        <v>9.5916666666666615</v>
      </c>
      <c r="AB70" s="25">
        <f t="shared" si="55"/>
        <v>-10.816666666666666</v>
      </c>
      <c r="AC70" s="25">
        <f t="shared" si="56"/>
        <v>-20.985000000000003</v>
      </c>
      <c r="AD70" s="25">
        <f t="shared" si="57"/>
        <v>1</v>
      </c>
      <c r="AE70" s="25">
        <f t="shared" si="58"/>
        <v>0</v>
      </c>
      <c r="AF70" s="25"/>
      <c r="AG70" s="25">
        <f t="shared" si="59"/>
        <v>-0.4472480051317399</v>
      </c>
      <c r="AH70" s="25">
        <f t="shared" si="60"/>
        <v>12.17471061194526</v>
      </c>
      <c r="AI70" s="25">
        <f t="shared" si="42"/>
        <v>12.621958617077</v>
      </c>
      <c r="AJ70" s="25">
        <f t="shared" si="43"/>
        <v>13.069206622208741</v>
      </c>
      <c r="AK70" s="25">
        <f t="shared" si="44"/>
        <v>13.516454627340481</v>
      </c>
      <c r="AL70" s="25">
        <f t="shared" si="45"/>
        <v>13.963702632472222</v>
      </c>
      <c r="AM70" s="25">
        <f t="shared" si="46"/>
        <v>14.410950637603962</v>
      </c>
      <c r="AN70" s="25">
        <f t="shared" si="47"/>
        <v>14.858198642735703</v>
      </c>
      <c r="AO70" s="25">
        <f t="shared" si="48"/>
        <v>15.305446647867443</v>
      </c>
      <c r="AP70" s="25">
        <f t="shared" si="49"/>
        <v>15.752694652999184</v>
      </c>
      <c r="AQ70" s="25">
        <f t="shared" si="61"/>
        <v>16.647190663262659</v>
      </c>
      <c r="AR70" s="25"/>
      <c r="AS70" s="25"/>
      <c r="AT70">
        <v>0</v>
      </c>
      <c r="AU70" t="str">
        <v>Effect C4</v>
      </c>
      <c r="AV70" s="25">
        <v>12.441979003781059</v>
      </c>
      <c r="AW70" s="25">
        <v>12.769257183510277</v>
      </c>
      <c r="AX70" s="25">
        <v>12.114700824051841</v>
      </c>
      <c r="AZ70" s="25">
        <v>12.114700824051841</v>
      </c>
      <c r="BA70" s="25">
        <v>12.180156459997685</v>
      </c>
      <c r="BB70">
        <v>12.245612095943528</v>
      </c>
      <c r="BC70">
        <v>12.311067731889372</v>
      </c>
      <c r="BD70">
        <v>12.376523367835215</v>
      </c>
      <c r="BE70">
        <v>12.441979003781059</v>
      </c>
      <c r="BF70">
        <v>12.507434639726903</v>
      </c>
      <c r="BG70">
        <v>12.572890275672746</v>
      </c>
      <c r="BH70">
        <v>12.63834591161859</v>
      </c>
      <c r="BI70">
        <v>12.769257183510277</v>
      </c>
    </row>
    <row r="71" spans="3:61" x14ac:dyDescent="0.2">
      <c r="C71">
        <f t="shared" si="62"/>
        <v>1.77</v>
      </c>
      <c r="D71" t="s">
        <v>85</v>
      </c>
      <c r="E71" s="25">
        <f>'DELTA1(MAX-MAX-MAX)'!AM78</f>
        <v>9.8693426275265903</v>
      </c>
      <c r="F71" s="25">
        <f>'DELTA2(MIN-MAX-MAX)'!AM78</f>
        <v>8.9286217091719706</v>
      </c>
      <c r="G71" s="25">
        <f>'DELTA3(MAX-MIN-MAX)'!AM78</f>
        <v>9.8693426275265903</v>
      </c>
      <c r="H71" s="25">
        <f>'DELTA4(MIN-MIN-MAX)'!AM78</f>
        <v>8.9286217091719706</v>
      </c>
      <c r="I71">
        <f>'DELTA5(MAX-MAX-MIN)'!AM78</f>
        <v>9.8601370342726078</v>
      </c>
      <c r="J71">
        <f>'DELTA6(MIN-MAX-MIN)'!AM78</f>
        <v>8.9184451593659411</v>
      </c>
      <c r="K71">
        <f>'DELTA7(MAX-MIN-MIN)'!AM78</f>
        <v>9.8601370342726078</v>
      </c>
      <c r="L71">
        <f>'DELTA8(MIN-MIN-MIN)'!AM78</f>
        <v>8.9184451593659411</v>
      </c>
      <c r="M71" s="25">
        <f t="shared" si="50"/>
        <v>9.8693426275265903</v>
      </c>
      <c r="N71" s="25">
        <f t="shared" si="51"/>
        <v>8.9184451593659411</v>
      </c>
      <c r="O71" s="2">
        <f t="shared" si="52"/>
        <v>0</v>
      </c>
      <c r="P71" s="32">
        <f t="shared" si="39"/>
        <v>0</v>
      </c>
      <c r="Q71" t="s">
        <v>85</v>
      </c>
      <c r="R71">
        <f t="shared" si="40"/>
        <v>0</v>
      </c>
      <c r="S71" s="25">
        <f t="shared" si="53"/>
        <v>9.3938938934462648</v>
      </c>
      <c r="T71" s="25">
        <f t="shared" si="41"/>
        <v>0.67238604794951418</v>
      </c>
      <c r="U71" s="25">
        <f t="shared" si="63"/>
        <v>67.913333333333341</v>
      </c>
      <c r="V71" s="25">
        <f t="shared" si="64"/>
        <v>3.4566666666666666</v>
      </c>
      <c r="W71" s="25">
        <f t="shared" si="65"/>
        <v>17.371666666666666</v>
      </c>
      <c r="X71" s="25" cm="1">
        <f t="array" ref="X71:Z71">'CERAMICS DATA BASE'!B71:D71</f>
        <v>86.268333333333359</v>
      </c>
      <c r="Y71" s="25">
        <v>-0.49833333333333335</v>
      </c>
      <c r="Z71" s="25">
        <v>10.119999999999999</v>
      </c>
      <c r="AA71" s="25">
        <f t="shared" si="54"/>
        <v>-18.355000000000018</v>
      </c>
      <c r="AB71" s="25">
        <f t="shared" si="55"/>
        <v>3.9550000000000001</v>
      </c>
      <c r="AC71" s="25">
        <f t="shared" si="56"/>
        <v>7.2516666666666669</v>
      </c>
      <c r="AD71" s="25">
        <f t="shared" si="57"/>
        <v>0</v>
      </c>
      <c r="AE71" s="25">
        <f t="shared" si="58"/>
        <v>0</v>
      </c>
      <c r="AF71" s="25"/>
      <c r="AG71" s="25">
        <f t="shared" si="59"/>
        <v>9.5089746816064927E-2</v>
      </c>
      <c r="AH71" s="25">
        <f t="shared" si="60"/>
        <v>9.8693426275265903</v>
      </c>
      <c r="AI71" s="25">
        <f t="shared" si="42"/>
        <v>9.7742528807105256</v>
      </c>
      <c r="AJ71" s="25">
        <f t="shared" si="43"/>
        <v>9.6791631338944608</v>
      </c>
      <c r="AK71" s="25">
        <f t="shared" si="44"/>
        <v>9.5840733870783961</v>
      </c>
      <c r="AL71" s="25">
        <f t="shared" si="45"/>
        <v>9.4889836402623313</v>
      </c>
      <c r="AM71" s="25">
        <f t="shared" si="46"/>
        <v>9.3938938934462666</v>
      </c>
      <c r="AN71" s="25">
        <f t="shared" si="47"/>
        <v>9.2988041466302018</v>
      </c>
      <c r="AO71" s="25">
        <f t="shared" si="48"/>
        <v>9.2037143998141371</v>
      </c>
      <c r="AP71" s="25">
        <f t="shared" si="49"/>
        <v>9.1086246529980723</v>
      </c>
      <c r="AQ71" s="25">
        <f t="shared" si="61"/>
        <v>8.9184451593659411</v>
      </c>
      <c r="AR71" s="25"/>
      <c r="AS71" s="25"/>
      <c r="AT71">
        <v>0</v>
      </c>
      <c r="AU71" t="str">
        <v>Effect A3</v>
      </c>
      <c r="AV71" s="25">
        <v>12.456827538380473</v>
      </c>
      <c r="AW71" s="25">
        <v>12.790111759042206</v>
      </c>
      <c r="AX71" s="25">
        <v>12.123543317718742</v>
      </c>
      <c r="AZ71" s="25">
        <v>12.123543317718742</v>
      </c>
      <c r="BA71" s="25">
        <v>12.190200161851088</v>
      </c>
      <c r="BB71">
        <v>12.256857005983434</v>
      </c>
      <c r="BC71">
        <v>12.323513850115781</v>
      </c>
      <c r="BD71">
        <v>12.390170694248127</v>
      </c>
      <c r="BE71">
        <v>12.456827538380473</v>
      </c>
      <c r="BF71">
        <v>12.523484382512819</v>
      </c>
      <c r="BG71">
        <v>12.590141226645166</v>
      </c>
      <c r="BH71">
        <v>12.656798070777512</v>
      </c>
      <c r="BI71">
        <v>12.790111759042206</v>
      </c>
    </row>
    <row r="72" spans="3:61" x14ac:dyDescent="0.2">
      <c r="C72">
        <f t="shared" si="62"/>
        <v>1.77</v>
      </c>
      <c r="D72" t="s">
        <v>86</v>
      </c>
      <c r="E72" s="25">
        <f>'DELTA1(MAX-MAX-MAX)'!AM79</f>
        <v>10.530496134115699</v>
      </c>
      <c r="F72" s="25">
        <f>'DELTA2(MIN-MAX-MAX)'!AM79</f>
        <v>10.530496134115699</v>
      </c>
      <c r="G72" s="25">
        <f>'DELTA3(MAX-MIN-MAX)'!AM79</f>
        <v>10.491770023022676</v>
      </c>
      <c r="H72" s="25">
        <f>'DELTA4(MIN-MIN-MAX)'!AM79</f>
        <v>10.491770023022676</v>
      </c>
      <c r="I72">
        <f>'DELTA5(MAX-MAX-MIN)'!AM79</f>
        <v>19.055079092380147</v>
      </c>
      <c r="J72">
        <f>'DELTA6(MIN-MAX-MIN)'!AM79</f>
        <v>19.055079092380147</v>
      </c>
      <c r="K72">
        <f>'DELTA7(MAX-MIN-MIN)'!AM79</f>
        <v>19.004434977798621</v>
      </c>
      <c r="L72">
        <f>'DELTA8(MIN-MIN-MIN)'!AM79</f>
        <v>19.004434977798621</v>
      </c>
      <c r="M72" s="25">
        <f t="shared" si="50"/>
        <v>19.055079092380147</v>
      </c>
      <c r="N72" s="25">
        <f t="shared" si="51"/>
        <v>10.491770023022676</v>
      </c>
      <c r="O72" s="2">
        <f t="shared" si="52"/>
        <v>0</v>
      </c>
      <c r="P72" s="32">
        <f t="shared" si="39"/>
        <v>0</v>
      </c>
      <c r="Q72" t="s">
        <v>86</v>
      </c>
      <c r="R72">
        <f t="shared" si="40"/>
        <v>0</v>
      </c>
      <c r="S72" s="25">
        <f t="shared" si="53"/>
        <v>14.773424557701411</v>
      </c>
      <c r="T72" s="25">
        <f t="shared" si="41"/>
        <v>6.0551739123389332</v>
      </c>
      <c r="U72" s="25">
        <f t="shared" si="63"/>
        <v>67.913333333333341</v>
      </c>
      <c r="V72" s="25">
        <f t="shared" si="64"/>
        <v>3.4566666666666666</v>
      </c>
      <c r="W72" s="25">
        <f t="shared" si="65"/>
        <v>17.371666666666666</v>
      </c>
      <c r="X72" s="25" cm="1">
        <f t="array" ref="X72:Z72">'CERAMICS DATA BASE'!B72:D72</f>
        <v>60.224999999999994</v>
      </c>
      <c r="Y72" s="25">
        <v>5.7749999999999995</v>
      </c>
      <c r="Z72" s="25">
        <v>-5.3316666666666661</v>
      </c>
      <c r="AA72" s="25">
        <f t="shared" si="54"/>
        <v>7.6883333333333468</v>
      </c>
      <c r="AB72" s="25">
        <f t="shared" si="55"/>
        <v>-2.3183333333333329</v>
      </c>
      <c r="AC72" s="25">
        <f t="shared" si="56"/>
        <v>22.703333333333333</v>
      </c>
      <c r="AD72" s="25">
        <f t="shared" si="57"/>
        <v>1</v>
      </c>
      <c r="AE72" s="25">
        <f t="shared" si="58"/>
        <v>0</v>
      </c>
      <c r="AF72" s="25"/>
      <c r="AG72" s="25">
        <f t="shared" si="59"/>
        <v>-0.85633090693574709</v>
      </c>
      <c r="AH72" s="25">
        <f t="shared" si="60"/>
        <v>10.491770023022676</v>
      </c>
      <c r="AI72" s="25">
        <f t="shared" si="42"/>
        <v>11.348100929958424</v>
      </c>
      <c r="AJ72" s="25">
        <f t="shared" si="43"/>
        <v>12.204431836894171</v>
      </c>
      <c r="AK72" s="25">
        <f t="shared" si="44"/>
        <v>13.060762743829919</v>
      </c>
      <c r="AL72" s="25">
        <f t="shared" si="45"/>
        <v>13.917093650765667</v>
      </c>
      <c r="AM72" s="25">
        <f t="shared" si="46"/>
        <v>14.773424557701414</v>
      </c>
      <c r="AN72" s="25">
        <f t="shared" si="47"/>
        <v>15.629755464637162</v>
      </c>
      <c r="AO72" s="25">
        <f t="shared" si="48"/>
        <v>16.48608637157291</v>
      </c>
      <c r="AP72" s="25">
        <f t="shared" si="49"/>
        <v>17.342417278508655</v>
      </c>
      <c r="AQ72" s="25">
        <f t="shared" si="61"/>
        <v>19.055079092380147</v>
      </c>
      <c r="AR72" s="25"/>
      <c r="AS72" s="25"/>
      <c r="AT72">
        <v>0</v>
      </c>
      <c r="AU72" t="str">
        <v>Neck D3</v>
      </c>
      <c r="AV72" s="25">
        <v>13.285868231311408</v>
      </c>
      <c r="AW72" s="25">
        <v>13.46486459587442</v>
      </c>
      <c r="AX72" s="25">
        <v>13.106871866748396</v>
      </c>
      <c r="AZ72" s="25">
        <v>13.106871866748396</v>
      </c>
      <c r="BA72" s="25">
        <v>13.142671139660997</v>
      </c>
      <c r="BB72">
        <v>13.178470412573599</v>
      </c>
      <c r="BC72">
        <v>13.214269685486201</v>
      </c>
      <c r="BD72">
        <v>13.250068958398803</v>
      </c>
      <c r="BE72">
        <v>13.285868231311404</v>
      </c>
      <c r="BF72">
        <v>13.321667504224006</v>
      </c>
      <c r="BG72">
        <v>13.357466777136608</v>
      </c>
      <c r="BH72">
        <v>13.39326605004921</v>
      </c>
      <c r="BI72">
        <v>13.46486459587442</v>
      </c>
    </row>
    <row r="73" spans="3:61" x14ac:dyDescent="0.2">
      <c r="C73">
        <f t="shared" si="62"/>
        <v>1.77</v>
      </c>
      <c r="D73" t="s">
        <v>87</v>
      </c>
      <c r="E73" s="25">
        <f>'DELTA1(MAX-MAX-MAX)'!AM80</f>
        <v>20.050603361895845</v>
      </c>
      <c r="F73" s="25">
        <f>'DELTA2(MIN-MAX-MAX)'!AM80</f>
        <v>20.050603361895845</v>
      </c>
      <c r="G73" s="25">
        <f>'DELTA3(MAX-MIN-MAX)'!AM80</f>
        <v>20.075124945571108</v>
      </c>
      <c r="H73" s="25">
        <f>'DELTA4(MIN-MIN-MAX)'!AM80</f>
        <v>20.075124945571108</v>
      </c>
      <c r="I73">
        <f>'DELTA5(MAX-MAX-MIN)'!AM80</f>
        <v>21.987469450068048</v>
      </c>
      <c r="J73">
        <f>'DELTA6(MIN-MAX-MIN)'!AM80</f>
        <v>21.987469450068048</v>
      </c>
      <c r="K73">
        <f>'DELTA7(MAX-MIN-MIN)'!AM80</f>
        <v>21.856718164439314</v>
      </c>
      <c r="L73">
        <f>'DELTA8(MIN-MIN-MIN)'!AM80</f>
        <v>21.856718164439314</v>
      </c>
      <c r="M73" s="25">
        <f t="shared" si="50"/>
        <v>21.987469450068048</v>
      </c>
      <c r="N73" s="25">
        <f t="shared" si="51"/>
        <v>20.050603361895845</v>
      </c>
      <c r="O73" s="2">
        <f t="shared" si="52"/>
        <v>0</v>
      </c>
      <c r="P73" s="32">
        <f t="shared" si="39"/>
        <v>0</v>
      </c>
      <c r="Q73" t="s">
        <v>87</v>
      </c>
      <c r="R73">
        <f t="shared" si="40"/>
        <v>0</v>
      </c>
      <c r="S73" s="25">
        <f t="shared" si="53"/>
        <v>21.019036405981947</v>
      </c>
      <c r="T73" s="25">
        <f t="shared" si="41"/>
        <v>1.3695711451968255</v>
      </c>
      <c r="U73" s="25">
        <f t="shared" si="63"/>
        <v>67.913333333333341</v>
      </c>
      <c r="V73" s="25">
        <f t="shared" si="64"/>
        <v>3.4566666666666666</v>
      </c>
      <c r="W73" s="25">
        <f t="shared" si="65"/>
        <v>17.371666666666666</v>
      </c>
      <c r="X73" s="25" cm="1">
        <f t="array" ref="X73:Z73">'CERAMICS DATA BASE'!B73:D73</f>
        <v>49.830000000000005</v>
      </c>
      <c r="Y73" s="25">
        <v>1.8733333333333331</v>
      </c>
      <c r="Z73" s="25">
        <v>1.5549999999999999</v>
      </c>
      <c r="AA73" s="25">
        <f t="shared" si="54"/>
        <v>18.083333333333336</v>
      </c>
      <c r="AB73" s="25">
        <f t="shared" si="55"/>
        <v>1.5833333333333335</v>
      </c>
      <c r="AC73" s="25">
        <f t="shared" si="56"/>
        <v>15.816666666666666</v>
      </c>
      <c r="AD73" s="25">
        <f t="shared" si="57"/>
        <v>1</v>
      </c>
      <c r="AE73" s="25">
        <f t="shared" si="58"/>
        <v>1</v>
      </c>
      <c r="AF73" s="25"/>
      <c r="AG73" s="25">
        <f t="shared" si="59"/>
        <v>-0.19368660881722022</v>
      </c>
      <c r="AH73" s="25">
        <f t="shared" si="60"/>
        <v>20.050603361895845</v>
      </c>
      <c r="AI73" s="25">
        <f t="shared" si="42"/>
        <v>20.244289970713066</v>
      </c>
      <c r="AJ73" s="25">
        <f t="shared" si="43"/>
        <v>20.437976579530286</v>
      </c>
      <c r="AK73" s="25">
        <f t="shared" si="44"/>
        <v>20.631663188347506</v>
      </c>
      <c r="AL73" s="25">
        <f t="shared" si="45"/>
        <v>20.825349797164726</v>
      </c>
      <c r="AM73" s="25">
        <f t="shared" si="46"/>
        <v>21.019036405981947</v>
      </c>
      <c r="AN73" s="25">
        <f t="shared" si="47"/>
        <v>21.212723014799167</v>
      </c>
      <c r="AO73" s="25">
        <f t="shared" si="48"/>
        <v>21.406409623616387</v>
      </c>
      <c r="AP73" s="25">
        <f t="shared" si="49"/>
        <v>21.600096232433607</v>
      </c>
      <c r="AQ73" s="25">
        <f t="shared" si="61"/>
        <v>21.987469450068048</v>
      </c>
      <c r="AR73" s="25"/>
      <c r="AS73" s="25"/>
      <c r="AT73">
        <v>0</v>
      </c>
      <c r="AU73" t="str">
        <v>Dentine C4</v>
      </c>
      <c r="AV73" s="25">
        <v>13.341008400400916</v>
      </c>
      <c r="AW73" s="25">
        <v>13.378841891087644</v>
      </c>
      <c r="AX73" s="25">
        <v>13.303174909714187</v>
      </c>
      <c r="AZ73" s="25">
        <v>13.303174909714187</v>
      </c>
      <c r="BA73" s="25">
        <v>13.310741607851533</v>
      </c>
      <c r="BB73">
        <v>13.318308305988879</v>
      </c>
      <c r="BC73">
        <v>13.325875004126225</v>
      </c>
      <c r="BD73">
        <v>13.333441702263571</v>
      </c>
      <c r="BE73">
        <v>13.341008400400916</v>
      </c>
      <c r="BF73">
        <v>13.348575098538262</v>
      </c>
      <c r="BG73">
        <v>13.356141796675608</v>
      </c>
      <c r="BH73">
        <v>13.363708494812954</v>
      </c>
      <c r="BI73">
        <v>13.378841891087644</v>
      </c>
    </row>
    <row r="74" spans="3:61" x14ac:dyDescent="0.2">
      <c r="C74">
        <f t="shared" si="62"/>
        <v>1.77</v>
      </c>
      <c r="D74" t="s">
        <v>88</v>
      </c>
      <c r="E74" s="25">
        <f>'DELTA1(MAX-MAX-MAX)'!AM81</f>
        <v>4.4355339309847048</v>
      </c>
      <c r="F74" s="25">
        <f>'DELTA2(MIN-MAX-MAX)'!AM81</f>
        <v>4.4355339309847048</v>
      </c>
      <c r="G74" s="25">
        <f>'DELTA3(MAX-MIN-MAX)'!AM81</f>
        <v>4.4261997444675716</v>
      </c>
      <c r="H74" s="25">
        <f>'DELTA4(MIN-MIN-MAX)'!AM81</f>
        <v>4.4261997444675716</v>
      </c>
      <c r="I74">
        <f>'DELTA5(MAX-MAX-MIN)'!AM81</f>
        <v>7.7007009211319515</v>
      </c>
      <c r="J74">
        <f>'DELTA6(MIN-MAX-MIN)'!AM81</f>
        <v>7.7007009211319515</v>
      </c>
      <c r="K74">
        <f>'DELTA7(MAX-MIN-MIN)'!AM81</f>
        <v>7.3730464630514874</v>
      </c>
      <c r="L74">
        <f>'DELTA8(MIN-MIN-MIN)'!AM81</f>
        <v>7.3730464630514874</v>
      </c>
      <c r="M74" s="25">
        <f t="shared" si="50"/>
        <v>7.7007009211319515</v>
      </c>
      <c r="N74" s="25">
        <f t="shared" si="51"/>
        <v>4.4261997444675716</v>
      </c>
      <c r="O74" s="2">
        <f t="shared" si="52"/>
        <v>0</v>
      </c>
      <c r="P74" s="32">
        <f t="shared" si="39"/>
        <v>0</v>
      </c>
      <c r="Q74" t="s">
        <v>88</v>
      </c>
      <c r="R74">
        <f t="shared" si="40"/>
        <v>0</v>
      </c>
      <c r="S74" s="25">
        <f t="shared" si="53"/>
        <v>6.0634503327997615</v>
      </c>
      <c r="T74" s="25">
        <f t="shared" si="41"/>
        <v>2.3154219870227117</v>
      </c>
      <c r="U74" s="25">
        <f t="shared" si="63"/>
        <v>67.913333333333341</v>
      </c>
      <c r="V74" s="25">
        <f t="shared" si="64"/>
        <v>3.4566666666666666</v>
      </c>
      <c r="W74" s="25">
        <f t="shared" si="65"/>
        <v>17.371666666666666</v>
      </c>
      <c r="X74" s="25" cm="1">
        <f t="array" ref="X74:Z74">'CERAMICS DATA BASE'!B74:D74</f>
        <v>68.041666666666671</v>
      </c>
      <c r="Y74" s="25">
        <v>13.268333333333331</v>
      </c>
      <c r="Z74" s="25">
        <v>4.623333333333334</v>
      </c>
      <c r="AA74" s="25">
        <f t="shared" si="54"/>
        <v>-0.1283333333333303</v>
      </c>
      <c r="AB74" s="25">
        <f t="shared" si="55"/>
        <v>-9.8116666666666639</v>
      </c>
      <c r="AC74" s="25">
        <f t="shared" si="56"/>
        <v>12.748333333333331</v>
      </c>
      <c r="AD74" s="25">
        <f t="shared" si="57"/>
        <v>0</v>
      </c>
      <c r="AE74" s="25">
        <f t="shared" si="58"/>
        <v>0</v>
      </c>
      <c r="AF74" s="25"/>
      <c r="AG74" s="25">
        <f t="shared" si="59"/>
        <v>0.327450117666438</v>
      </c>
      <c r="AH74" s="25">
        <f t="shared" si="60"/>
        <v>7.7007009211319515</v>
      </c>
      <c r="AI74" s="25">
        <f t="shared" si="42"/>
        <v>7.3732508034655133</v>
      </c>
      <c r="AJ74" s="25">
        <f t="shared" si="43"/>
        <v>7.0458006857990751</v>
      </c>
      <c r="AK74" s="25">
        <f t="shared" si="44"/>
        <v>6.718350568132637</v>
      </c>
      <c r="AL74" s="25">
        <f t="shared" si="45"/>
        <v>6.3909004504661988</v>
      </c>
      <c r="AM74" s="25">
        <f t="shared" si="46"/>
        <v>6.0634503327997606</v>
      </c>
      <c r="AN74" s="25">
        <f t="shared" si="47"/>
        <v>5.7360002151333225</v>
      </c>
      <c r="AO74" s="25">
        <f t="shared" si="48"/>
        <v>5.4085500974668843</v>
      </c>
      <c r="AP74" s="25">
        <f t="shared" si="49"/>
        <v>5.0810999798004461</v>
      </c>
      <c r="AQ74" s="25">
        <f t="shared" si="61"/>
        <v>4.4261997444675716</v>
      </c>
      <c r="AR74" s="25"/>
      <c r="AS74" s="25"/>
      <c r="AT74">
        <v>0</v>
      </c>
      <c r="AU74" t="str">
        <v>Color 565</v>
      </c>
      <c r="AV74" s="25">
        <v>13.743159955977013</v>
      </c>
      <c r="AW74" s="25">
        <v>16.178491422403894</v>
      </c>
      <c r="AX74" s="25">
        <v>11.307828489550133</v>
      </c>
      <c r="AZ74" s="25">
        <v>16.178491422403894</v>
      </c>
      <c r="BA74" s="25">
        <v>15.691425129118517</v>
      </c>
      <c r="BB74">
        <v>15.204358835833141</v>
      </c>
      <c r="BC74">
        <v>14.717292542547764</v>
      </c>
      <c r="BD74">
        <v>14.230226249262387</v>
      </c>
      <c r="BE74">
        <v>13.74315995597701</v>
      </c>
      <c r="BF74">
        <v>13.256093662691633</v>
      </c>
      <c r="BG74">
        <v>12.769027369406256</v>
      </c>
      <c r="BH74">
        <v>12.281961076120879</v>
      </c>
      <c r="BI74">
        <v>11.307828489550133</v>
      </c>
    </row>
    <row r="75" spans="3:61" x14ac:dyDescent="0.2">
      <c r="C75">
        <f t="shared" si="62"/>
        <v>1.77</v>
      </c>
      <c r="D75" t="s">
        <v>89</v>
      </c>
      <c r="E75" s="25">
        <f>'DELTA1(MAX-MAX-MAX)'!AM82</f>
        <v>19.337682408433921</v>
      </c>
      <c r="F75" s="25">
        <f>'DELTA2(MIN-MAX-MAX)'!AM82</f>
        <v>19.337682408433921</v>
      </c>
      <c r="G75" s="25">
        <f>'DELTA3(MAX-MIN-MAX)'!AM82</f>
        <v>19.406014349282259</v>
      </c>
      <c r="H75" s="25">
        <f>'DELTA4(MIN-MIN-MAX)'!AM82</f>
        <v>19.406014349282259</v>
      </c>
      <c r="I75">
        <f>'DELTA5(MAX-MAX-MIN)'!AM82</f>
        <v>17.895183676748076</v>
      </c>
      <c r="J75">
        <f>'DELTA6(MIN-MAX-MIN)'!AM82</f>
        <v>17.895183676748076</v>
      </c>
      <c r="K75">
        <f>'DELTA7(MAX-MIN-MIN)'!AM82</f>
        <v>17.985669076776404</v>
      </c>
      <c r="L75">
        <f>'DELTA8(MIN-MIN-MIN)'!AM82</f>
        <v>17.985669076776404</v>
      </c>
      <c r="M75" s="25">
        <f t="shared" si="50"/>
        <v>19.406014349282259</v>
      </c>
      <c r="N75" s="25">
        <f t="shared" si="51"/>
        <v>17.895183676748076</v>
      </c>
      <c r="O75" s="2">
        <f t="shared" si="52"/>
        <v>0</v>
      </c>
      <c r="P75" s="32">
        <f t="shared" si="39"/>
        <v>0</v>
      </c>
      <c r="Q75" t="s">
        <v>89</v>
      </c>
      <c r="R75">
        <f t="shared" si="40"/>
        <v>0</v>
      </c>
      <c r="S75" s="25">
        <f t="shared" si="53"/>
        <v>18.650599013015167</v>
      </c>
      <c r="T75" s="25">
        <f t="shared" si="41"/>
        <v>1.0683186137735532</v>
      </c>
      <c r="U75" s="25">
        <f t="shared" si="63"/>
        <v>67.913333333333341</v>
      </c>
      <c r="V75" s="25">
        <f t="shared" si="64"/>
        <v>3.4566666666666666</v>
      </c>
      <c r="W75" s="25">
        <f t="shared" si="65"/>
        <v>17.371666666666666</v>
      </c>
      <c r="X75" s="25" cm="1">
        <f t="array" ref="X75:Z75">'CERAMICS DATA BASE'!B75:D75</f>
        <v>52.051666666666669</v>
      </c>
      <c r="Y75" s="25">
        <v>11.335000000000001</v>
      </c>
      <c r="Z75" s="25">
        <v>28.341666666666669</v>
      </c>
      <c r="AA75" s="25">
        <f t="shared" si="54"/>
        <v>15.861666666666672</v>
      </c>
      <c r="AB75" s="25">
        <f t="shared" si="55"/>
        <v>-7.8783333333333339</v>
      </c>
      <c r="AC75" s="25">
        <f t="shared" si="56"/>
        <v>-10.970000000000002</v>
      </c>
      <c r="AD75" s="25">
        <f t="shared" si="57"/>
        <v>1</v>
      </c>
      <c r="AE75" s="25">
        <f t="shared" si="58"/>
        <v>0</v>
      </c>
      <c r="AF75" s="25"/>
      <c r="AG75" s="25">
        <f t="shared" si="59"/>
        <v>-0.15108306725341833</v>
      </c>
      <c r="AH75" s="25">
        <f t="shared" si="60"/>
        <v>17.895183676748076</v>
      </c>
      <c r="AI75" s="25">
        <f t="shared" si="42"/>
        <v>18.046266744001493</v>
      </c>
      <c r="AJ75" s="25">
        <f t="shared" si="43"/>
        <v>18.197349811254909</v>
      </c>
      <c r="AK75" s="25">
        <f t="shared" si="44"/>
        <v>18.348432878508326</v>
      </c>
      <c r="AL75" s="25">
        <f t="shared" si="45"/>
        <v>18.499515945761743</v>
      </c>
      <c r="AM75" s="25">
        <f t="shared" si="46"/>
        <v>18.65059901301516</v>
      </c>
      <c r="AN75" s="25">
        <f t="shared" si="47"/>
        <v>18.801682080268577</v>
      </c>
      <c r="AO75" s="25">
        <f t="shared" si="48"/>
        <v>18.952765147521994</v>
      </c>
      <c r="AP75" s="25">
        <f t="shared" si="49"/>
        <v>19.103848214775411</v>
      </c>
      <c r="AQ75" s="25">
        <f t="shared" si="61"/>
        <v>19.406014349282259</v>
      </c>
      <c r="AR75" s="25"/>
      <c r="AS75" s="25"/>
      <c r="AT75">
        <v>0</v>
      </c>
      <c r="AU75" t="str">
        <v>Gum 571</v>
      </c>
      <c r="AV75" s="25">
        <v>13.797341866544143</v>
      </c>
      <c r="AW75" s="25">
        <v>13.908072560642617</v>
      </c>
      <c r="AX75" s="25">
        <v>13.686611172445668</v>
      </c>
      <c r="AZ75" s="25">
        <v>13.686611172445668</v>
      </c>
      <c r="BA75" s="25">
        <v>13.708757311265362</v>
      </c>
      <c r="BB75">
        <v>13.730903450085057</v>
      </c>
      <c r="BC75">
        <v>13.753049588904751</v>
      </c>
      <c r="BD75">
        <v>13.775195727724446</v>
      </c>
      <c r="BE75">
        <v>13.797341866544141</v>
      </c>
      <c r="BF75">
        <v>13.819488005363835</v>
      </c>
      <c r="BG75">
        <v>13.84163414418353</v>
      </c>
      <c r="BH75">
        <v>13.863780283003225</v>
      </c>
      <c r="BI75">
        <v>13.908072560642617</v>
      </c>
    </row>
    <row r="76" spans="3:61" x14ac:dyDescent="0.2">
      <c r="C76">
        <f t="shared" si="62"/>
        <v>1.77</v>
      </c>
      <c r="D76" t="s">
        <v>90</v>
      </c>
      <c r="E76" s="25">
        <f>'DELTA1(MAX-MAX-MAX)'!AM83</f>
        <v>30.462458187379806</v>
      </c>
      <c r="F76" s="25">
        <f>'DELTA2(MIN-MAX-MAX)'!AM83</f>
        <v>30.462458187379806</v>
      </c>
      <c r="G76" s="25">
        <f>'DELTA3(MAX-MIN-MAX)'!AM83</f>
        <v>30.514878932577641</v>
      </c>
      <c r="H76" s="25">
        <f>'DELTA4(MIN-MIN-MAX)'!AM83</f>
        <v>30.514878932577641</v>
      </c>
      <c r="I76">
        <f>'DELTA5(MAX-MAX-MIN)'!AM83</f>
        <v>30.413352887090827</v>
      </c>
      <c r="J76">
        <f>'DELTA6(MIN-MAX-MIN)'!AM83</f>
        <v>30.413352887090827</v>
      </c>
      <c r="K76">
        <f>'DELTA7(MAX-MIN-MIN)'!AM83</f>
        <v>30.465644562896934</v>
      </c>
      <c r="L76">
        <f>'DELTA8(MIN-MIN-MIN)'!AM83</f>
        <v>30.465644562896934</v>
      </c>
      <c r="M76" s="25">
        <f t="shared" si="50"/>
        <v>30.514878932577641</v>
      </c>
      <c r="N76" s="25">
        <f t="shared" si="51"/>
        <v>30.413352887090827</v>
      </c>
      <c r="O76" s="2">
        <f t="shared" si="52"/>
        <v>0</v>
      </c>
      <c r="P76" s="32">
        <f t="shared" si="39"/>
        <v>0</v>
      </c>
      <c r="Q76" t="s">
        <v>90</v>
      </c>
      <c r="R76">
        <f t="shared" si="40"/>
        <v>0</v>
      </c>
      <c r="S76" s="25">
        <f t="shared" si="53"/>
        <v>30.464115909834234</v>
      </c>
      <c r="T76" s="25">
        <f t="shared" si="41"/>
        <v>7.1789755230780128E-2</v>
      </c>
      <c r="U76" s="25">
        <f t="shared" si="63"/>
        <v>67.913333333333341</v>
      </c>
      <c r="V76" s="25">
        <f t="shared" si="64"/>
        <v>3.4566666666666666</v>
      </c>
      <c r="W76" s="25">
        <f t="shared" si="65"/>
        <v>17.371666666666666</v>
      </c>
      <c r="X76" s="25" cm="1">
        <f t="array" ref="X76:Z76">'CERAMICS DATA BASE'!B76:D76</f>
        <v>40.094999999999999</v>
      </c>
      <c r="Y76" s="25">
        <v>8.923333333333332</v>
      </c>
      <c r="Z76" s="25">
        <v>16.003333333333334</v>
      </c>
      <c r="AA76" s="25">
        <f t="shared" si="54"/>
        <v>27.818333333333342</v>
      </c>
      <c r="AB76" s="25">
        <f t="shared" si="55"/>
        <v>-5.466666666666665</v>
      </c>
      <c r="AC76" s="25">
        <f t="shared" si="56"/>
        <v>1.3683333333333323</v>
      </c>
      <c r="AD76" s="25">
        <f t="shared" si="57"/>
        <v>1</v>
      </c>
      <c r="AE76" s="25">
        <f t="shared" si="58"/>
        <v>0</v>
      </c>
      <c r="AF76" s="25"/>
      <c r="AG76" s="25">
        <f t="shared" si="59"/>
        <v>-1.015260454868141E-2</v>
      </c>
      <c r="AH76" s="25">
        <f t="shared" si="60"/>
        <v>30.413352887090827</v>
      </c>
      <c r="AI76" s="25">
        <f t="shared" si="42"/>
        <v>30.42350549163951</v>
      </c>
      <c r="AJ76" s="25">
        <f t="shared" si="43"/>
        <v>30.433658096188193</v>
      </c>
      <c r="AK76" s="25">
        <f t="shared" si="44"/>
        <v>30.443810700736876</v>
      </c>
      <c r="AL76" s="25">
        <f t="shared" si="45"/>
        <v>30.453963305285559</v>
      </c>
      <c r="AM76" s="25">
        <f t="shared" si="46"/>
        <v>30.464115909834241</v>
      </c>
      <c r="AN76" s="25">
        <f t="shared" si="47"/>
        <v>30.474268514382924</v>
      </c>
      <c r="AO76" s="25">
        <f t="shared" si="48"/>
        <v>30.484421118931607</v>
      </c>
      <c r="AP76" s="25">
        <f t="shared" si="49"/>
        <v>30.49457372348029</v>
      </c>
      <c r="AQ76" s="25">
        <f t="shared" si="61"/>
        <v>30.514878932577641</v>
      </c>
      <c r="AR76" s="25"/>
      <c r="AS76" s="25"/>
      <c r="AT76">
        <v>0</v>
      </c>
      <c r="AU76" t="str">
        <v>Color Opaque 671</v>
      </c>
      <c r="AV76" s="25">
        <v>14.41095063760396</v>
      </c>
      <c r="AW76" s="25">
        <v>16.647190663262659</v>
      </c>
      <c r="AX76" s="25">
        <v>12.17471061194526</v>
      </c>
      <c r="AZ76" s="25">
        <v>12.17471061194526</v>
      </c>
      <c r="BA76" s="25">
        <v>12.621958617077</v>
      </c>
      <c r="BB76">
        <v>13.069206622208741</v>
      </c>
      <c r="BC76">
        <v>13.516454627340481</v>
      </c>
      <c r="BD76">
        <v>13.963702632472222</v>
      </c>
      <c r="BE76">
        <v>14.410950637603962</v>
      </c>
      <c r="BF76">
        <v>14.858198642735703</v>
      </c>
      <c r="BG76">
        <v>15.305446647867443</v>
      </c>
      <c r="BH76">
        <v>15.752694652999184</v>
      </c>
      <c r="BI76">
        <v>16.647190663262659</v>
      </c>
    </row>
    <row r="77" spans="3:61" x14ac:dyDescent="0.2">
      <c r="C77">
        <f t="shared" si="62"/>
        <v>1.77</v>
      </c>
      <c r="D77" t="s">
        <v>91</v>
      </c>
      <c r="E77" s="25">
        <f>'DELTA1(MAX-MAX-MAX)'!AM84</f>
        <v>28.6168344066066</v>
      </c>
      <c r="F77" s="25">
        <f>'DELTA2(MIN-MAX-MAX)'!AM84</f>
        <v>28.6168344066066</v>
      </c>
      <c r="G77" s="25">
        <f>'DELTA3(MAX-MIN-MAX)'!AM84</f>
        <v>28.6168344066066</v>
      </c>
      <c r="H77" s="25">
        <f>'DELTA4(MIN-MIN-MAX)'!AM84</f>
        <v>28.6168344066066</v>
      </c>
      <c r="I77">
        <f>'DELTA5(MAX-MAX-MIN)'!AM84</f>
        <v>28.729814800056648</v>
      </c>
      <c r="J77">
        <f>'DELTA6(MIN-MAX-MIN)'!AM84</f>
        <v>28.729814800056648</v>
      </c>
      <c r="K77">
        <f>'DELTA7(MAX-MIN-MIN)'!AM84</f>
        <v>28.729814800056648</v>
      </c>
      <c r="L77">
        <f>'DELTA8(MIN-MIN-MIN)'!AM84</f>
        <v>28.729814800056648</v>
      </c>
      <c r="M77" s="25">
        <f t="shared" si="50"/>
        <v>28.729814800056648</v>
      </c>
      <c r="N77" s="25">
        <f t="shared" si="51"/>
        <v>28.6168344066066</v>
      </c>
      <c r="O77" s="2">
        <f t="shared" si="52"/>
        <v>0</v>
      </c>
      <c r="P77" s="32">
        <f t="shared" si="39"/>
        <v>0</v>
      </c>
      <c r="Q77" t="s">
        <v>91</v>
      </c>
      <c r="R77">
        <f t="shared" si="40"/>
        <v>0</v>
      </c>
      <c r="S77" s="25">
        <f t="shared" si="53"/>
        <v>28.673324603331622</v>
      </c>
      <c r="T77" s="25">
        <f t="shared" si="41"/>
        <v>7.9889202349653105E-2</v>
      </c>
      <c r="U77" s="25">
        <f t="shared" si="63"/>
        <v>67.913333333333341</v>
      </c>
      <c r="V77" s="25">
        <f t="shared" si="64"/>
        <v>3.4566666666666666</v>
      </c>
      <c r="W77" s="25">
        <f t="shared" si="65"/>
        <v>17.371666666666666</v>
      </c>
      <c r="X77" s="25" cm="1">
        <f t="array" ref="X77:Z77">'CERAMICS DATA BASE'!B77:D77</f>
        <v>43.778333333333329</v>
      </c>
      <c r="Y77" s="25">
        <v>-8.9366666666666674</v>
      </c>
      <c r="Z77" s="25">
        <v>14.744999999999999</v>
      </c>
      <c r="AA77" s="25">
        <f t="shared" si="54"/>
        <v>24.135000000000012</v>
      </c>
      <c r="AB77" s="25">
        <f t="shared" si="55"/>
        <v>12.393333333333334</v>
      </c>
      <c r="AC77" s="25">
        <f t="shared" si="56"/>
        <v>2.6266666666666669</v>
      </c>
      <c r="AD77" s="25">
        <f t="shared" si="57"/>
        <v>1</v>
      </c>
      <c r="AE77" s="25">
        <f t="shared" si="58"/>
        <v>1</v>
      </c>
      <c r="AF77" s="25"/>
      <c r="AG77" s="25">
        <f t="shared" si="59"/>
        <v>-1.1298039345004795E-2</v>
      </c>
      <c r="AH77" s="25">
        <f t="shared" si="60"/>
        <v>28.6168344066066</v>
      </c>
      <c r="AI77" s="25">
        <f t="shared" si="42"/>
        <v>28.628132445951604</v>
      </c>
      <c r="AJ77" s="25">
        <f t="shared" si="43"/>
        <v>28.639430485296607</v>
      </c>
      <c r="AK77" s="25">
        <f t="shared" si="44"/>
        <v>28.650728524641611</v>
      </c>
      <c r="AL77" s="25">
        <f t="shared" si="45"/>
        <v>28.662026563986615</v>
      </c>
      <c r="AM77" s="25">
        <f t="shared" si="46"/>
        <v>28.673324603331618</v>
      </c>
      <c r="AN77" s="25">
        <f t="shared" si="47"/>
        <v>28.684622642676622</v>
      </c>
      <c r="AO77" s="25">
        <f t="shared" si="48"/>
        <v>28.695920682021626</v>
      </c>
      <c r="AP77" s="25">
        <f t="shared" si="49"/>
        <v>28.70721872136663</v>
      </c>
      <c r="AQ77" s="25">
        <f t="shared" si="61"/>
        <v>28.729814800056648</v>
      </c>
      <c r="AR77" s="25"/>
      <c r="AS77" s="25"/>
      <c r="AT77">
        <v>0</v>
      </c>
      <c r="AU77" t="str">
        <v>Neck D2</v>
      </c>
      <c r="AV77" s="25">
        <v>14.472401909081583</v>
      </c>
      <c r="AW77" s="25">
        <v>14.624605637881608</v>
      </c>
      <c r="AX77" s="25">
        <v>14.32019818028156</v>
      </c>
      <c r="AZ77" s="25">
        <v>14.32019818028156</v>
      </c>
      <c r="BA77" s="25">
        <v>14.350638926041565</v>
      </c>
      <c r="BB77">
        <v>14.381079671801571</v>
      </c>
      <c r="BC77">
        <v>14.411520417561576</v>
      </c>
      <c r="BD77">
        <v>14.441961163321581</v>
      </c>
      <c r="BE77">
        <v>14.472401909081587</v>
      </c>
      <c r="BF77">
        <v>14.502842654841592</v>
      </c>
      <c r="BG77">
        <v>14.533283400601597</v>
      </c>
      <c r="BH77">
        <v>14.563724146361603</v>
      </c>
      <c r="BI77">
        <v>14.624605637881608</v>
      </c>
    </row>
    <row r="78" spans="3:61" x14ac:dyDescent="0.2">
      <c r="C78">
        <f t="shared" si="62"/>
        <v>1.77</v>
      </c>
      <c r="D78" t="s">
        <v>92</v>
      </c>
      <c r="E78" s="25">
        <f>'DELTA1(MAX-MAX-MAX)'!AM85</f>
        <v>14.385360089695062</v>
      </c>
      <c r="F78" s="25">
        <f>'DELTA2(MIN-MAX-MAX)'!AM85</f>
        <v>11.307828489550133</v>
      </c>
      <c r="G78" s="25">
        <f>'DELTA3(MAX-MIN-MAX)'!AM85</f>
        <v>14.385360089695062</v>
      </c>
      <c r="H78" s="25">
        <f>'DELTA4(MIN-MIN-MAX)'!AM85</f>
        <v>11.307828489550133</v>
      </c>
      <c r="I78">
        <f>'DELTA5(MAX-MAX-MIN)'!AM85</f>
        <v>16.178491422403894</v>
      </c>
      <c r="J78">
        <f>'DELTA6(MIN-MAX-MIN)'!AM85</f>
        <v>13.515620035488071</v>
      </c>
      <c r="K78">
        <f>'DELTA7(MAX-MIN-MIN)'!AM85</f>
        <v>16.178491422403894</v>
      </c>
      <c r="L78">
        <f>'DELTA8(MIN-MIN-MIN)'!AM85</f>
        <v>13.515620035488071</v>
      </c>
      <c r="M78" s="25">
        <f t="shared" si="50"/>
        <v>16.178491422403894</v>
      </c>
      <c r="N78" s="25">
        <f t="shared" si="51"/>
        <v>11.307828489550133</v>
      </c>
      <c r="O78" s="2">
        <f t="shared" si="52"/>
        <v>0</v>
      </c>
      <c r="P78" s="32">
        <f t="shared" si="39"/>
        <v>0</v>
      </c>
      <c r="Q78" t="s">
        <v>92</v>
      </c>
      <c r="R78">
        <f t="shared" si="40"/>
        <v>0</v>
      </c>
      <c r="S78" s="25">
        <f t="shared" si="53"/>
        <v>13.743159955977013</v>
      </c>
      <c r="T78" s="25">
        <f t="shared" si="41"/>
        <v>3.4440787886948572</v>
      </c>
      <c r="U78" s="25">
        <f t="shared" si="63"/>
        <v>67.913333333333341</v>
      </c>
      <c r="V78" s="25">
        <f t="shared" si="64"/>
        <v>3.4566666666666666</v>
      </c>
      <c r="W78" s="25">
        <f t="shared" si="65"/>
        <v>17.371666666666666</v>
      </c>
      <c r="X78" s="25" cm="1">
        <f t="array" ref="X78:Z78">'CERAMICS DATA BASE'!B78:D78</f>
        <v>93.763333333333321</v>
      </c>
      <c r="Y78" s="25">
        <v>-0.72166666666666668</v>
      </c>
      <c r="Z78" s="25">
        <v>2.9800000000000004</v>
      </c>
      <c r="AA78" s="25">
        <f t="shared" si="54"/>
        <v>-25.84999999999998</v>
      </c>
      <c r="AB78" s="25">
        <f t="shared" si="55"/>
        <v>4.1783333333333328</v>
      </c>
      <c r="AC78" s="25">
        <f t="shared" si="56"/>
        <v>14.391666666666666</v>
      </c>
      <c r="AD78" s="25">
        <f t="shared" si="57"/>
        <v>0</v>
      </c>
      <c r="AE78" s="25">
        <f t="shared" si="58"/>
        <v>0</v>
      </c>
      <c r="AF78" s="25"/>
      <c r="AG78" s="25">
        <f t="shared" si="59"/>
        <v>0.48706629328537615</v>
      </c>
      <c r="AH78" s="25">
        <f t="shared" si="60"/>
        <v>16.178491422403894</v>
      </c>
      <c r="AI78" s="25">
        <f t="shared" si="42"/>
        <v>15.691425129118517</v>
      </c>
      <c r="AJ78" s="25">
        <f t="shared" si="43"/>
        <v>15.204358835833141</v>
      </c>
      <c r="AK78" s="25">
        <f t="shared" si="44"/>
        <v>14.717292542547764</v>
      </c>
      <c r="AL78" s="25">
        <f t="shared" si="45"/>
        <v>14.230226249262387</v>
      </c>
      <c r="AM78" s="25">
        <f t="shared" si="46"/>
        <v>13.74315995597701</v>
      </c>
      <c r="AN78" s="25">
        <f t="shared" si="47"/>
        <v>13.256093662691633</v>
      </c>
      <c r="AO78" s="25">
        <f t="shared" si="48"/>
        <v>12.769027369406256</v>
      </c>
      <c r="AP78" s="25">
        <f t="shared" si="49"/>
        <v>12.281961076120879</v>
      </c>
      <c r="AQ78" s="25">
        <f t="shared" si="61"/>
        <v>11.307828489550133</v>
      </c>
      <c r="AR78" s="25"/>
      <c r="AS78" s="25"/>
      <c r="AT78">
        <v>0</v>
      </c>
      <c r="AU78" t="str">
        <v>Color Opaque 674</v>
      </c>
      <c r="AV78" s="25">
        <v>14.773424557701411</v>
      </c>
      <c r="AW78" s="25">
        <v>19.055079092380147</v>
      </c>
      <c r="AX78" s="25">
        <v>10.491770023022676</v>
      </c>
      <c r="AZ78" s="25">
        <v>10.491770023022676</v>
      </c>
      <c r="BA78" s="25">
        <v>11.348100929958424</v>
      </c>
      <c r="BB78">
        <v>12.204431836894171</v>
      </c>
      <c r="BC78">
        <v>13.060762743829919</v>
      </c>
      <c r="BD78">
        <v>13.917093650765667</v>
      </c>
      <c r="BE78">
        <v>14.773424557701414</v>
      </c>
      <c r="BF78">
        <v>15.629755464637162</v>
      </c>
      <c r="BG78">
        <v>16.48608637157291</v>
      </c>
      <c r="BH78">
        <v>17.342417278508655</v>
      </c>
      <c r="BI78">
        <v>19.055079092380147</v>
      </c>
    </row>
    <row r="79" spans="3:61" x14ac:dyDescent="0.2">
      <c r="C79">
        <f t="shared" si="62"/>
        <v>1.77</v>
      </c>
      <c r="D79" t="s">
        <v>93</v>
      </c>
      <c r="E79" s="25">
        <f>'DELTA1(MAX-MAX-MAX)'!AM86</f>
        <v>18.340331320770023</v>
      </c>
      <c r="F79" s="25">
        <f>'DELTA2(MIN-MAX-MAX)'!AM86</f>
        <v>18.340331320770023</v>
      </c>
      <c r="G79" s="25">
        <f>'DELTA3(MAX-MIN-MAX)'!AM86</f>
        <v>18.391764314411063</v>
      </c>
      <c r="H79" s="25">
        <f>'DELTA4(MIN-MIN-MAX)'!AM86</f>
        <v>18.391764314411063</v>
      </c>
      <c r="I79">
        <f>'DELTA5(MAX-MAX-MIN)'!AM86</f>
        <v>13.768681591310269</v>
      </c>
      <c r="J79">
        <f>'DELTA6(MIN-MAX-MIN)'!AM86</f>
        <v>13.768681591310269</v>
      </c>
      <c r="K79">
        <f>'DELTA7(MAX-MIN-MIN)'!AM86</f>
        <v>13.899582127352073</v>
      </c>
      <c r="L79">
        <f>'DELTA8(MIN-MIN-MIN)'!AM86</f>
        <v>13.899582127352073</v>
      </c>
      <c r="M79" s="25">
        <f t="shared" si="50"/>
        <v>18.391764314411063</v>
      </c>
      <c r="N79" s="25">
        <f t="shared" si="51"/>
        <v>13.768681591310269</v>
      </c>
      <c r="O79" s="2">
        <f t="shared" si="52"/>
        <v>0</v>
      </c>
      <c r="P79" s="32">
        <f t="shared" si="39"/>
        <v>0</v>
      </c>
      <c r="Q79" t="s">
        <v>93</v>
      </c>
      <c r="R79">
        <f t="shared" si="40"/>
        <v>0</v>
      </c>
      <c r="S79" s="25">
        <f t="shared" si="53"/>
        <v>16.080222952860666</v>
      </c>
      <c r="T79" s="25">
        <f t="shared" si="41"/>
        <v>3.2690131434909331</v>
      </c>
      <c r="U79" s="25">
        <f t="shared" si="63"/>
        <v>67.913333333333341</v>
      </c>
      <c r="V79" s="25">
        <f t="shared" si="64"/>
        <v>3.4566666666666666</v>
      </c>
      <c r="W79" s="25">
        <f t="shared" si="65"/>
        <v>17.371666666666666</v>
      </c>
      <c r="X79" s="25" cm="1">
        <f t="array" ref="X79:Z79">'CERAMICS DATA BASE'!B79:D79</f>
        <v>56.535000000000004</v>
      </c>
      <c r="Y79" s="25">
        <v>14.035000000000002</v>
      </c>
      <c r="Z79" s="25">
        <v>40.868333333333332</v>
      </c>
      <c r="AA79" s="25">
        <f t="shared" si="54"/>
        <v>11.378333333333337</v>
      </c>
      <c r="AB79" s="25">
        <f t="shared" si="55"/>
        <v>-10.578333333333335</v>
      </c>
      <c r="AC79" s="25">
        <f t="shared" si="56"/>
        <v>-23.496666666666666</v>
      </c>
      <c r="AD79" s="25">
        <f t="shared" si="57"/>
        <v>1</v>
      </c>
      <c r="AE79" s="25">
        <f t="shared" si="58"/>
        <v>0</v>
      </c>
      <c r="AF79" s="25"/>
      <c r="AG79" s="25">
        <f t="shared" si="59"/>
        <v>-0.46230827231007937</v>
      </c>
      <c r="AH79" s="25">
        <f t="shared" si="60"/>
        <v>13.768681591310269</v>
      </c>
      <c r="AI79" s="25">
        <f t="shared" si="42"/>
        <v>14.230989863620348</v>
      </c>
      <c r="AJ79" s="25">
        <f t="shared" si="43"/>
        <v>14.693298135930426</v>
      </c>
      <c r="AK79" s="25">
        <f t="shared" si="44"/>
        <v>15.155606408240505</v>
      </c>
      <c r="AL79" s="25">
        <f t="shared" si="45"/>
        <v>15.617914680550584</v>
      </c>
      <c r="AM79" s="25">
        <f t="shared" si="46"/>
        <v>16.080222952860662</v>
      </c>
      <c r="AN79" s="25">
        <f t="shared" si="47"/>
        <v>16.542531225170741</v>
      </c>
      <c r="AO79" s="25">
        <f t="shared" si="48"/>
        <v>17.00483949748082</v>
      </c>
      <c r="AP79" s="25">
        <f t="shared" si="49"/>
        <v>17.467147769790898</v>
      </c>
      <c r="AQ79" s="25">
        <f t="shared" si="61"/>
        <v>18.391764314411063</v>
      </c>
      <c r="AR79" s="25"/>
      <c r="AS79" s="25"/>
      <c r="AT79">
        <v>0</v>
      </c>
      <c r="AU79" t="str">
        <v>Color 566</v>
      </c>
      <c r="AV79" s="25">
        <v>16.080222952860666</v>
      </c>
      <c r="AW79" s="25">
        <v>18.391764314411063</v>
      </c>
      <c r="AX79" s="25">
        <v>13.768681591310269</v>
      </c>
      <c r="AZ79" s="25">
        <v>13.768681591310269</v>
      </c>
      <c r="BA79" s="25">
        <v>14.230989863620348</v>
      </c>
      <c r="BB79">
        <v>14.693298135930426</v>
      </c>
      <c r="BC79">
        <v>15.155606408240505</v>
      </c>
      <c r="BD79">
        <v>15.617914680550584</v>
      </c>
      <c r="BE79">
        <v>16.080222952860662</v>
      </c>
      <c r="BF79">
        <v>16.542531225170741</v>
      </c>
      <c r="BG79">
        <v>17.00483949748082</v>
      </c>
      <c r="BH79">
        <v>17.467147769790898</v>
      </c>
      <c r="BI79">
        <v>18.391764314411063</v>
      </c>
    </row>
    <row r="80" spans="3:61" x14ac:dyDescent="0.2">
      <c r="C80">
        <f t="shared" si="62"/>
        <v>1.77</v>
      </c>
      <c r="D80" t="s">
        <v>94</v>
      </c>
      <c r="E80" s="25">
        <f>'DELTA1(MAX-MAX-MAX)'!AM87</f>
        <v>31.310703490513589</v>
      </c>
      <c r="F80" s="25">
        <f>'DELTA2(MIN-MAX-MAX)'!AM87</f>
        <v>31.310703490513589</v>
      </c>
      <c r="G80" s="25">
        <f>'DELTA3(MAX-MIN-MAX)'!AM87</f>
        <v>31.366734134674118</v>
      </c>
      <c r="H80" s="25">
        <f>'DELTA4(MIN-MIN-MAX)'!AM87</f>
        <v>31.366734134674118</v>
      </c>
      <c r="I80">
        <f>'DELTA5(MAX-MAX-MIN)'!AM87</f>
        <v>30.917990606737124</v>
      </c>
      <c r="J80">
        <f>'DELTA6(MIN-MAX-MIN)'!AM87</f>
        <v>30.917990606737124</v>
      </c>
      <c r="K80">
        <f>'DELTA7(MAX-MIN-MIN)'!AM87</f>
        <v>30.980875879369023</v>
      </c>
      <c r="L80">
        <f>'DELTA8(MIN-MIN-MIN)'!AM87</f>
        <v>30.980875879369023</v>
      </c>
      <c r="M80" s="25">
        <f t="shared" si="50"/>
        <v>31.366734134674118</v>
      </c>
      <c r="N80" s="25">
        <f t="shared" si="51"/>
        <v>30.917990606737124</v>
      </c>
      <c r="O80" s="2">
        <f t="shared" si="52"/>
        <v>0</v>
      </c>
      <c r="P80" s="32">
        <f t="shared" si="39"/>
        <v>0</v>
      </c>
      <c r="Q80" t="s">
        <v>94</v>
      </c>
      <c r="R80">
        <f t="shared" si="40"/>
        <v>0</v>
      </c>
      <c r="S80" s="25">
        <f t="shared" si="53"/>
        <v>31.142362370705619</v>
      </c>
      <c r="T80" s="25">
        <f t="shared" si="41"/>
        <v>0.31730959161782341</v>
      </c>
      <c r="U80" s="25">
        <f t="shared" si="63"/>
        <v>67.913333333333341</v>
      </c>
      <c r="V80" s="25">
        <f t="shared" si="64"/>
        <v>3.4566666666666666</v>
      </c>
      <c r="W80" s="25">
        <f t="shared" si="65"/>
        <v>17.371666666666666</v>
      </c>
      <c r="X80" s="25" cm="1">
        <f t="array" ref="X80:Z80">'CERAMICS DATA BASE'!B80:D80</f>
        <v>39.706666666666663</v>
      </c>
      <c r="Y80" s="25">
        <v>12.115</v>
      </c>
      <c r="Z80" s="25">
        <v>23.419999999999998</v>
      </c>
      <c r="AA80" s="25">
        <f t="shared" si="54"/>
        <v>28.206666666666678</v>
      </c>
      <c r="AB80" s="25">
        <f t="shared" si="55"/>
        <v>-8.6583333333333332</v>
      </c>
      <c r="AC80" s="25">
        <f t="shared" si="56"/>
        <v>-6.048333333333332</v>
      </c>
      <c r="AD80" s="25">
        <f t="shared" si="57"/>
        <v>1</v>
      </c>
      <c r="AE80" s="25">
        <f t="shared" si="58"/>
        <v>0</v>
      </c>
      <c r="AF80" s="25"/>
      <c r="AG80" s="25">
        <f t="shared" si="59"/>
        <v>-4.4874352793699404E-2</v>
      </c>
      <c r="AH80" s="25">
        <f t="shared" si="60"/>
        <v>30.917990606737124</v>
      </c>
      <c r="AI80" s="25">
        <f t="shared" si="42"/>
        <v>30.962864959530823</v>
      </c>
      <c r="AJ80" s="25">
        <f t="shared" si="43"/>
        <v>31.007739312324521</v>
      </c>
      <c r="AK80" s="25">
        <f t="shared" si="44"/>
        <v>31.052613665118219</v>
      </c>
      <c r="AL80" s="25">
        <f t="shared" si="45"/>
        <v>31.097488017911918</v>
      </c>
      <c r="AM80" s="25">
        <f t="shared" si="46"/>
        <v>31.142362370705616</v>
      </c>
      <c r="AN80" s="25">
        <f t="shared" si="47"/>
        <v>31.187236723499314</v>
      </c>
      <c r="AO80" s="25">
        <f t="shared" si="48"/>
        <v>31.232111076293013</v>
      </c>
      <c r="AP80" s="25">
        <f t="shared" si="49"/>
        <v>31.276985429086711</v>
      </c>
      <c r="AQ80" s="25">
        <f t="shared" si="61"/>
        <v>31.366734134674118</v>
      </c>
      <c r="AR80" s="25"/>
      <c r="AS80" s="25"/>
      <c r="AT80">
        <v>0</v>
      </c>
      <c r="AU80" t="str">
        <v>Color Opaque 677</v>
      </c>
      <c r="AV80" s="25">
        <v>18.650599013015167</v>
      </c>
      <c r="AW80" s="25">
        <v>19.406014349282259</v>
      </c>
      <c r="AX80" s="25">
        <v>17.895183676748076</v>
      </c>
      <c r="AZ80" s="25">
        <v>17.895183676748076</v>
      </c>
      <c r="BA80" s="25">
        <v>18.046266744001493</v>
      </c>
      <c r="BB80">
        <v>18.197349811254909</v>
      </c>
      <c r="BC80">
        <v>18.348432878508326</v>
      </c>
      <c r="BD80">
        <v>18.499515945761743</v>
      </c>
      <c r="BE80">
        <v>18.65059901301516</v>
      </c>
      <c r="BF80">
        <v>18.801682080268577</v>
      </c>
      <c r="BG80">
        <v>18.952765147521994</v>
      </c>
      <c r="BH80">
        <v>19.103848214775411</v>
      </c>
      <c r="BI80">
        <v>19.406014349282259</v>
      </c>
    </row>
    <row r="81" spans="3:61" x14ac:dyDescent="0.2">
      <c r="C81">
        <f t="shared" si="62"/>
        <v>1.77</v>
      </c>
      <c r="D81" t="s">
        <v>95</v>
      </c>
      <c r="E81" s="25">
        <f>'DELTA1(MAX-MAX-MAX)'!AM88</f>
        <v>12.159290192722471</v>
      </c>
      <c r="F81" s="25">
        <f>'DELTA2(MIN-MAX-MAX)'!AM88</f>
        <v>12.159290192722471</v>
      </c>
      <c r="G81" s="25">
        <f>'DELTA3(MAX-MIN-MAX)'!AM88</f>
        <v>12.225992184942218</v>
      </c>
      <c r="H81" s="25">
        <f>'DELTA4(MIN-MIN-MAX)'!AM88</f>
        <v>12.225992184942218</v>
      </c>
      <c r="I81">
        <f>'DELTA5(MAX-MAX-MIN)'!AM88</f>
        <v>11.965325963540224</v>
      </c>
      <c r="J81">
        <f>'DELTA6(MIN-MAX-MIN)'!AM88</f>
        <v>11.965325963540224</v>
      </c>
      <c r="K81">
        <f>'DELTA7(MAX-MIN-MIN)'!AM88</f>
        <v>12.022497343455274</v>
      </c>
      <c r="L81">
        <f>'DELTA8(MIN-MIN-MIN)'!AM88</f>
        <v>12.022497343455274</v>
      </c>
      <c r="M81" s="25">
        <f t="shared" si="50"/>
        <v>12.225992184942218</v>
      </c>
      <c r="N81" s="25">
        <f t="shared" si="51"/>
        <v>11.965325963540224</v>
      </c>
      <c r="O81" s="2">
        <f t="shared" si="52"/>
        <v>0</v>
      </c>
      <c r="P81" s="32">
        <f t="shared" si="39"/>
        <v>0</v>
      </c>
      <c r="Q81" t="s">
        <v>95</v>
      </c>
      <c r="R81">
        <f t="shared" si="40"/>
        <v>0</v>
      </c>
      <c r="S81" s="25">
        <f t="shared" si="53"/>
        <v>12.095659074241221</v>
      </c>
      <c r="T81" s="25">
        <f t="shared" si="41"/>
        <v>0.18431885277962401</v>
      </c>
      <c r="U81" s="25">
        <f t="shared" si="63"/>
        <v>67.913333333333341</v>
      </c>
      <c r="V81" s="25">
        <f t="shared" si="64"/>
        <v>3.4566666666666666</v>
      </c>
      <c r="W81" s="25">
        <f t="shared" si="65"/>
        <v>17.371666666666666</v>
      </c>
      <c r="X81" s="25" cm="1">
        <f t="array" ref="X81:Z81">'CERAMICS DATA BASE'!B81:D81</f>
        <v>58.28</v>
      </c>
      <c r="Y81" s="25">
        <v>19.543333333333333</v>
      </c>
      <c r="Z81" s="25">
        <v>14.596666666666666</v>
      </c>
      <c r="AA81" s="25">
        <f t="shared" si="54"/>
        <v>9.63333333333334</v>
      </c>
      <c r="AB81" s="25">
        <f t="shared" si="55"/>
        <v>-16.086666666666666</v>
      </c>
      <c r="AC81" s="25">
        <f t="shared" si="56"/>
        <v>2.7750000000000004</v>
      </c>
      <c r="AD81" s="25">
        <f t="shared" si="57"/>
        <v>1</v>
      </c>
      <c r="AE81" s="25">
        <f t="shared" si="58"/>
        <v>0</v>
      </c>
      <c r="AF81" s="25"/>
      <c r="AG81" s="25">
        <f t="shared" si="59"/>
        <v>-2.6066622140199412E-2</v>
      </c>
      <c r="AH81" s="25">
        <f t="shared" si="60"/>
        <v>11.965325963540224</v>
      </c>
      <c r="AI81" s="25">
        <f t="shared" si="42"/>
        <v>11.991392585680423</v>
      </c>
      <c r="AJ81" s="25">
        <f t="shared" si="43"/>
        <v>12.017459207820622</v>
      </c>
      <c r="AK81" s="25">
        <f t="shared" si="44"/>
        <v>12.043525829960821</v>
      </c>
      <c r="AL81" s="25">
        <f t="shared" si="45"/>
        <v>12.06959245210102</v>
      </c>
      <c r="AM81" s="25">
        <f t="shared" si="46"/>
        <v>12.095659074241219</v>
      </c>
      <c r="AN81" s="25">
        <f t="shared" si="47"/>
        <v>12.121725696381418</v>
      </c>
      <c r="AO81" s="25">
        <f t="shared" si="48"/>
        <v>12.147792318521617</v>
      </c>
      <c r="AP81" s="25">
        <f t="shared" si="49"/>
        <v>12.173858940661816</v>
      </c>
      <c r="AQ81" s="25">
        <f t="shared" si="61"/>
        <v>12.225992184942218</v>
      </c>
      <c r="AR81" s="25"/>
      <c r="AS81" s="25"/>
      <c r="AT81">
        <v>0</v>
      </c>
      <c r="AU81" t="str">
        <v>Color Opaque 675</v>
      </c>
      <c r="AV81" s="25">
        <v>21.019036405981947</v>
      </c>
      <c r="AW81" s="25">
        <v>21.987469450068048</v>
      </c>
      <c r="AX81" s="25">
        <v>20.050603361895845</v>
      </c>
      <c r="AZ81" s="25">
        <v>20.050603361895845</v>
      </c>
      <c r="BA81" s="25">
        <v>20.244289970713066</v>
      </c>
      <c r="BB81">
        <v>20.437976579530286</v>
      </c>
      <c r="BC81">
        <v>20.631663188347506</v>
      </c>
      <c r="BD81">
        <v>20.825349797164726</v>
      </c>
      <c r="BE81">
        <v>21.019036405981947</v>
      </c>
      <c r="BF81">
        <v>21.212723014799167</v>
      </c>
      <c r="BG81">
        <v>21.406409623616387</v>
      </c>
      <c r="BH81">
        <v>21.600096232433607</v>
      </c>
      <c r="BI81">
        <v>21.987469450068048</v>
      </c>
    </row>
    <row r="82" spans="3:61" x14ac:dyDescent="0.2">
      <c r="C82">
        <f t="shared" si="62"/>
        <v>1.77</v>
      </c>
      <c r="D82" t="s">
        <v>96</v>
      </c>
      <c r="E82" s="25">
        <f>'DELTA1(MAX-MAX-MAX)'!AM89</f>
        <v>27.207390480518317</v>
      </c>
      <c r="F82" s="25">
        <f>'DELTA2(MIN-MAX-MAX)'!AM89</f>
        <v>27.207390480518317</v>
      </c>
      <c r="G82" s="25">
        <f>'DELTA3(MAX-MIN-MAX)'!AM89</f>
        <v>27.207390480518317</v>
      </c>
      <c r="H82" s="25">
        <f>'DELTA4(MIN-MIN-MAX)'!AM89</f>
        <v>27.207390480518317</v>
      </c>
      <c r="I82">
        <f>'DELTA5(MAX-MAX-MIN)'!AM89</f>
        <v>32.483292645460871</v>
      </c>
      <c r="J82">
        <f>'DELTA6(MIN-MAX-MIN)'!AM89</f>
        <v>32.483292645460871</v>
      </c>
      <c r="K82">
        <f>'DELTA7(MAX-MIN-MIN)'!AM89</f>
        <v>32.483292645460871</v>
      </c>
      <c r="L82">
        <f>'DELTA8(MIN-MIN-MIN)'!AM89</f>
        <v>32.483292645460871</v>
      </c>
      <c r="M82" s="25">
        <f t="shared" si="50"/>
        <v>32.483292645460871</v>
      </c>
      <c r="N82" s="25">
        <f t="shared" si="51"/>
        <v>27.207390480518317</v>
      </c>
      <c r="O82" s="2">
        <f t="shared" si="52"/>
        <v>0</v>
      </c>
      <c r="P82" s="32">
        <f t="shared" si="39"/>
        <v>0</v>
      </c>
      <c r="Q82" t="s">
        <v>96</v>
      </c>
      <c r="R82">
        <f t="shared" si="40"/>
        <v>0</v>
      </c>
      <c r="S82" s="25">
        <f t="shared" si="53"/>
        <v>29.845341562989596</v>
      </c>
      <c r="T82" s="25">
        <f t="shared" si="41"/>
        <v>3.7306261977076671</v>
      </c>
      <c r="U82" s="25">
        <f t="shared" si="63"/>
        <v>67.913333333333341</v>
      </c>
      <c r="V82" s="25">
        <f t="shared" si="64"/>
        <v>3.4566666666666666</v>
      </c>
      <c r="W82" s="25">
        <f t="shared" si="65"/>
        <v>17.371666666666666</v>
      </c>
      <c r="X82" s="25" cm="1">
        <f t="array" ref="X82:Z82">'CERAMICS DATA BASE'!B82:D82</f>
        <v>44.103333333333332</v>
      </c>
      <c r="Y82" s="25">
        <v>-5.620000000000001</v>
      </c>
      <c r="Z82" s="25">
        <v>-8.9433333333333334</v>
      </c>
      <c r="AA82" s="25">
        <f t="shared" si="54"/>
        <v>23.810000000000009</v>
      </c>
      <c r="AB82" s="25">
        <f t="shared" si="55"/>
        <v>9.076666666666668</v>
      </c>
      <c r="AC82" s="25">
        <f t="shared" si="56"/>
        <v>26.314999999999998</v>
      </c>
      <c r="AD82" s="25">
        <f t="shared" si="57"/>
        <v>1</v>
      </c>
      <c r="AE82" s="25">
        <f t="shared" si="58"/>
        <v>1</v>
      </c>
      <c r="AF82" s="25"/>
      <c r="AG82" s="25">
        <f t="shared" si="59"/>
        <v>-0.52759021649425542</v>
      </c>
      <c r="AH82" s="25">
        <f t="shared" si="60"/>
        <v>27.207390480518317</v>
      </c>
      <c r="AI82" s="25">
        <f t="shared" si="42"/>
        <v>27.734980697012574</v>
      </c>
      <c r="AJ82" s="25">
        <f t="shared" si="43"/>
        <v>28.262570913506828</v>
      </c>
      <c r="AK82" s="25">
        <f t="shared" si="44"/>
        <v>28.790161130001081</v>
      </c>
      <c r="AL82" s="25">
        <f t="shared" si="45"/>
        <v>29.317751346495335</v>
      </c>
      <c r="AM82" s="25">
        <f t="shared" si="46"/>
        <v>29.845341562989589</v>
      </c>
      <c r="AN82" s="25">
        <f t="shared" si="47"/>
        <v>30.372931779483842</v>
      </c>
      <c r="AO82" s="25">
        <f t="shared" si="48"/>
        <v>30.900521995978096</v>
      </c>
      <c r="AP82" s="25">
        <f t="shared" si="49"/>
        <v>31.42811221247235</v>
      </c>
      <c r="AQ82" s="25">
        <f t="shared" si="61"/>
        <v>32.483292645460871</v>
      </c>
      <c r="AR82" s="25"/>
      <c r="AS82" s="25"/>
      <c r="AT82">
        <v>0</v>
      </c>
      <c r="AU82" t="str">
        <v>Gum 572</v>
      </c>
      <c r="AV82" s="25">
        <v>21.544154453369494</v>
      </c>
      <c r="AW82" s="25">
        <v>21.605536589411855</v>
      </c>
      <c r="AX82" s="25">
        <v>21.482772317327136</v>
      </c>
      <c r="AZ82" s="25">
        <v>21.482772317327136</v>
      </c>
      <c r="BA82" s="25">
        <v>21.495048744535609</v>
      </c>
      <c r="BB82">
        <v>21.507325171744082</v>
      </c>
      <c r="BC82">
        <v>21.519601598952555</v>
      </c>
      <c r="BD82">
        <v>21.531878026161028</v>
      </c>
      <c r="BE82">
        <v>21.544154453369501</v>
      </c>
      <c r="BF82">
        <v>21.556430880577974</v>
      </c>
      <c r="BG82">
        <v>21.568707307786447</v>
      </c>
      <c r="BH82">
        <v>21.58098373499492</v>
      </c>
      <c r="BI82">
        <v>21.605536589411855</v>
      </c>
    </row>
    <row r="83" spans="3:61" x14ac:dyDescent="0.2">
      <c r="C83">
        <f t="shared" si="62"/>
        <v>1.77</v>
      </c>
      <c r="D83" t="s">
        <v>97</v>
      </c>
      <c r="E83" s="25">
        <f>'DELTA1(MAX-MAX-MAX)'!AM90</f>
        <v>33.976629228207486</v>
      </c>
      <c r="F83" s="25">
        <f>'DELTA2(MIN-MAX-MAX)'!AM90</f>
        <v>33.976629228207486</v>
      </c>
      <c r="G83" s="25">
        <f>'DELTA3(MAX-MIN-MAX)'!AM90</f>
        <v>34.010359139536106</v>
      </c>
      <c r="H83" s="25">
        <f>'DELTA4(MIN-MIN-MAX)'!AM90</f>
        <v>34.010359139536106</v>
      </c>
      <c r="I83">
        <f>'DELTA5(MAX-MAX-MIN)'!AM90</f>
        <v>34.426775569656279</v>
      </c>
      <c r="J83">
        <f>'DELTA6(MIN-MAX-MIN)'!AM90</f>
        <v>34.426775569656279</v>
      </c>
      <c r="K83">
        <f>'DELTA7(MAX-MIN-MIN)'!AM90</f>
        <v>34.418801655198884</v>
      </c>
      <c r="L83">
        <f>'DELTA8(MIN-MIN-MIN)'!AM90</f>
        <v>34.418801655198884</v>
      </c>
      <c r="M83" s="25">
        <f t="shared" si="50"/>
        <v>34.426775569656279</v>
      </c>
      <c r="N83" s="25">
        <f t="shared" si="51"/>
        <v>33.976629228207486</v>
      </c>
      <c r="O83" s="2">
        <f t="shared" si="52"/>
        <v>0</v>
      </c>
      <c r="P83" s="32">
        <f t="shared" si="39"/>
        <v>0</v>
      </c>
      <c r="Q83" t="s">
        <v>97</v>
      </c>
      <c r="R83">
        <f t="shared" si="40"/>
        <v>0</v>
      </c>
      <c r="S83" s="25">
        <f t="shared" si="53"/>
        <v>34.201702398931886</v>
      </c>
      <c r="T83" s="25">
        <f t="shared" si="41"/>
        <v>0.31830153056475652</v>
      </c>
      <c r="U83" s="25">
        <f t="shared" si="63"/>
        <v>67.913333333333341</v>
      </c>
      <c r="V83" s="25">
        <f t="shared" si="64"/>
        <v>3.4566666666666666</v>
      </c>
      <c r="W83" s="25">
        <f t="shared" si="65"/>
        <v>17.371666666666666</v>
      </c>
      <c r="X83" s="25" cm="1">
        <f t="array" ref="X83:Z83">'CERAMICS DATA BASE'!B83:D83</f>
        <v>37.109999999999992</v>
      </c>
      <c r="Y83" s="25">
        <v>2.4483333333333337</v>
      </c>
      <c r="Z83" s="25">
        <v>5.2166666666666659</v>
      </c>
      <c r="AA83" s="25">
        <f t="shared" si="54"/>
        <v>30.803333333333349</v>
      </c>
      <c r="AB83" s="25">
        <f t="shared" si="55"/>
        <v>1.0083333333333329</v>
      </c>
      <c r="AC83" s="25">
        <f t="shared" si="56"/>
        <v>12.155000000000001</v>
      </c>
      <c r="AD83" s="25">
        <f t="shared" si="57"/>
        <v>1</v>
      </c>
      <c r="AE83" s="25">
        <f t="shared" si="58"/>
        <v>1</v>
      </c>
      <c r="AF83" s="25"/>
      <c r="AG83" s="25">
        <f t="shared" si="59"/>
        <v>-4.5014634144879294E-2</v>
      </c>
      <c r="AH83" s="25">
        <f t="shared" si="60"/>
        <v>33.976629228207486</v>
      </c>
      <c r="AI83" s="25">
        <f t="shared" si="42"/>
        <v>34.021643862352363</v>
      </c>
      <c r="AJ83" s="25">
        <f t="shared" si="43"/>
        <v>34.06665849649724</v>
      </c>
      <c r="AK83" s="25">
        <f t="shared" si="44"/>
        <v>34.111673130642117</v>
      </c>
      <c r="AL83" s="25">
        <f t="shared" si="45"/>
        <v>34.156687764786994</v>
      </c>
      <c r="AM83" s="25">
        <f t="shared" si="46"/>
        <v>34.201702398931872</v>
      </c>
      <c r="AN83" s="25">
        <f t="shared" si="47"/>
        <v>34.246717033076749</v>
      </c>
      <c r="AO83" s="25">
        <f t="shared" si="48"/>
        <v>34.291731667221626</v>
      </c>
      <c r="AP83" s="25">
        <f t="shared" si="49"/>
        <v>34.336746301366503</v>
      </c>
      <c r="AQ83" s="25">
        <f t="shared" si="61"/>
        <v>34.426775569656279</v>
      </c>
      <c r="AR83" s="25"/>
      <c r="AS83" s="25"/>
      <c r="AT83">
        <v>0</v>
      </c>
      <c r="AU83" t="str">
        <v>Color 564</v>
      </c>
      <c r="AV83" s="25">
        <v>28.673324603331622</v>
      </c>
      <c r="AW83" s="25">
        <v>28.729814800056648</v>
      </c>
      <c r="AX83" s="25">
        <v>28.6168344066066</v>
      </c>
      <c r="AZ83" s="25">
        <v>28.6168344066066</v>
      </c>
      <c r="BA83" s="25">
        <v>28.628132445951604</v>
      </c>
      <c r="BB83">
        <v>28.639430485296607</v>
      </c>
      <c r="BC83">
        <v>28.650728524641611</v>
      </c>
      <c r="BD83">
        <v>28.662026563986615</v>
      </c>
      <c r="BE83">
        <v>28.673324603331618</v>
      </c>
      <c r="BF83">
        <v>28.684622642676622</v>
      </c>
      <c r="BG83">
        <v>28.695920682021626</v>
      </c>
      <c r="BH83">
        <v>28.70721872136663</v>
      </c>
      <c r="BI83">
        <v>28.729814800056648</v>
      </c>
    </row>
    <row r="84" spans="3:61" x14ac:dyDescent="0.2">
      <c r="C84">
        <f t="shared" si="62"/>
        <v>1.77</v>
      </c>
      <c r="D84" t="s">
        <v>98</v>
      </c>
      <c r="E84" s="25">
        <f>'DELTA1(MAX-MAX-MAX)'!AM91</f>
        <v>2.6829314944419407</v>
      </c>
      <c r="F84" s="25">
        <f>'DELTA2(MIN-MAX-MAX)'!AM91</f>
        <v>2.6829314944419407</v>
      </c>
      <c r="G84" s="25">
        <f>'DELTA3(MAX-MIN-MAX)'!AM91</f>
        <v>2.6931884885578663</v>
      </c>
      <c r="H84" s="25">
        <f>'DELTA4(MIN-MIN-MAX)'!AM91</f>
        <v>2.6931884885578663</v>
      </c>
      <c r="I84">
        <f>'DELTA5(MAX-MAX-MIN)'!AM91</f>
        <v>2.1461337199407557</v>
      </c>
      <c r="J84">
        <f>'DELTA6(MIN-MAX-MIN)'!AM91</f>
        <v>2.1461337199407557</v>
      </c>
      <c r="K84">
        <f>'DELTA7(MAX-MIN-MIN)'!AM91</f>
        <v>2.1546496721732717</v>
      </c>
      <c r="L84">
        <f>'DELTA8(MIN-MIN-MIN)'!AM91</f>
        <v>2.1546496721732717</v>
      </c>
      <c r="M84" s="25">
        <f t="shared" si="50"/>
        <v>2.6931884885578663</v>
      </c>
      <c r="N84" s="25">
        <f t="shared" si="51"/>
        <v>2.1461337199407557</v>
      </c>
      <c r="O84" s="2">
        <f t="shared" si="52"/>
        <v>0</v>
      </c>
      <c r="P84" s="32">
        <f t="shared" si="39"/>
        <v>0</v>
      </c>
      <c r="Q84" t="s">
        <v>98</v>
      </c>
      <c r="R84">
        <f t="shared" si="40"/>
        <v>0</v>
      </c>
      <c r="S84" s="25">
        <f t="shared" si="53"/>
        <v>2.419661104249311</v>
      </c>
      <c r="T84" s="25">
        <f t="shared" si="41"/>
        <v>0.38682613656959819</v>
      </c>
      <c r="U84" s="25">
        <f t="shared" si="63"/>
        <v>67.913333333333341</v>
      </c>
      <c r="V84" s="25">
        <f t="shared" si="64"/>
        <v>3.4566666666666666</v>
      </c>
      <c r="W84" s="25">
        <f t="shared" si="65"/>
        <v>17.371666666666666</v>
      </c>
      <c r="X84" s="25" cm="1">
        <f t="array" ref="X84:Z84">'CERAMICS DATA BASE'!B84:D84</f>
        <v>71.291666666666686</v>
      </c>
      <c r="Y84" s="25">
        <v>0.9966666666666667</v>
      </c>
      <c r="Z84" s="25">
        <v>10.871666666666664</v>
      </c>
      <c r="AA84" s="25">
        <f t="shared" si="54"/>
        <v>-3.3783333333333445</v>
      </c>
      <c r="AB84" s="25">
        <f t="shared" si="55"/>
        <v>2.46</v>
      </c>
      <c r="AC84" s="25">
        <f t="shared" si="56"/>
        <v>6.5000000000000018</v>
      </c>
      <c r="AD84" s="25">
        <f t="shared" si="57"/>
        <v>0</v>
      </c>
      <c r="AE84" s="25">
        <f t="shared" si="58"/>
        <v>0</v>
      </c>
      <c r="AF84" s="25"/>
      <c r="AG84" s="25">
        <f t="shared" si="59"/>
        <v>5.4705476861711053E-2</v>
      </c>
      <c r="AH84" s="25">
        <f t="shared" si="60"/>
        <v>2.6931884885578663</v>
      </c>
      <c r="AI84" s="25">
        <f t="shared" si="42"/>
        <v>2.6384830116961551</v>
      </c>
      <c r="AJ84" s="25">
        <f t="shared" si="43"/>
        <v>2.5837775348344438</v>
      </c>
      <c r="AK84" s="25">
        <f t="shared" si="44"/>
        <v>2.5290720579727326</v>
      </c>
      <c r="AL84" s="25">
        <f t="shared" si="45"/>
        <v>2.4743665811110214</v>
      </c>
      <c r="AM84" s="25">
        <f t="shared" si="46"/>
        <v>2.4196611042493101</v>
      </c>
      <c r="AN84" s="25">
        <f t="shared" si="47"/>
        <v>2.3649556273875989</v>
      </c>
      <c r="AO84" s="25">
        <f t="shared" si="48"/>
        <v>2.3102501505258877</v>
      </c>
      <c r="AP84" s="25">
        <f t="shared" si="49"/>
        <v>2.2555446736641764</v>
      </c>
      <c r="AQ84" s="25">
        <f t="shared" si="61"/>
        <v>2.1461337199407557</v>
      </c>
      <c r="AR84" s="25"/>
      <c r="AS84" s="25"/>
      <c r="AT84">
        <v>0</v>
      </c>
      <c r="AU84" t="str">
        <v>Color 569</v>
      </c>
      <c r="AV84" s="25">
        <v>29.845341562989596</v>
      </c>
      <c r="AW84" s="25">
        <v>32.483292645460871</v>
      </c>
      <c r="AX84" s="25">
        <v>27.207390480518317</v>
      </c>
      <c r="AZ84" s="25">
        <v>27.207390480518317</v>
      </c>
      <c r="BA84" s="25">
        <v>27.734980697012574</v>
      </c>
      <c r="BB84">
        <v>28.262570913506828</v>
      </c>
      <c r="BC84">
        <v>28.790161130001081</v>
      </c>
      <c r="BD84">
        <v>29.317751346495335</v>
      </c>
      <c r="BE84">
        <v>29.845341562989589</v>
      </c>
      <c r="BF84">
        <v>30.372931779483842</v>
      </c>
      <c r="BG84">
        <v>30.900521995978096</v>
      </c>
      <c r="BH84">
        <v>31.42811221247235</v>
      </c>
      <c r="BI84">
        <v>32.483292645460871</v>
      </c>
    </row>
    <row r="85" spans="3:61" x14ac:dyDescent="0.2">
      <c r="C85">
        <f t="shared" si="62"/>
        <v>1.77</v>
      </c>
      <c r="D85" t="s">
        <v>99</v>
      </c>
      <c r="E85" s="25">
        <f>'DELTA1(MAX-MAX-MAX)'!AM92</f>
        <v>7.1412588026643347</v>
      </c>
      <c r="F85" s="25">
        <f>'DELTA2(MIN-MAX-MAX)'!AM92</f>
        <v>7.1412588026643347</v>
      </c>
      <c r="G85" s="25">
        <f>'DELTA3(MAX-MIN-MAX)'!AM92</f>
        <v>7.2268271706413501</v>
      </c>
      <c r="H85" s="25">
        <f>'DELTA4(MIN-MIN-MAX)'!AM92</f>
        <v>7.2268271706413501</v>
      </c>
      <c r="I85">
        <f>'DELTA5(MAX-MAX-MIN)'!AM92</f>
        <v>6.822569304806434</v>
      </c>
      <c r="J85">
        <f>'DELTA6(MIN-MAX-MIN)'!AM92</f>
        <v>6.822569304806434</v>
      </c>
      <c r="K85">
        <f>'DELTA7(MAX-MIN-MIN)'!AM92</f>
        <v>6.8924458950996152</v>
      </c>
      <c r="L85">
        <f>'DELTA8(MIN-MIN-MIN)'!AM92</f>
        <v>6.8924458950996152</v>
      </c>
      <c r="M85" s="25">
        <f t="shared" si="50"/>
        <v>7.2268271706413501</v>
      </c>
      <c r="N85" s="25">
        <f t="shared" si="51"/>
        <v>6.822569304806434</v>
      </c>
      <c r="O85" s="2">
        <f t="shared" si="52"/>
        <v>0</v>
      </c>
      <c r="P85" s="32">
        <f t="shared" si="39"/>
        <v>0</v>
      </c>
      <c r="Q85" t="s">
        <v>99</v>
      </c>
      <c r="R85">
        <f t="shared" si="40"/>
        <v>0</v>
      </c>
      <c r="S85" s="25">
        <f t="shared" si="53"/>
        <v>7.024698237723892</v>
      </c>
      <c r="T85" s="25">
        <f t="shared" si="41"/>
        <v>0.28585347827987068</v>
      </c>
      <c r="U85" s="25">
        <f t="shared" si="63"/>
        <v>67.913333333333341</v>
      </c>
      <c r="V85" s="25">
        <f t="shared" si="64"/>
        <v>3.4566666666666666</v>
      </c>
      <c r="W85" s="25">
        <f t="shared" si="65"/>
        <v>17.371666666666666</v>
      </c>
      <c r="X85" s="25" cm="1">
        <f t="array" ref="X85:Z85">'CERAMICS DATA BASE'!B85:D85</f>
        <v>64.304999999999993</v>
      </c>
      <c r="Y85" s="25">
        <v>2.1349999999999998</v>
      </c>
      <c r="Z85" s="25">
        <v>14.819999999999999</v>
      </c>
      <c r="AA85" s="25">
        <f t="shared" si="54"/>
        <v>3.6083333333333485</v>
      </c>
      <c r="AB85" s="25">
        <f t="shared" si="55"/>
        <v>1.3216666666666668</v>
      </c>
      <c r="AC85" s="25">
        <f t="shared" si="56"/>
        <v>2.5516666666666676</v>
      </c>
      <c r="AD85" s="25">
        <f t="shared" si="57"/>
        <v>1</v>
      </c>
      <c r="AE85" s="25">
        <f t="shared" si="58"/>
        <v>1</v>
      </c>
      <c r="AF85" s="25"/>
      <c r="AG85" s="25">
        <f t="shared" si="59"/>
        <v>-4.0425786583491607E-2</v>
      </c>
      <c r="AH85" s="25">
        <f t="shared" si="60"/>
        <v>6.822569304806434</v>
      </c>
      <c r="AI85" s="25">
        <f t="shared" si="42"/>
        <v>6.8629950913899256</v>
      </c>
      <c r="AJ85" s="25">
        <f t="shared" si="43"/>
        <v>6.9034208779734172</v>
      </c>
      <c r="AK85" s="25">
        <f t="shared" si="44"/>
        <v>6.9438466645569088</v>
      </c>
      <c r="AL85" s="25">
        <f t="shared" si="45"/>
        <v>6.9842724511404004</v>
      </c>
      <c r="AM85" s="25">
        <f t="shared" si="46"/>
        <v>7.024698237723892</v>
      </c>
      <c r="AN85" s="25">
        <f t="shared" si="47"/>
        <v>7.0651240243073836</v>
      </c>
      <c r="AO85" s="25">
        <f t="shared" si="48"/>
        <v>7.1055498108908752</v>
      </c>
      <c r="AP85" s="25">
        <f t="shared" si="49"/>
        <v>7.1459755974743668</v>
      </c>
      <c r="AQ85" s="25">
        <f t="shared" si="61"/>
        <v>7.2268271706413501</v>
      </c>
      <c r="AR85" s="25"/>
      <c r="AS85" s="25"/>
      <c r="AT85">
        <v>0</v>
      </c>
      <c r="AU85" t="str">
        <v>Color Opaque 678</v>
      </c>
      <c r="AV85" s="25">
        <v>30.464115909834234</v>
      </c>
      <c r="AW85" s="25">
        <v>30.514878932577641</v>
      </c>
      <c r="AX85" s="25">
        <v>30.413352887090827</v>
      </c>
      <c r="AZ85" s="25">
        <v>30.413352887090827</v>
      </c>
      <c r="BA85" s="25">
        <v>30.42350549163951</v>
      </c>
      <c r="BB85">
        <v>30.433658096188193</v>
      </c>
      <c r="BC85">
        <v>30.443810700736876</v>
      </c>
      <c r="BD85">
        <v>30.453963305285559</v>
      </c>
      <c r="BE85">
        <v>30.464115909834241</v>
      </c>
      <c r="BF85">
        <v>30.474268514382924</v>
      </c>
      <c r="BG85">
        <v>30.484421118931607</v>
      </c>
      <c r="BH85">
        <v>30.49457372348029</v>
      </c>
      <c r="BI85">
        <v>30.514878932577641</v>
      </c>
    </row>
    <row r="86" spans="3:61" x14ac:dyDescent="0.2">
      <c r="C86">
        <f t="shared" si="62"/>
        <v>1.77</v>
      </c>
      <c r="D86" t="s">
        <v>100</v>
      </c>
      <c r="E86" s="25">
        <f>'DELTA1(MAX-MAX-MAX)'!AM93</f>
        <v>7.460388977067514</v>
      </c>
      <c r="F86" s="25">
        <f>'DELTA2(MIN-MAX-MAX)'!AM93</f>
        <v>7.460388977067514</v>
      </c>
      <c r="G86" s="25">
        <f>'DELTA3(MAX-MIN-MAX)'!AM93</f>
        <v>7.460388977067514</v>
      </c>
      <c r="H86" s="25">
        <f>'DELTA4(MIN-MIN-MAX)'!AM93</f>
        <v>7.460388977067514</v>
      </c>
      <c r="I86">
        <f>'DELTA5(MAX-MAX-MIN)'!AM93</f>
        <v>8.4495391420687689</v>
      </c>
      <c r="J86">
        <f>'DELTA6(MIN-MAX-MIN)'!AM93</f>
        <v>8.4495391420687689</v>
      </c>
      <c r="K86">
        <f>'DELTA7(MAX-MIN-MIN)'!AM93</f>
        <v>8.4495391420687689</v>
      </c>
      <c r="L86">
        <f>'DELTA8(MIN-MIN-MIN)'!AM93</f>
        <v>8.4495391420687689</v>
      </c>
      <c r="M86" s="25">
        <f t="shared" si="50"/>
        <v>8.4495391420687689</v>
      </c>
      <c r="N86" s="25">
        <f t="shared" si="51"/>
        <v>7.460388977067514</v>
      </c>
      <c r="O86" s="2">
        <f t="shared" si="52"/>
        <v>0</v>
      </c>
      <c r="P86" s="32">
        <f t="shared" si="39"/>
        <v>0</v>
      </c>
      <c r="Q86" t="s">
        <v>100</v>
      </c>
      <c r="R86">
        <f t="shared" si="40"/>
        <v>0</v>
      </c>
      <c r="S86" s="25">
        <f t="shared" si="53"/>
        <v>7.954964059568141</v>
      </c>
      <c r="T86" s="25">
        <f t="shared" si="41"/>
        <v>0.69943478928417968</v>
      </c>
      <c r="U86" s="25">
        <f t="shared" si="63"/>
        <v>67.913333333333341</v>
      </c>
      <c r="V86" s="25">
        <f t="shared" si="64"/>
        <v>3.4566666666666666</v>
      </c>
      <c r="W86" s="25">
        <f t="shared" si="65"/>
        <v>17.371666666666666</v>
      </c>
      <c r="X86" s="25" cm="1">
        <f t="array" ref="X86:Z86">'CERAMICS DATA BASE'!B86:D86</f>
        <v>64.408333333333331</v>
      </c>
      <c r="Y86" s="25">
        <v>-0.45333333333333337</v>
      </c>
      <c r="Z86" s="25">
        <v>6.8433333333333337</v>
      </c>
      <c r="AA86" s="25">
        <f t="shared" si="54"/>
        <v>3.5050000000000097</v>
      </c>
      <c r="AB86" s="25">
        <f t="shared" si="55"/>
        <v>3.91</v>
      </c>
      <c r="AC86" s="25">
        <f t="shared" si="56"/>
        <v>10.528333333333332</v>
      </c>
      <c r="AD86" s="25">
        <f t="shared" si="57"/>
        <v>1</v>
      </c>
      <c r="AE86" s="25">
        <f t="shared" si="58"/>
        <v>1</v>
      </c>
      <c r="AF86" s="25"/>
      <c r="AG86" s="25">
        <f t="shared" si="59"/>
        <v>-9.8915016500125491E-2</v>
      </c>
      <c r="AH86" s="25">
        <f t="shared" si="60"/>
        <v>7.460388977067514</v>
      </c>
      <c r="AI86" s="25">
        <f t="shared" si="42"/>
        <v>7.5593039935676396</v>
      </c>
      <c r="AJ86" s="25">
        <f t="shared" si="43"/>
        <v>7.6582190100677652</v>
      </c>
      <c r="AK86" s="25">
        <f t="shared" si="44"/>
        <v>7.7571340265678907</v>
      </c>
      <c r="AL86" s="25">
        <f t="shared" si="45"/>
        <v>7.8560490430680163</v>
      </c>
      <c r="AM86" s="25">
        <f t="shared" si="46"/>
        <v>7.9549640595681419</v>
      </c>
      <c r="AN86" s="25">
        <f t="shared" si="47"/>
        <v>8.0538790760682666</v>
      </c>
      <c r="AO86" s="25">
        <f t="shared" si="48"/>
        <v>8.1527940925683922</v>
      </c>
      <c r="AP86" s="25">
        <f t="shared" si="49"/>
        <v>8.2517091090685177</v>
      </c>
      <c r="AQ86" s="25">
        <f t="shared" si="61"/>
        <v>8.4495391420687689</v>
      </c>
      <c r="AR86" s="25"/>
      <c r="AS86" s="25"/>
      <c r="AT86">
        <v>0</v>
      </c>
      <c r="AU86" t="str">
        <v>Color 567</v>
      </c>
      <c r="AV86" s="25">
        <v>31.142362370705619</v>
      </c>
      <c r="AW86" s="25">
        <v>31.366734134674118</v>
      </c>
      <c r="AX86" s="25">
        <v>30.917990606737124</v>
      </c>
      <c r="AZ86" s="25">
        <v>30.917990606737124</v>
      </c>
      <c r="BA86" s="25">
        <v>30.962864959530823</v>
      </c>
      <c r="BB86">
        <v>31.007739312324521</v>
      </c>
      <c r="BC86">
        <v>31.052613665118219</v>
      </c>
      <c r="BD86">
        <v>31.097488017911918</v>
      </c>
      <c r="BE86">
        <v>31.142362370705616</v>
      </c>
      <c r="BF86">
        <v>31.187236723499314</v>
      </c>
      <c r="BG86">
        <v>31.232111076293013</v>
      </c>
      <c r="BH86">
        <v>31.276985429086711</v>
      </c>
      <c r="BI86">
        <v>31.366734134674118</v>
      </c>
    </row>
    <row r="87" spans="3:61" x14ac:dyDescent="0.2">
      <c r="C87">
        <f t="shared" si="62"/>
        <v>1.77</v>
      </c>
      <c r="D87" t="s">
        <v>101</v>
      </c>
      <c r="E87" s="25">
        <f>'DELTA1(MAX-MAX-MAX)'!AM94</f>
        <v>9.2358282883538667</v>
      </c>
      <c r="F87" s="25">
        <f>'DELTA2(MIN-MAX-MAX)'!AM94</f>
        <v>9.2358282883538667</v>
      </c>
      <c r="G87" s="25">
        <f>'DELTA3(MAX-MIN-MAX)'!AM94</f>
        <v>9.3043926917473012</v>
      </c>
      <c r="H87" s="25">
        <f>'DELTA4(MIN-MIN-MAX)'!AM94</f>
        <v>9.3043926917473012</v>
      </c>
      <c r="I87">
        <f>'DELTA5(MAX-MAX-MIN)'!AM94</f>
        <v>8.9521907563034464</v>
      </c>
      <c r="J87">
        <f>'DELTA6(MIN-MAX-MIN)'!AM94</f>
        <v>8.9521907563034464</v>
      </c>
      <c r="K87">
        <f>'DELTA7(MAX-MIN-MIN)'!AM94</f>
        <v>9.006459509039427</v>
      </c>
      <c r="L87">
        <f>'DELTA8(MIN-MIN-MIN)'!AM94</f>
        <v>9.006459509039427</v>
      </c>
      <c r="M87" s="25">
        <f t="shared" si="50"/>
        <v>9.3043926917473012</v>
      </c>
      <c r="N87" s="25">
        <f t="shared" si="51"/>
        <v>8.9521907563034464</v>
      </c>
      <c r="O87" s="2">
        <f t="shared" si="52"/>
        <v>0</v>
      </c>
      <c r="P87" s="32">
        <f t="shared" si="39"/>
        <v>0</v>
      </c>
      <c r="Q87" t="s">
        <v>101</v>
      </c>
      <c r="R87">
        <f t="shared" si="40"/>
        <v>0</v>
      </c>
      <c r="S87" s="25">
        <f t="shared" si="53"/>
        <v>9.1282917240253738</v>
      </c>
      <c r="T87" s="25">
        <f>STDEV(M87:N87)</f>
        <v>0.24904437689937639</v>
      </c>
      <c r="U87" s="25">
        <f t="shared" si="63"/>
        <v>67.913333333333341</v>
      </c>
      <c r="V87" s="25">
        <f t="shared" si="64"/>
        <v>3.4566666666666666</v>
      </c>
      <c r="W87" s="25">
        <f t="shared" si="65"/>
        <v>17.371666666666666</v>
      </c>
      <c r="X87" s="25" cm="1">
        <f t="array" ref="X87:Z87">'CERAMICS DATA BASE'!B87:D87</f>
        <v>61.71</v>
      </c>
      <c r="Y87" s="25">
        <v>1.5116666666666667</v>
      </c>
      <c r="Z87" s="25">
        <v>13.418333333333331</v>
      </c>
      <c r="AA87" s="25">
        <f t="shared" si="54"/>
        <v>6.2033333333333402</v>
      </c>
      <c r="AB87" s="25">
        <f t="shared" si="55"/>
        <v>1.9449999999999998</v>
      </c>
      <c r="AC87" s="25">
        <f t="shared" si="56"/>
        <v>3.9533333333333349</v>
      </c>
      <c r="AD87" s="25">
        <f t="shared" si="57"/>
        <v>1</v>
      </c>
      <c r="AE87" s="25">
        <f t="shared" si="58"/>
        <v>1</v>
      </c>
      <c r="AF87" s="25"/>
      <c r="AG87" s="25">
        <f t="shared" si="59"/>
        <v>-3.5220193544385478E-2</v>
      </c>
      <c r="AH87" s="25">
        <f t="shared" si="60"/>
        <v>8.9521907563034464</v>
      </c>
      <c r="AI87" s="25">
        <f t="shared" si="42"/>
        <v>8.9874109498478312</v>
      </c>
      <c r="AJ87" s="25">
        <f t="shared" si="43"/>
        <v>9.0226311433922159</v>
      </c>
      <c r="AK87" s="25">
        <f t="shared" si="44"/>
        <v>9.0578513369366007</v>
      </c>
      <c r="AL87" s="25">
        <f t="shared" si="45"/>
        <v>9.0930715304809855</v>
      </c>
      <c r="AM87" s="25">
        <f t="shared" si="46"/>
        <v>9.1282917240253703</v>
      </c>
      <c r="AN87" s="25">
        <f t="shared" si="47"/>
        <v>9.163511917569755</v>
      </c>
      <c r="AO87" s="25">
        <f t="shared" si="48"/>
        <v>9.1987321111141398</v>
      </c>
      <c r="AP87" s="25">
        <f t="shared" si="49"/>
        <v>9.2339523046585246</v>
      </c>
      <c r="AQ87" s="25">
        <f t="shared" si="61"/>
        <v>9.3043926917473012</v>
      </c>
      <c r="AR87" s="25"/>
      <c r="AS87" s="25"/>
      <c r="AT87">
        <v>0</v>
      </c>
      <c r="AU87" t="str">
        <v>Color 570</v>
      </c>
      <c r="AV87" s="25">
        <v>34.201702398931886</v>
      </c>
      <c r="AW87" s="25">
        <v>34.426775569656279</v>
      </c>
      <c r="AX87" s="25">
        <v>33.976629228207486</v>
      </c>
      <c r="AZ87" s="25">
        <v>33.976629228207486</v>
      </c>
      <c r="BA87" s="25">
        <v>34.021643862352363</v>
      </c>
      <c r="BB87">
        <v>34.06665849649724</v>
      </c>
      <c r="BC87">
        <v>34.111673130642117</v>
      </c>
      <c r="BD87">
        <v>34.156687764786994</v>
      </c>
      <c r="BE87">
        <v>34.201702398931872</v>
      </c>
      <c r="BF87">
        <v>34.246717033076749</v>
      </c>
      <c r="BG87">
        <v>34.291731667221626</v>
      </c>
      <c r="BH87">
        <v>34.336746301366503</v>
      </c>
      <c r="BI87">
        <v>34.426775569656279</v>
      </c>
    </row>
  </sheetData>
  <sheetProtection algorithmName="SHA-512" hashValue="YzBgWJLXuGHR/xtTIM2gNUEljleWHpm3VqnW50U3hEalXjmEQl8bd2BjC29oiye8kqYZDuFTydNO/uFZqbT2rw==" saltValue="Zraq8z3bm0oBkc0FRWtWgA==" spinCount="100000" sheet="1" formatCells="0" formatColumns="0" formatRows="0" insertColumns="0" insertRows="0" insertHyperlinks="0" deleteColumns="0" deleteRows="0" sort="0" autoFilter="0" pivotTables="0"/>
  <conditionalFormatting sqref="R2:R87">
    <cfRule type="iconSet" priority="1">
      <iconSet iconSet="3Symbols" showValue="0">
        <cfvo type="percent" val="0"/>
        <cfvo type="num" val="1"/>
        <cfvo type="num" val="2"/>
      </iconSe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9" id="{0C844874-9827-DD4F-8385-FCCD653F9FEC}">
            <x14:iconSet iconSet="3Symbol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3Symbols" iconId="0"/>
              <x14:cfIcon iconSet="3Symbols" iconId="0"/>
              <x14:cfIcon iconSet="3Symbols" iconId="2"/>
            </x14:iconSet>
          </x14:cfRule>
          <xm:sqref>P2:P87</xm:sqref>
        </x14:conditionalFormatting>
        <x14:conditionalFormatting xmlns:xm="http://schemas.microsoft.com/office/excel/2006/main">
          <x14:cfRule type="iconSet" priority="2" id="{1EE8222A-97D7-954B-9EC1-6F4C4B1BA948}">
            <x14:iconSet iconSet="3Symbol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3Symbols" iconId="0"/>
              <x14:cfIcon iconSet="3Symbols" iconId="0"/>
              <x14:cfIcon iconSet="3Symbols" iconId="2"/>
            </x14:iconSet>
          </x14:cfRule>
          <xm:sqref>O2:O87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D5B2B-6C45-C04E-9BE5-8D4327A2E411}">
  <dimension ref="A2:BD94"/>
  <sheetViews>
    <sheetView zoomScale="93" zoomScaleNormal="70" workbookViewId="0">
      <selection activeCell="F47" sqref="F47"/>
    </sheetView>
  </sheetViews>
  <sheetFormatPr baseColWidth="10" defaultColWidth="11.5" defaultRowHeight="15" x14ac:dyDescent="0.2"/>
  <cols>
    <col min="1" max="1" width="14.6640625" customWidth="1"/>
    <col min="2" max="2" width="11" bestFit="1" customWidth="1"/>
    <col min="3" max="3" width="8.83203125" customWidth="1"/>
    <col min="4" max="4" width="14" customWidth="1"/>
    <col min="5" max="20" width="8.83203125" customWidth="1"/>
    <col min="21" max="21" width="10.5" customWidth="1"/>
    <col min="22" max="27" width="8.83203125" customWidth="1"/>
    <col min="28" max="28" width="11.5" bestFit="1" customWidth="1"/>
    <col min="29" max="32" width="8.83203125" customWidth="1"/>
    <col min="33" max="33" width="12.5" bestFit="1" customWidth="1"/>
    <col min="34" max="34" width="8.83203125" customWidth="1"/>
    <col min="35" max="35" width="13.1640625" bestFit="1" customWidth="1"/>
    <col min="36" max="36" width="10.6640625" bestFit="1" customWidth="1"/>
    <col min="37" max="38" width="11.5" bestFit="1" customWidth="1"/>
    <col min="39" max="39" width="8.83203125" customWidth="1"/>
    <col min="40" max="40" width="0" style="4" hidden="1" customWidth="1"/>
    <col min="41" max="41" width="0" style="5" hidden="1" customWidth="1"/>
    <col min="42" max="42" width="8.1640625" style="5" customWidth="1"/>
    <col min="43" max="44" width="10.83203125" style="5"/>
    <col min="45" max="46" width="9.1640625" style="4" customWidth="1"/>
    <col min="47" max="260" width="8.83203125" customWidth="1"/>
    <col min="261" max="261" width="11" bestFit="1" customWidth="1"/>
    <col min="262" max="279" width="8.83203125" customWidth="1"/>
    <col min="280" max="280" width="10.5" customWidth="1"/>
    <col min="281" max="286" width="8.83203125" customWidth="1"/>
    <col min="287" max="287" width="11.5" bestFit="1" customWidth="1"/>
    <col min="288" max="291" width="8.83203125" customWidth="1"/>
    <col min="292" max="292" width="12.5" bestFit="1" customWidth="1"/>
    <col min="293" max="293" width="8.83203125" customWidth="1"/>
    <col min="294" max="294" width="13.1640625" bestFit="1" customWidth="1"/>
    <col min="295" max="295" width="10.6640625" bestFit="1" customWidth="1"/>
    <col min="296" max="297" width="11.5" bestFit="1" customWidth="1"/>
    <col min="298" max="298" width="8.83203125" customWidth="1"/>
    <col min="299" max="300" width="0" hidden="1" customWidth="1"/>
    <col min="301" max="302" width="9.1640625" customWidth="1"/>
    <col min="303" max="516" width="8.83203125" customWidth="1"/>
    <col min="517" max="517" width="11" bestFit="1" customWidth="1"/>
    <col min="518" max="535" width="8.83203125" customWidth="1"/>
    <col min="536" max="536" width="10.5" customWidth="1"/>
    <col min="537" max="542" width="8.83203125" customWidth="1"/>
    <col min="543" max="543" width="11.5" bestFit="1" customWidth="1"/>
    <col min="544" max="547" width="8.83203125" customWidth="1"/>
    <col min="548" max="548" width="12.5" bestFit="1" customWidth="1"/>
    <col min="549" max="549" width="8.83203125" customWidth="1"/>
    <col min="550" max="550" width="13.1640625" bestFit="1" customWidth="1"/>
    <col min="551" max="551" width="10.6640625" bestFit="1" customWidth="1"/>
    <col min="552" max="553" width="11.5" bestFit="1" customWidth="1"/>
    <col min="554" max="554" width="8.83203125" customWidth="1"/>
    <col min="555" max="556" width="0" hidden="1" customWidth="1"/>
    <col min="557" max="558" width="9.1640625" customWidth="1"/>
    <col min="559" max="772" width="8.83203125" customWidth="1"/>
    <col min="773" max="773" width="11" bestFit="1" customWidth="1"/>
    <col min="774" max="791" width="8.83203125" customWidth="1"/>
    <col min="792" max="792" width="10.5" customWidth="1"/>
    <col min="793" max="798" width="8.83203125" customWidth="1"/>
    <col min="799" max="799" width="11.5" bestFit="1" customWidth="1"/>
    <col min="800" max="803" width="8.83203125" customWidth="1"/>
    <col min="804" max="804" width="12.5" bestFit="1" customWidth="1"/>
    <col min="805" max="805" width="8.83203125" customWidth="1"/>
    <col min="806" max="806" width="13.1640625" bestFit="1" customWidth="1"/>
    <col min="807" max="807" width="10.6640625" bestFit="1" customWidth="1"/>
    <col min="808" max="809" width="11.5" bestFit="1" customWidth="1"/>
    <col min="810" max="810" width="8.83203125" customWidth="1"/>
    <col min="811" max="812" width="0" hidden="1" customWidth="1"/>
    <col min="813" max="814" width="9.1640625" customWidth="1"/>
    <col min="815" max="1028" width="8.83203125" customWidth="1"/>
    <col min="1029" max="1029" width="11" bestFit="1" customWidth="1"/>
    <col min="1030" max="1047" width="8.83203125" customWidth="1"/>
    <col min="1048" max="1048" width="10.5" customWidth="1"/>
    <col min="1049" max="1054" width="8.83203125" customWidth="1"/>
    <col min="1055" max="1055" width="11.5" bestFit="1" customWidth="1"/>
    <col min="1056" max="1059" width="8.83203125" customWidth="1"/>
    <col min="1060" max="1060" width="12.5" bestFit="1" customWidth="1"/>
    <col min="1061" max="1061" width="8.83203125" customWidth="1"/>
    <col min="1062" max="1062" width="13.1640625" bestFit="1" customWidth="1"/>
    <col min="1063" max="1063" width="10.6640625" bestFit="1" customWidth="1"/>
    <col min="1064" max="1065" width="11.5" bestFit="1" customWidth="1"/>
    <col min="1066" max="1066" width="8.83203125" customWidth="1"/>
    <col min="1067" max="1068" width="0" hidden="1" customWidth="1"/>
    <col min="1069" max="1070" width="9.1640625" customWidth="1"/>
    <col min="1071" max="1284" width="8.83203125" customWidth="1"/>
    <col min="1285" max="1285" width="11" bestFit="1" customWidth="1"/>
    <col min="1286" max="1303" width="8.83203125" customWidth="1"/>
    <col min="1304" max="1304" width="10.5" customWidth="1"/>
    <col min="1305" max="1310" width="8.83203125" customWidth="1"/>
    <col min="1311" max="1311" width="11.5" bestFit="1" customWidth="1"/>
    <col min="1312" max="1315" width="8.83203125" customWidth="1"/>
    <col min="1316" max="1316" width="12.5" bestFit="1" customWidth="1"/>
    <col min="1317" max="1317" width="8.83203125" customWidth="1"/>
    <col min="1318" max="1318" width="13.1640625" bestFit="1" customWidth="1"/>
    <col min="1319" max="1319" width="10.6640625" bestFit="1" customWidth="1"/>
    <col min="1320" max="1321" width="11.5" bestFit="1" customWidth="1"/>
    <col min="1322" max="1322" width="8.83203125" customWidth="1"/>
    <col min="1323" max="1324" width="0" hidden="1" customWidth="1"/>
    <col min="1325" max="1326" width="9.1640625" customWidth="1"/>
    <col min="1327" max="1540" width="8.83203125" customWidth="1"/>
    <col min="1541" max="1541" width="11" bestFit="1" customWidth="1"/>
    <col min="1542" max="1559" width="8.83203125" customWidth="1"/>
    <col min="1560" max="1560" width="10.5" customWidth="1"/>
    <col min="1561" max="1566" width="8.83203125" customWidth="1"/>
    <col min="1567" max="1567" width="11.5" bestFit="1" customWidth="1"/>
    <col min="1568" max="1571" width="8.83203125" customWidth="1"/>
    <col min="1572" max="1572" width="12.5" bestFit="1" customWidth="1"/>
    <col min="1573" max="1573" width="8.83203125" customWidth="1"/>
    <col min="1574" max="1574" width="13.1640625" bestFit="1" customWidth="1"/>
    <col min="1575" max="1575" width="10.6640625" bestFit="1" customWidth="1"/>
    <col min="1576" max="1577" width="11.5" bestFit="1" customWidth="1"/>
    <col min="1578" max="1578" width="8.83203125" customWidth="1"/>
    <col min="1579" max="1580" width="0" hidden="1" customWidth="1"/>
    <col min="1581" max="1582" width="9.1640625" customWidth="1"/>
    <col min="1583" max="1796" width="8.83203125" customWidth="1"/>
    <col min="1797" max="1797" width="11" bestFit="1" customWidth="1"/>
    <col min="1798" max="1815" width="8.83203125" customWidth="1"/>
    <col min="1816" max="1816" width="10.5" customWidth="1"/>
    <col min="1817" max="1822" width="8.83203125" customWidth="1"/>
    <col min="1823" max="1823" width="11.5" bestFit="1" customWidth="1"/>
    <col min="1824" max="1827" width="8.83203125" customWidth="1"/>
    <col min="1828" max="1828" width="12.5" bestFit="1" customWidth="1"/>
    <col min="1829" max="1829" width="8.83203125" customWidth="1"/>
    <col min="1830" max="1830" width="13.1640625" bestFit="1" customWidth="1"/>
    <col min="1831" max="1831" width="10.6640625" bestFit="1" customWidth="1"/>
    <col min="1832" max="1833" width="11.5" bestFit="1" customWidth="1"/>
    <col min="1834" max="1834" width="8.83203125" customWidth="1"/>
    <col min="1835" max="1836" width="0" hidden="1" customWidth="1"/>
    <col min="1837" max="1838" width="9.1640625" customWidth="1"/>
    <col min="1839" max="2052" width="8.83203125" customWidth="1"/>
    <col min="2053" max="2053" width="11" bestFit="1" customWidth="1"/>
    <col min="2054" max="2071" width="8.83203125" customWidth="1"/>
    <col min="2072" max="2072" width="10.5" customWidth="1"/>
    <col min="2073" max="2078" width="8.83203125" customWidth="1"/>
    <col min="2079" max="2079" width="11.5" bestFit="1" customWidth="1"/>
    <col min="2080" max="2083" width="8.83203125" customWidth="1"/>
    <col min="2084" max="2084" width="12.5" bestFit="1" customWidth="1"/>
    <col min="2085" max="2085" width="8.83203125" customWidth="1"/>
    <col min="2086" max="2086" width="13.1640625" bestFit="1" customWidth="1"/>
    <col min="2087" max="2087" width="10.6640625" bestFit="1" customWidth="1"/>
    <col min="2088" max="2089" width="11.5" bestFit="1" customWidth="1"/>
    <col min="2090" max="2090" width="8.83203125" customWidth="1"/>
    <col min="2091" max="2092" width="0" hidden="1" customWidth="1"/>
    <col min="2093" max="2094" width="9.1640625" customWidth="1"/>
    <col min="2095" max="2308" width="8.83203125" customWidth="1"/>
    <col min="2309" max="2309" width="11" bestFit="1" customWidth="1"/>
    <col min="2310" max="2327" width="8.83203125" customWidth="1"/>
    <col min="2328" max="2328" width="10.5" customWidth="1"/>
    <col min="2329" max="2334" width="8.83203125" customWidth="1"/>
    <col min="2335" max="2335" width="11.5" bestFit="1" customWidth="1"/>
    <col min="2336" max="2339" width="8.83203125" customWidth="1"/>
    <col min="2340" max="2340" width="12.5" bestFit="1" customWidth="1"/>
    <col min="2341" max="2341" width="8.83203125" customWidth="1"/>
    <col min="2342" max="2342" width="13.1640625" bestFit="1" customWidth="1"/>
    <col min="2343" max="2343" width="10.6640625" bestFit="1" customWidth="1"/>
    <col min="2344" max="2345" width="11.5" bestFit="1" customWidth="1"/>
    <col min="2346" max="2346" width="8.83203125" customWidth="1"/>
    <col min="2347" max="2348" width="0" hidden="1" customWidth="1"/>
    <col min="2349" max="2350" width="9.1640625" customWidth="1"/>
    <col min="2351" max="2564" width="8.83203125" customWidth="1"/>
    <col min="2565" max="2565" width="11" bestFit="1" customWidth="1"/>
    <col min="2566" max="2583" width="8.83203125" customWidth="1"/>
    <col min="2584" max="2584" width="10.5" customWidth="1"/>
    <col min="2585" max="2590" width="8.83203125" customWidth="1"/>
    <col min="2591" max="2591" width="11.5" bestFit="1" customWidth="1"/>
    <col min="2592" max="2595" width="8.83203125" customWidth="1"/>
    <col min="2596" max="2596" width="12.5" bestFit="1" customWidth="1"/>
    <col min="2597" max="2597" width="8.83203125" customWidth="1"/>
    <col min="2598" max="2598" width="13.1640625" bestFit="1" customWidth="1"/>
    <col min="2599" max="2599" width="10.6640625" bestFit="1" customWidth="1"/>
    <col min="2600" max="2601" width="11.5" bestFit="1" customWidth="1"/>
    <col min="2602" max="2602" width="8.83203125" customWidth="1"/>
    <col min="2603" max="2604" width="0" hidden="1" customWidth="1"/>
    <col min="2605" max="2606" width="9.1640625" customWidth="1"/>
    <col min="2607" max="2820" width="8.83203125" customWidth="1"/>
    <col min="2821" max="2821" width="11" bestFit="1" customWidth="1"/>
    <col min="2822" max="2839" width="8.83203125" customWidth="1"/>
    <col min="2840" max="2840" width="10.5" customWidth="1"/>
    <col min="2841" max="2846" width="8.83203125" customWidth="1"/>
    <col min="2847" max="2847" width="11.5" bestFit="1" customWidth="1"/>
    <col min="2848" max="2851" width="8.83203125" customWidth="1"/>
    <col min="2852" max="2852" width="12.5" bestFit="1" customWidth="1"/>
    <col min="2853" max="2853" width="8.83203125" customWidth="1"/>
    <col min="2854" max="2854" width="13.1640625" bestFit="1" customWidth="1"/>
    <col min="2855" max="2855" width="10.6640625" bestFit="1" customWidth="1"/>
    <col min="2856" max="2857" width="11.5" bestFit="1" customWidth="1"/>
    <col min="2858" max="2858" width="8.83203125" customWidth="1"/>
    <col min="2859" max="2860" width="0" hidden="1" customWidth="1"/>
    <col min="2861" max="2862" width="9.1640625" customWidth="1"/>
    <col min="2863" max="3076" width="8.83203125" customWidth="1"/>
    <col min="3077" max="3077" width="11" bestFit="1" customWidth="1"/>
    <col min="3078" max="3095" width="8.83203125" customWidth="1"/>
    <col min="3096" max="3096" width="10.5" customWidth="1"/>
    <col min="3097" max="3102" width="8.83203125" customWidth="1"/>
    <col min="3103" max="3103" width="11.5" bestFit="1" customWidth="1"/>
    <col min="3104" max="3107" width="8.83203125" customWidth="1"/>
    <col min="3108" max="3108" width="12.5" bestFit="1" customWidth="1"/>
    <col min="3109" max="3109" width="8.83203125" customWidth="1"/>
    <col min="3110" max="3110" width="13.1640625" bestFit="1" customWidth="1"/>
    <col min="3111" max="3111" width="10.6640625" bestFit="1" customWidth="1"/>
    <col min="3112" max="3113" width="11.5" bestFit="1" customWidth="1"/>
    <col min="3114" max="3114" width="8.83203125" customWidth="1"/>
    <col min="3115" max="3116" width="0" hidden="1" customWidth="1"/>
    <col min="3117" max="3118" width="9.1640625" customWidth="1"/>
    <col min="3119" max="3332" width="8.83203125" customWidth="1"/>
    <col min="3333" max="3333" width="11" bestFit="1" customWidth="1"/>
    <col min="3334" max="3351" width="8.83203125" customWidth="1"/>
    <col min="3352" max="3352" width="10.5" customWidth="1"/>
    <col min="3353" max="3358" width="8.83203125" customWidth="1"/>
    <col min="3359" max="3359" width="11.5" bestFit="1" customWidth="1"/>
    <col min="3360" max="3363" width="8.83203125" customWidth="1"/>
    <col min="3364" max="3364" width="12.5" bestFit="1" customWidth="1"/>
    <col min="3365" max="3365" width="8.83203125" customWidth="1"/>
    <col min="3366" max="3366" width="13.1640625" bestFit="1" customWidth="1"/>
    <col min="3367" max="3367" width="10.6640625" bestFit="1" customWidth="1"/>
    <col min="3368" max="3369" width="11.5" bestFit="1" customWidth="1"/>
    <col min="3370" max="3370" width="8.83203125" customWidth="1"/>
    <col min="3371" max="3372" width="0" hidden="1" customWidth="1"/>
    <col min="3373" max="3374" width="9.1640625" customWidth="1"/>
    <col min="3375" max="3588" width="8.83203125" customWidth="1"/>
    <col min="3589" max="3589" width="11" bestFit="1" customWidth="1"/>
    <col min="3590" max="3607" width="8.83203125" customWidth="1"/>
    <col min="3608" max="3608" width="10.5" customWidth="1"/>
    <col min="3609" max="3614" width="8.83203125" customWidth="1"/>
    <col min="3615" max="3615" width="11.5" bestFit="1" customWidth="1"/>
    <col min="3616" max="3619" width="8.83203125" customWidth="1"/>
    <col min="3620" max="3620" width="12.5" bestFit="1" customWidth="1"/>
    <col min="3621" max="3621" width="8.83203125" customWidth="1"/>
    <col min="3622" max="3622" width="13.1640625" bestFit="1" customWidth="1"/>
    <col min="3623" max="3623" width="10.6640625" bestFit="1" customWidth="1"/>
    <col min="3624" max="3625" width="11.5" bestFit="1" customWidth="1"/>
    <col min="3626" max="3626" width="8.83203125" customWidth="1"/>
    <col min="3627" max="3628" width="0" hidden="1" customWidth="1"/>
    <col min="3629" max="3630" width="9.1640625" customWidth="1"/>
    <col min="3631" max="3844" width="8.83203125" customWidth="1"/>
    <col min="3845" max="3845" width="11" bestFit="1" customWidth="1"/>
    <col min="3846" max="3863" width="8.83203125" customWidth="1"/>
    <col min="3864" max="3864" width="10.5" customWidth="1"/>
    <col min="3865" max="3870" width="8.83203125" customWidth="1"/>
    <col min="3871" max="3871" width="11.5" bestFit="1" customWidth="1"/>
    <col min="3872" max="3875" width="8.83203125" customWidth="1"/>
    <col min="3876" max="3876" width="12.5" bestFit="1" customWidth="1"/>
    <col min="3877" max="3877" width="8.83203125" customWidth="1"/>
    <col min="3878" max="3878" width="13.1640625" bestFit="1" customWidth="1"/>
    <col min="3879" max="3879" width="10.6640625" bestFit="1" customWidth="1"/>
    <col min="3880" max="3881" width="11.5" bestFit="1" customWidth="1"/>
    <col min="3882" max="3882" width="8.83203125" customWidth="1"/>
    <col min="3883" max="3884" width="0" hidden="1" customWidth="1"/>
    <col min="3885" max="3886" width="9.1640625" customWidth="1"/>
    <col min="3887" max="4100" width="8.83203125" customWidth="1"/>
    <col min="4101" max="4101" width="11" bestFit="1" customWidth="1"/>
    <col min="4102" max="4119" width="8.83203125" customWidth="1"/>
    <col min="4120" max="4120" width="10.5" customWidth="1"/>
    <col min="4121" max="4126" width="8.83203125" customWidth="1"/>
    <col min="4127" max="4127" width="11.5" bestFit="1" customWidth="1"/>
    <col min="4128" max="4131" width="8.83203125" customWidth="1"/>
    <col min="4132" max="4132" width="12.5" bestFit="1" customWidth="1"/>
    <col min="4133" max="4133" width="8.83203125" customWidth="1"/>
    <col min="4134" max="4134" width="13.1640625" bestFit="1" customWidth="1"/>
    <col min="4135" max="4135" width="10.6640625" bestFit="1" customWidth="1"/>
    <col min="4136" max="4137" width="11.5" bestFit="1" customWidth="1"/>
    <col min="4138" max="4138" width="8.83203125" customWidth="1"/>
    <col min="4139" max="4140" width="0" hidden="1" customWidth="1"/>
    <col min="4141" max="4142" width="9.1640625" customWidth="1"/>
    <col min="4143" max="4356" width="8.83203125" customWidth="1"/>
    <col min="4357" max="4357" width="11" bestFit="1" customWidth="1"/>
    <col min="4358" max="4375" width="8.83203125" customWidth="1"/>
    <col min="4376" max="4376" width="10.5" customWidth="1"/>
    <col min="4377" max="4382" width="8.83203125" customWidth="1"/>
    <col min="4383" max="4383" width="11.5" bestFit="1" customWidth="1"/>
    <col min="4384" max="4387" width="8.83203125" customWidth="1"/>
    <col min="4388" max="4388" width="12.5" bestFit="1" customWidth="1"/>
    <col min="4389" max="4389" width="8.83203125" customWidth="1"/>
    <col min="4390" max="4390" width="13.1640625" bestFit="1" customWidth="1"/>
    <col min="4391" max="4391" width="10.6640625" bestFit="1" customWidth="1"/>
    <col min="4392" max="4393" width="11.5" bestFit="1" customWidth="1"/>
    <col min="4394" max="4394" width="8.83203125" customWidth="1"/>
    <col min="4395" max="4396" width="0" hidden="1" customWidth="1"/>
    <col min="4397" max="4398" width="9.1640625" customWidth="1"/>
    <col min="4399" max="4612" width="8.83203125" customWidth="1"/>
    <col min="4613" max="4613" width="11" bestFit="1" customWidth="1"/>
    <col min="4614" max="4631" width="8.83203125" customWidth="1"/>
    <col min="4632" max="4632" width="10.5" customWidth="1"/>
    <col min="4633" max="4638" width="8.83203125" customWidth="1"/>
    <col min="4639" max="4639" width="11.5" bestFit="1" customWidth="1"/>
    <col min="4640" max="4643" width="8.83203125" customWidth="1"/>
    <col min="4644" max="4644" width="12.5" bestFit="1" customWidth="1"/>
    <col min="4645" max="4645" width="8.83203125" customWidth="1"/>
    <col min="4646" max="4646" width="13.1640625" bestFit="1" customWidth="1"/>
    <col min="4647" max="4647" width="10.6640625" bestFit="1" customWidth="1"/>
    <col min="4648" max="4649" width="11.5" bestFit="1" customWidth="1"/>
    <col min="4650" max="4650" width="8.83203125" customWidth="1"/>
    <col min="4651" max="4652" width="0" hidden="1" customWidth="1"/>
    <col min="4653" max="4654" width="9.1640625" customWidth="1"/>
    <col min="4655" max="4868" width="8.83203125" customWidth="1"/>
    <col min="4869" max="4869" width="11" bestFit="1" customWidth="1"/>
    <col min="4870" max="4887" width="8.83203125" customWidth="1"/>
    <col min="4888" max="4888" width="10.5" customWidth="1"/>
    <col min="4889" max="4894" width="8.83203125" customWidth="1"/>
    <col min="4895" max="4895" width="11.5" bestFit="1" customWidth="1"/>
    <col min="4896" max="4899" width="8.83203125" customWidth="1"/>
    <col min="4900" max="4900" width="12.5" bestFit="1" customWidth="1"/>
    <col min="4901" max="4901" width="8.83203125" customWidth="1"/>
    <col min="4902" max="4902" width="13.1640625" bestFit="1" customWidth="1"/>
    <col min="4903" max="4903" width="10.6640625" bestFit="1" customWidth="1"/>
    <col min="4904" max="4905" width="11.5" bestFit="1" customWidth="1"/>
    <col min="4906" max="4906" width="8.83203125" customWidth="1"/>
    <col min="4907" max="4908" width="0" hidden="1" customWidth="1"/>
    <col min="4909" max="4910" width="9.1640625" customWidth="1"/>
    <col min="4911" max="5124" width="8.83203125" customWidth="1"/>
    <col min="5125" max="5125" width="11" bestFit="1" customWidth="1"/>
    <col min="5126" max="5143" width="8.83203125" customWidth="1"/>
    <col min="5144" max="5144" width="10.5" customWidth="1"/>
    <col min="5145" max="5150" width="8.83203125" customWidth="1"/>
    <col min="5151" max="5151" width="11.5" bestFit="1" customWidth="1"/>
    <col min="5152" max="5155" width="8.83203125" customWidth="1"/>
    <col min="5156" max="5156" width="12.5" bestFit="1" customWidth="1"/>
    <col min="5157" max="5157" width="8.83203125" customWidth="1"/>
    <col min="5158" max="5158" width="13.1640625" bestFit="1" customWidth="1"/>
    <col min="5159" max="5159" width="10.6640625" bestFit="1" customWidth="1"/>
    <col min="5160" max="5161" width="11.5" bestFit="1" customWidth="1"/>
    <col min="5162" max="5162" width="8.83203125" customWidth="1"/>
    <col min="5163" max="5164" width="0" hidden="1" customWidth="1"/>
    <col min="5165" max="5166" width="9.1640625" customWidth="1"/>
    <col min="5167" max="5380" width="8.83203125" customWidth="1"/>
    <col min="5381" max="5381" width="11" bestFit="1" customWidth="1"/>
    <col min="5382" max="5399" width="8.83203125" customWidth="1"/>
    <col min="5400" max="5400" width="10.5" customWidth="1"/>
    <col min="5401" max="5406" width="8.83203125" customWidth="1"/>
    <col min="5407" max="5407" width="11.5" bestFit="1" customWidth="1"/>
    <col min="5408" max="5411" width="8.83203125" customWidth="1"/>
    <col min="5412" max="5412" width="12.5" bestFit="1" customWidth="1"/>
    <col min="5413" max="5413" width="8.83203125" customWidth="1"/>
    <col min="5414" max="5414" width="13.1640625" bestFit="1" customWidth="1"/>
    <col min="5415" max="5415" width="10.6640625" bestFit="1" customWidth="1"/>
    <col min="5416" max="5417" width="11.5" bestFit="1" customWidth="1"/>
    <col min="5418" max="5418" width="8.83203125" customWidth="1"/>
    <col min="5419" max="5420" width="0" hidden="1" customWidth="1"/>
    <col min="5421" max="5422" width="9.1640625" customWidth="1"/>
    <col min="5423" max="5636" width="8.83203125" customWidth="1"/>
    <col min="5637" max="5637" width="11" bestFit="1" customWidth="1"/>
    <col min="5638" max="5655" width="8.83203125" customWidth="1"/>
    <col min="5656" max="5656" width="10.5" customWidth="1"/>
    <col min="5657" max="5662" width="8.83203125" customWidth="1"/>
    <col min="5663" max="5663" width="11.5" bestFit="1" customWidth="1"/>
    <col min="5664" max="5667" width="8.83203125" customWidth="1"/>
    <col min="5668" max="5668" width="12.5" bestFit="1" customWidth="1"/>
    <col min="5669" max="5669" width="8.83203125" customWidth="1"/>
    <col min="5670" max="5670" width="13.1640625" bestFit="1" customWidth="1"/>
    <col min="5671" max="5671" width="10.6640625" bestFit="1" customWidth="1"/>
    <col min="5672" max="5673" width="11.5" bestFit="1" customWidth="1"/>
    <col min="5674" max="5674" width="8.83203125" customWidth="1"/>
    <col min="5675" max="5676" width="0" hidden="1" customWidth="1"/>
    <col min="5677" max="5678" width="9.1640625" customWidth="1"/>
    <col min="5679" max="5892" width="8.83203125" customWidth="1"/>
    <col min="5893" max="5893" width="11" bestFit="1" customWidth="1"/>
    <col min="5894" max="5911" width="8.83203125" customWidth="1"/>
    <col min="5912" max="5912" width="10.5" customWidth="1"/>
    <col min="5913" max="5918" width="8.83203125" customWidth="1"/>
    <col min="5919" max="5919" width="11.5" bestFit="1" customWidth="1"/>
    <col min="5920" max="5923" width="8.83203125" customWidth="1"/>
    <col min="5924" max="5924" width="12.5" bestFit="1" customWidth="1"/>
    <col min="5925" max="5925" width="8.83203125" customWidth="1"/>
    <col min="5926" max="5926" width="13.1640625" bestFit="1" customWidth="1"/>
    <col min="5927" max="5927" width="10.6640625" bestFit="1" customWidth="1"/>
    <col min="5928" max="5929" width="11.5" bestFit="1" customWidth="1"/>
    <col min="5930" max="5930" width="8.83203125" customWidth="1"/>
    <col min="5931" max="5932" width="0" hidden="1" customWidth="1"/>
    <col min="5933" max="5934" width="9.1640625" customWidth="1"/>
    <col min="5935" max="6148" width="8.83203125" customWidth="1"/>
    <col min="6149" max="6149" width="11" bestFit="1" customWidth="1"/>
    <col min="6150" max="6167" width="8.83203125" customWidth="1"/>
    <col min="6168" max="6168" width="10.5" customWidth="1"/>
    <col min="6169" max="6174" width="8.83203125" customWidth="1"/>
    <col min="6175" max="6175" width="11.5" bestFit="1" customWidth="1"/>
    <col min="6176" max="6179" width="8.83203125" customWidth="1"/>
    <col min="6180" max="6180" width="12.5" bestFit="1" customWidth="1"/>
    <col min="6181" max="6181" width="8.83203125" customWidth="1"/>
    <col min="6182" max="6182" width="13.1640625" bestFit="1" customWidth="1"/>
    <col min="6183" max="6183" width="10.6640625" bestFit="1" customWidth="1"/>
    <col min="6184" max="6185" width="11.5" bestFit="1" customWidth="1"/>
    <col min="6186" max="6186" width="8.83203125" customWidth="1"/>
    <col min="6187" max="6188" width="0" hidden="1" customWidth="1"/>
    <col min="6189" max="6190" width="9.1640625" customWidth="1"/>
    <col min="6191" max="6404" width="8.83203125" customWidth="1"/>
    <col min="6405" max="6405" width="11" bestFit="1" customWidth="1"/>
    <col min="6406" max="6423" width="8.83203125" customWidth="1"/>
    <col min="6424" max="6424" width="10.5" customWidth="1"/>
    <col min="6425" max="6430" width="8.83203125" customWidth="1"/>
    <col min="6431" max="6431" width="11.5" bestFit="1" customWidth="1"/>
    <col min="6432" max="6435" width="8.83203125" customWidth="1"/>
    <col min="6436" max="6436" width="12.5" bestFit="1" customWidth="1"/>
    <col min="6437" max="6437" width="8.83203125" customWidth="1"/>
    <col min="6438" max="6438" width="13.1640625" bestFit="1" customWidth="1"/>
    <col min="6439" max="6439" width="10.6640625" bestFit="1" customWidth="1"/>
    <col min="6440" max="6441" width="11.5" bestFit="1" customWidth="1"/>
    <col min="6442" max="6442" width="8.83203125" customWidth="1"/>
    <col min="6443" max="6444" width="0" hidden="1" customWidth="1"/>
    <col min="6445" max="6446" width="9.1640625" customWidth="1"/>
    <col min="6447" max="6660" width="8.83203125" customWidth="1"/>
    <col min="6661" max="6661" width="11" bestFit="1" customWidth="1"/>
    <col min="6662" max="6679" width="8.83203125" customWidth="1"/>
    <col min="6680" max="6680" width="10.5" customWidth="1"/>
    <col min="6681" max="6686" width="8.83203125" customWidth="1"/>
    <col min="6687" max="6687" width="11.5" bestFit="1" customWidth="1"/>
    <col min="6688" max="6691" width="8.83203125" customWidth="1"/>
    <col min="6692" max="6692" width="12.5" bestFit="1" customWidth="1"/>
    <col min="6693" max="6693" width="8.83203125" customWidth="1"/>
    <col min="6694" max="6694" width="13.1640625" bestFit="1" customWidth="1"/>
    <col min="6695" max="6695" width="10.6640625" bestFit="1" customWidth="1"/>
    <col min="6696" max="6697" width="11.5" bestFit="1" customWidth="1"/>
    <col min="6698" max="6698" width="8.83203125" customWidth="1"/>
    <col min="6699" max="6700" width="0" hidden="1" customWidth="1"/>
    <col min="6701" max="6702" width="9.1640625" customWidth="1"/>
    <col min="6703" max="6916" width="8.83203125" customWidth="1"/>
    <col min="6917" max="6917" width="11" bestFit="1" customWidth="1"/>
    <col min="6918" max="6935" width="8.83203125" customWidth="1"/>
    <col min="6936" max="6936" width="10.5" customWidth="1"/>
    <col min="6937" max="6942" width="8.83203125" customWidth="1"/>
    <col min="6943" max="6943" width="11.5" bestFit="1" customWidth="1"/>
    <col min="6944" max="6947" width="8.83203125" customWidth="1"/>
    <col min="6948" max="6948" width="12.5" bestFit="1" customWidth="1"/>
    <col min="6949" max="6949" width="8.83203125" customWidth="1"/>
    <col min="6950" max="6950" width="13.1640625" bestFit="1" customWidth="1"/>
    <col min="6951" max="6951" width="10.6640625" bestFit="1" customWidth="1"/>
    <col min="6952" max="6953" width="11.5" bestFit="1" customWidth="1"/>
    <col min="6954" max="6954" width="8.83203125" customWidth="1"/>
    <col min="6955" max="6956" width="0" hidden="1" customWidth="1"/>
    <col min="6957" max="6958" width="9.1640625" customWidth="1"/>
    <col min="6959" max="7172" width="8.83203125" customWidth="1"/>
    <col min="7173" max="7173" width="11" bestFit="1" customWidth="1"/>
    <col min="7174" max="7191" width="8.83203125" customWidth="1"/>
    <col min="7192" max="7192" width="10.5" customWidth="1"/>
    <col min="7193" max="7198" width="8.83203125" customWidth="1"/>
    <col min="7199" max="7199" width="11.5" bestFit="1" customWidth="1"/>
    <col min="7200" max="7203" width="8.83203125" customWidth="1"/>
    <col min="7204" max="7204" width="12.5" bestFit="1" customWidth="1"/>
    <col min="7205" max="7205" width="8.83203125" customWidth="1"/>
    <col min="7206" max="7206" width="13.1640625" bestFit="1" customWidth="1"/>
    <col min="7207" max="7207" width="10.6640625" bestFit="1" customWidth="1"/>
    <col min="7208" max="7209" width="11.5" bestFit="1" customWidth="1"/>
    <col min="7210" max="7210" width="8.83203125" customWidth="1"/>
    <col min="7211" max="7212" width="0" hidden="1" customWidth="1"/>
    <col min="7213" max="7214" width="9.1640625" customWidth="1"/>
    <col min="7215" max="7428" width="8.83203125" customWidth="1"/>
    <col min="7429" max="7429" width="11" bestFit="1" customWidth="1"/>
    <col min="7430" max="7447" width="8.83203125" customWidth="1"/>
    <col min="7448" max="7448" width="10.5" customWidth="1"/>
    <col min="7449" max="7454" width="8.83203125" customWidth="1"/>
    <col min="7455" max="7455" width="11.5" bestFit="1" customWidth="1"/>
    <col min="7456" max="7459" width="8.83203125" customWidth="1"/>
    <col min="7460" max="7460" width="12.5" bestFit="1" customWidth="1"/>
    <col min="7461" max="7461" width="8.83203125" customWidth="1"/>
    <col min="7462" max="7462" width="13.1640625" bestFit="1" customWidth="1"/>
    <col min="7463" max="7463" width="10.6640625" bestFit="1" customWidth="1"/>
    <col min="7464" max="7465" width="11.5" bestFit="1" customWidth="1"/>
    <col min="7466" max="7466" width="8.83203125" customWidth="1"/>
    <col min="7467" max="7468" width="0" hidden="1" customWidth="1"/>
    <col min="7469" max="7470" width="9.1640625" customWidth="1"/>
    <col min="7471" max="7684" width="8.83203125" customWidth="1"/>
    <col min="7685" max="7685" width="11" bestFit="1" customWidth="1"/>
    <col min="7686" max="7703" width="8.83203125" customWidth="1"/>
    <col min="7704" max="7704" width="10.5" customWidth="1"/>
    <col min="7705" max="7710" width="8.83203125" customWidth="1"/>
    <col min="7711" max="7711" width="11.5" bestFit="1" customWidth="1"/>
    <col min="7712" max="7715" width="8.83203125" customWidth="1"/>
    <col min="7716" max="7716" width="12.5" bestFit="1" customWidth="1"/>
    <col min="7717" max="7717" width="8.83203125" customWidth="1"/>
    <col min="7718" max="7718" width="13.1640625" bestFit="1" customWidth="1"/>
    <col min="7719" max="7719" width="10.6640625" bestFit="1" customWidth="1"/>
    <col min="7720" max="7721" width="11.5" bestFit="1" customWidth="1"/>
    <col min="7722" max="7722" width="8.83203125" customWidth="1"/>
    <col min="7723" max="7724" width="0" hidden="1" customWidth="1"/>
    <col min="7725" max="7726" width="9.1640625" customWidth="1"/>
    <col min="7727" max="7940" width="8.83203125" customWidth="1"/>
    <col min="7941" max="7941" width="11" bestFit="1" customWidth="1"/>
    <col min="7942" max="7959" width="8.83203125" customWidth="1"/>
    <col min="7960" max="7960" width="10.5" customWidth="1"/>
    <col min="7961" max="7966" width="8.83203125" customWidth="1"/>
    <col min="7967" max="7967" width="11.5" bestFit="1" customWidth="1"/>
    <col min="7968" max="7971" width="8.83203125" customWidth="1"/>
    <col min="7972" max="7972" width="12.5" bestFit="1" customWidth="1"/>
    <col min="7973" max="7973" width="8.83203125" customWidth="1"/>
    <col min="7974" max="7974" width="13.1640625" bestFit="1" customWidth="1"/>
    <col min="7975" max="7975" width="10.6640625" bestFit="1" customWidth="1"/>
    <col min="7976" max="7977" width="11.5" bestFit="1" customWidth="1"/>
    <col min="7978" max="7978" width="8.83203125" customWidth="1"/>
    <col min="7979" max="7980" width="0" hidden="1" customWidth="1"/>
    <col min="7981" max="7982" width="9.1640625" customWidth="1"/>
    <col min="7983" max="8196" width="8.83203125" customWidth="1"/>
    <col min="8197" max="8197" width="11" bestFit="1" customWidth="1"/>
    <col min="8198" max="8215" width="8.83203125" customWidth="1"/>
    <col min="8216" max="8216" width="10.5" customWidth="1"/>
    <col min="8217" max="8222" width="8.83203125" customWidth="1"/>
    <col min="8223" max="8223" width="11.5" bestFit="1" customWidth="1"/>
    <col min="8224" max="8227" width="8.83203125" customWidth="1"/>
    <col min="8228" max="8228" width="12.5" bestFit="1" customWidth="1"/>
    <col min="8229" max="8229" width="8.83203125" customWidth="1"/>
    <col min="8230" max="8230" width="13.1640625" bestFit="1" customWidth="1"/>
    <col min="8231" max="8231" width="10.6640625" bestFit="1" customWidth="1"/>
    <col min="8232" max="8233" width="11.5" bestFit="1" customWidth="1"/>
    <col min="8234" max="8234" width="8.83203125" customWidth="1"/>
    <col min="8235" max="8236" width="0" hidden="1" customWidth="1"/>
    <col min="8237" max="8238" width="9.1640625" customWidth="1"/>
    <col min="8239" max="8452" width="8.83203125" customWidth="1"/>
    <col min="8453" max="8453" width="11" bestFit="1" customWidth="1"/>
    <col min="8454" max="8471" width="8.83203125" customWidth="1"/>
    <col min="8472" max="8472" width="10.5" customWidth="1"/>
    <col min="8473" max="8478" width="8.83203125" customWidth="1"/>
    <col min="8479" max="8479" width="11.5" bestFit="1" customWidth="1"/>
    <col min="8480" max="8483" width="8.83203125" customWidth="1"/>
    <col min="8484" max="8484" width="12.5" bestFit="1" customWidth="1"/>
    <col min="8485" max="8485" width="8.83203125" customWidth="1"/>
    <col min="8486" max="8486" width="13.1640625" bestFit="1" customWidth="1"/>
    <col min="8487" max="8487" width="10.6640625" bestFit="1" customWidth="1"/>
    <col min="8488" max="8489" width="11.5" bestFit="1" customWidth="1"/>
    <col min="8490" max="8490" width="8.83203125" customWidth="1"/>
    <col min="8491" max="8492" width="0" hidden="1" customWidth="1"/>
    <col min="8493" max="8494" width="9.1640625" customWidth="1"/>
    <col min="8495" max="8708" width="8.83203125" customWidth="1"/>
    <col min="8709" max="8709" width="11" bestFit="1" customWidth="1"/>
    <col min="8710" max="8727" width="8.83203125" customWidth="1"/>
    <col min="8728" max="8728" width="10.5" customWidth="1"/>
    <col min="8729" max="8734" width="8.83203125" customWidth="1"/>
    <col min="8735" max="8735" width="11.5" bestFit="1" customWidth="1"/>
    <col min="8736" max="8739" width="8.83203125" customWidth="1"/>
    <col min="8740" max="8740" width="12.5" bestFit="1" customWidth="1"/>
    <col min="8741" max="8741" width="8.83203125" customWidth="1"/>
    <col min="8742" max="8742" width="13.1640625" bestFit="1" customWidth="1"/>
    <col min="8743" max="8743" width="10.6640625" bestFit="1" customWidth="1"/>
    <col min="8744" max="8745" width="11.5" bestFit="1" customWidth="1"/>
    <col min="8746" max="8746" width="8.83203125" customWidth="1"/>
    <col min="8747" max="8748" width="0" hidden="1" customWidth="1"/>
    <col min="8749" max="8750" width="9.1640625" customWidth="1"/>
    <col min="8751" max="8964" width="8.83203125" customWidth="1"/>
    <col min="8965" max="8965" width="11" bestFit="1" customWidth="1"/>
    <col min="8966" max="8983" width="8.83203125" customWidth="1"/>
    <col min="8984" max="8984" width="10.5" customWidth="1"/>
    <col min="8985" max="8990" width="8.83203125" customWidth="1"/>
    <col min="8991" max="8991" width="11.5" bestFit="1" customWidth="1"/>
    <col min="8992" max="8995" width="8.83203125" customWidth="1"/>
    <col min="8996" max="8996" width="12.5" bestFit="1" customWidth="1"/>
    <col min="8997" max="8997" width="8.83203125" customWidth="1"/>
    <col min="8998" max="8998" width="13.1640625" bestFit="1" customWidth="1"/>
    <col min="8999" max="8999" width="10.6640625" bestFit="1" customWidth="1"/>
    <col min="9000" max="9001" width="11.5" bestFit="1" customWidth="1"/>
    <col min="9002" max="9002" width="8.83203125" customWidth="1"/>
    <col min="9003" max="9004" width="0" hidden="1" customWidth="1"/>
    <col min="9005" max="9006" width="9.1640625" customWidth="1"/>
    <col min="9007" max="9220" width="8.83203125" customWidth="1"/>
    <col min="9221" max="9221" width="11" bestFit="1" customWidth="1"/>
    <col min="9222" max="9239" width="8.83203125" customWidth="1"/>
    <col min="9240" max="9240" width="10.5" customWidth="1"/>
    <col min="9241" max="9246" width="8.83203125" customWidth="1"/>
    <col min="9247" max="9247" width="11.5" bestFit="1" customWidth="1"/>
    <col min="9248" max="9251" width="8.83203125" customWidth="1"/>
    <col min="9252" max="9252" width="12.5" bestFit="1" customWidth="1"/>
    <col min="9253" max="9253" width="8.83203125" customWidth="1"/>
    <col min="9254" max="9254" width="13.1640625" bestFit="1" customWidth="1"/>
    <col min="9255" max="9255" width="10.6640625" bestFit="1" customWidth="1"/>
    <col min="9256" max="9257" width="11.5" bestFit="1" customWidth="1"/>
    <col min="9258" max="9258" width="8.83203125" customWidth="1"/>
    <col min="9259" max="9260" width="0" hidden="1" customWidth="1"/>
    <col min="9261" max="9262" width="9.1640625" customWidth="1"/>
    <col min="9263" max="9476" width="8.83203125" customWidth="1"/>
    <col min="9477" max="9477" width="11" bestFit="1" customWidth="1"/>
    <col min="9478" max="9495" width="8.83203125" customWidth="1"/>
    <col min="9496" max="9496" width="10.5" customWidth="1"/>
    <col min="9497" max="9502" width="8.83203125" customWidth="1"/>
    <col min="9503" max="9503" width="11.5" bestFit="1" customWidth="1"/>
    <col min="9504" max="9507" width="8.83203125" customWidth="1"/>
    <col min="9508" max="9508" width="12.5" bestFit="1" customWidth="1"/>
    <col min="9509" max="9509" width="8.83203125" customWidth="1"/>
    <col min="9510" max="9510" width="13.1640625" bestFit="1" customWidth="1"/>
    <col min="9511" max="9511" width="10.6640625" bestFit="1" customWidth="1"/>
    <col min="9512" max="9513" width="11.5" bestFit="1" customWidth="1"/>
    <col min="9514" max="9514" width="8.83203125" customWidth="1"/>
    <col min="9515" max="9516" width="0" hidden="1" customWidth="1"/>
    <col min="9517" max="9518" width="9.1640625" customWidth="1"/>
    <col min="9519" max="9732" width="8.83203125" customWidth="1"/>
    <col min="9733" max="9733" width="11" bestFit="1" customWidth="1"/>
    <col min="9734" max="9751" width="8.83203125" customWidth="1"/>
    <col min="9752" max="9752" width="10.5" customWidth="1"/>
    <col min="9753" max="9758" width="8.83203125" customWidth="1"/>
    <col min="9759" max="9759" width="11.5" bestFit="1" customWidth="1"/>
    <col min="9760" max="9763" width="8.83203125" customWidth="1"/>
    <col min="9764" max="9764" width="12.5" bestFit="1" customWidth="1"/>
    <col min="9765" max="9765" width="8.83203125" customWidth="1"/>
    <col min="9766" max="9766" width="13.1640625" bestFit="1" customWidth="1"/>
    <col min="9767" max="9767" width="10.6640625" bestFit="1" customWidth="1"/>
    <col min="9768" max="9769" width="11.5" bestFit="1" customWidth="1"/>
    <col min="9770" max="9770" width="8.83203125" customWidth="1"/>
    <col min="9771" max="9772" width="0" hidden="1" customWidth="1"/>
    <col min="9773" max="9774" width="9.1640625" customWidth="1"/>
    <col min="9775" max="9988" width="8.83203125" customWidth="1"/>
    <col min="9989" max="9989" width="11" bestFit="1" customWidth="1"/>
    <col min="9990" max="10007" width="8.83203125" customWidth="1"/>
    <col min="10008" max="10008" width="10.5" customWidth="1"/>
    <col min="10009" max="10014" width="8.83203125" customWidth="1"/>
    <col min="10015" max="10015" width="11.5" bestFit="1" customWidth="1"/>
    <col min="10016" max="10019" width="8.83203125" customWidth="1"/>
    <col min="10020" max="10020" width="12.5" bestFit="1" customWidth="1"/>
    <col min="10021" max="10021" width="8.83203125" customWidth="1"/>
    <col min="10022" max="10022" width="13.1640625" bestFit="1" customWidth="1"/>
    <col min="10023" max="10023" width="10.6640625" bestFit="1" customWidth="1"/>
    <col min="10024" max="10025" width="11.5" bestFit="1" customWidth="1"/>
    <col min="10026" max="10026" width="8.83203125" customWidth="1"/>
    <col min="10027" max="10028" width="0" hidden="1" customWidth="1"/>
    <col min="10029" max="10030" width="9.1640625" customWidth="1"/>
    <col min="10031" max="10244" width="8.83203125" customWidth="1"/>
    <col min="10245" max="10245" width="11" bestFit="1" customWidth="1"/>
    <col min="10246" max="10263" width="8.83203125" customWidth="1"/>
    <col min="10264" max="10264" width="10.5" customWidth="1"/>
    <col min="10265" max="10270" width="8.83203125" customWidth="1"/>
    <col min="10271" max="10271" width="11.5" bestFit="1" customWidth="1"/>
    <col min="10272" max="10275" width="8.83203125" customWidth="1"/>
    <col min="10276" max="10276" width="12.5" bestFit="1" customWidth="1"/>
    <col min="10277" max="10277" width="8.83203125" customWidth="1"/>
    <col min="10278" max="10278" width="13.1640625" bestFit="1" customWidth="1"/>
    <col min="10279" max="10279" width="10.6640625" bestFit="1" customWidth="1"/>
    <col min="10280" max="10281" width="11.5" bestFit="1" customWidth="1"/>
    <col min="10282" max="10282" width="8.83203125" customWidth="1"/>
    <col min="10283" max="10284" width="0" hidden="1" customWidth="1"/>
    <col min="10285" max="10286" width="9.1640625" customWidth="1"/>
    <col min="10287" max="10500" width="8.83203125" customWidth="1"/>
    <col min="10501" max="10501" width="11" bestFit="1" customWidth="1"/>
    <col min="10502" max="10519" width="8.83203125" customWidth="1"/>
    <col min="10520" max="10520" width="10.5" customWidth="1"/>
    <col min="10521" max="10526" width="8.83203125" customWidth="1"/>
    <col min="10527" max="10527" width="11.5" bestFit="1" customWidth="1"/>
    <col min="10528" max="10531" width="8.83203125" customWidth="1"/>
    <col min="10532" max="10532" width="12.5" bestFit="1" customWidth="1"/>
    <col min="10533" max="10533" width="8.83203125" customWidth="1"/>
    <col min="10534" max="10534" width="13.1640625" bestFit="1" customWidth="1"/>
    <col min="10535" max="10535" width="10.6640625" bestFit="1" customWidth="1"/>
    <col min="10536" max="10537" width="11.5" bestFit="1" customWidth="1"/>
    <col min="10538" max="10538" width="8.83203125" customWidth="1"/>
    <col min="10539" max="10540" width="0" hidden="1" customWidth="1"/>
    <col min="10541" max="10542" width="9.1640625" customWidth="1"/>
    <col min="10543" max="10756" width="8.83203125" customWidth="1"/>
    <col min="10757" max="10757" width="11" bestFit="1" customWidth="1"/>
    <col min="10758" max="10775" width="8.83203125" customWidth="1"/>
    <col min="10776" max="10776" width="10.5" customWidth="1"/>
    <col min="10777" max="10782" width="8.83203125" customWidth="1"/>
    <col min="10783" max="10783" width="11.5" bestFit="1" customWidth="1"/>
    <col min="10784" max="10787" width="8.83203125" customWidth="1"/>
    <col min="10788" max="10788" width="12.5" bestFit="1" customWidth="1"/>
    <col min="10789" max="10789" width="8.83203125" customWidth="1"/>
    <col min="10790" max="10790" width="13.1640625" bestFit="1" customWidth="1"/>
    <col min="10791" max="10791" width="10.6640625" bestFit="1" customWidth="1"/>
    <col min="10792" max="10793" width="11.5" bestFit="1" customWidth="1"/>
    <col min="10794" max="10794" width="8.83203125" customWidth="1"/>
    <col min="10795" max="10796" width="0" hidden="1" customWidth="1"/>
    <col min="10797" max="10798" width="9.1640625" customWidth="1"/>
    <col min="10799" max="11012" width="8.83203125" customWidth="1"/>
    <col min="11013" max="11013" width="11" bestFit="1" customWidth="1"/>
    <col min="11014" max="11031" width="8.83203125" customWidth="1"/>
    <col min="11032" max="11032" width="10.5" customWidth="1"/>
    <col min="11033" max="11038" width="8.83203125" customWidth="1"/>
    <col min="11039" max="11039" width="11.5" bestFit="1" customWidth="1"/>
    <col min="11040" max="11043" width="8.83203125" customWidth="1"/>
    <col min="11044" max="11044" width="12.5" bestFit="1" customWidth="1"/>
    <col min="11045" max="11045" width="8.83203125" customWidth="1"/>
    <col min="11046" max="11046" width="13.1640625" bestFit="1" customWidth="1"/>
    <col min="11047" max="11047" width="10.6640625" bestFit="1" customWidth="1"/>
    <col min="11048" max="11049" width="11.5" bestFit="1" customWidth="1"/>
    <col min="11050" max="11050" width="8.83203125" customWidth="1"/>
    <col min="11051" max="11052" width="0" hidden="1" customWidth="1"/>
    <col min="11053" max="11054" width="9.1640625" customWidth="1"/>
    <col min="11055" max="11268" width="8.83203125" customWidth="1"/>
    <col min="11269" max="11269" width="11" bestFit="1" customWidth="1"/>
    <col min="11270" max="11287" width="8.83203125" customWidth="1"/>
    <col min="11288" max="11288" width="10.5" customWidth="1"/>
    <col min="11289" max="11294" width="8.83203125" customWidth="1"/>
    <col min="11295" max="11295" width="11.5" bestFit="1" customWidth="1"/>
    <col min="11296" max="11299" width="8.83203125" customWidth="1"/>
    <col min="11300" max="11300" width="12.5" bestFit="1" customWidth="1"/>
    <col min="11301" max="11301" width="8.83203125" customWidth="1"/>
    <col min="11302" max="11302" width="13.1640625" bestFit="1" customWidth="1"/>
    <col min="11303" max="11303" width="10.6640625" bestFit="1" customWidth="1"/>
    <col min="11304" max="11305" width="11.5" bestFit="1" customWidth="1"/>
    <col min="11306" max="11306" width="8.83203125" customWidth="1"/>
    <col min="11307" max="11308" width="0" hidden="1" customWidth="1"/>
    <col min="11309" max="11310" width="9.1640625" customWidth="1"/>
    <col min="11311" max="11524" width="8.83203125" customWidth="1"/>
    <col min="11525" max="11525" width="11" bestFit="1" customWidth="1"/>
    <col min="11526" max="11543" width="8.83203125" customWidth="1"/>
    <col min="11544" max="11544" width="10.5" customWidth="1"/>
    <col min="11545" max="11550" width="8.83203125" customWidth="1"/>
    <col min="11551" max="11551" width="11.5" bestFit="1" customWidth="1"/>
    <col min="11552" max="11555" width="8.83203125" customWidth="1"/>
    <col min="11556" max="11556" width="12.5" bestFit="1" customWidth="1"/>
    <col min="11557" max="11557" width="8.83203125" customWidth="1"/>
    <col min="11558" max="11558" width="13.1640625" bestFit="1" customWidth="1"/>
    <col min="11559" max="11559" width="10.6640625" bestFit="1" customWidth="1"/>
    <col min="11560" max="11561" width="11.5" bestFit="1" customWidth="1"/>
    <col min="11562" max="11562" width="8.83203125" customWidth="1"/>
    <col min="11563" max="11564" width="0" hidden="1" customWidth="1"/>
    <col min="11565" max="11566" width="9.1640625" customWidth="1"/>
    <col min="11567" max="11780" width="8.83203125" customWidth="1"/>
    <col min="11781" max="11781" width="11" bestFit="1" customWidth="1"/>
    <col min="11782" max="11799" width="8.83203125" customWidth="1"/>
    <col min="11800" max="11800" width="10.5" customWidth="1"/>
    <col min="11801" max="11806" width="8.83203125" customWidth="1"/>
    <col min="11807" max="11807" width="11.5" bestFit="1" customWidth="1"/>
    <col min="11808" max="11811" width="8.83203125" customWidth="1"/>
    <col min="11812" max="11812" width="12.5" bestFit="1" customWidth="1"/>
    <col min="11813" max="11813" width="8.83203125" customWidth="1"/>
    <col min="11814" max="11814" width="13.1640625" bestFit="1" customWidth="1"/>
    <col min="11815" max="11815" width="10.6640625" bestFit="1" customWidth="1"/>
    <col min="11816" max="11817" width="11.5" bestFit="1" customWidth="1"/>
    <col min="11818" max="11818" width="8.83203125" customWidth="1"/>
    <col min="11819" max="11820" width="0" hidden="1" customWidth="1"/>
    <col min="11821" max="11822" width="9.1640625" customWidth="1"/>
    <col min="11823" max="12036" width="8.83203125" customWidth="1"/>
    <col min="12037" max="12037" width="11" bestFit="1" customWidth="1"/>
    <col min="12038" max="12055" width="8.83203125" customWidth="1"/>
    <col min="12056" max="12056" width="10.5" customWidth="1"/>
    <col min="12057" max="12062" width="8.83203125" customWidth="1"/>
    <col min="12063" max="12063" width="11.5" bestFit="1" customWidth="1"/>
    <col min="12064" max="12067" width="8.83203125" customWidth="1"/>
    <col min="12068" max="12068" width="12.5" bestFit="1" customWidth="1"/>
    <col min="12069" max="12069" width="8.83203125" customWidth="1"/>
    <col min="12070" max="12070" width="13.1640625" bestFit="1" customWidth="1"/>
    <col min="12071" max="12071" width="10.6640625" bestFit="1" customWidth="1"/>
    <col min="12072" max="12073" width="11.5" bestFit="1" customWidth="1"/>
    <col min="12074" max="12074" width="8.83203125" customWidth="1"/>
    <col min="12075" max="12076" width="0" hidden="1" customWidth="1"/>
    <col min="12077" max="12078" width="9.1640625" customWidth="1"/>
    <col min="12079" max="12292" width="8.83203125" customWidth="1"/>
    <col min="12293" max="12293" width="11" bestFit="1" customWidth="1"/>
    <col min="12294" max="12311" width="8.83203125" customWidth="1"/>
    <col min="12312" max="12312" width="10.5" customWidth="1"/>
    <col min="12313" max="12318" width="8.83203125" customWidth="1"/>
    <col min="12319" max="12319" width="11.5" bestFit="1" customWidth="1"/>
    <col min="12320" max="12323" width="8.83203125" customWidth="1"/>
    <col min="12324" max="12324" width="12.5" bestFit="1" customWidth="1"/>
    <col min="12325" max="12325" width="8.83203125" customWidth="1"/>
    <col min="12326" max="12326" width="13.1640625" bestFit="1" customWidth="1"/>
    <col min="12327" max="12327" width="10.6640625" bestFit="1" customWidth="1"/>
    <col min="12328" max="12329" width="11.5" bestFit="1" customWidth="1"/>
    <col min="12330" max="12330" width="8.83203125" customWidth="1"/>
    <col min="12331" max="12332" width="0" hidden="1" customWidth="1"/>
    <col min="12333" max="12334" width="9.1640625" customWidth="1"/>
    <col min="12335" max="12548" width="8.83203125" customWidth="1"/>
    <col min="12549" max="12549" width="11" bestFit="1" customWidth="1"/>
    <col min="12550" max="12567" width="8.83203125" customWidth="1"/>
    <col min="12568" max="12568" width="10.5" customWidth="1"/>
    <col min="12569" max="12574" width="8.83203125" customWidth="1"/>
    <col min="12575" max="12575" width="11.5" bestFit="1" customWidth="1"/>
    <col min="12576" max="12579" width="8.83203125" customWidth="1"/>
    <col min="12580" max="12580" width="12.5" bestFit="1" customWidth="1"/>
    <col min="12581" max="12581" width="8.83203125" customWidth="1"/>
    <col min="12582" max="12582" width="13.1640625" bestFit="1" customWidth="1"/>
    <col min="12583" max="12583" width="10.6640625" bestFit="1" customWidth="1"/>
    <col min="12584" max="12585" width="11.5" bestFit="1" customWidth="1"/>
    <col min="12586" max="12586" width="8.83203125" customWidth="1"/>
    <col min="12587" max="12588" width="0" hidden="1" customWidth="1"/>
    <col min="12589" max="12590" width="9.1640625" customWidth="1"/>
    <col min="12591" max="12804" width="8.83203125" customWidth="1"/>
    <col min="12805" max="12805" width="11" bestFit="1" customWidth="1"/>
    <col min="12806" max="12823" width="8.83203125" customWidth="1"/>
    <col min="12824" max="12824" width="10.5" customWidth="1"/>
    <col min="12825" max="12830" width="8.83203125" customWidth="1"/>
    <col min="12831" max="12831" width="11.5" bestFit="1" customWidth="1"/>
    <col min="12832" max="12835" width="8.83203125" customWidth="1"/>
    <col min="12836" max="12836" width="12.5" bestFit="1" customWidth="1"/>
    <col min="12837" max="12837" width="8.83203125" customWidth="1"/>
    <col min="12838" max="12838" width="13.1640625" bestFit="1" customWidth="1"/>
    <col min="12839" max="12839" width="10.6640625" bestFit="1" customWidth="1"/>
    <col min="12840" max="12841" width="11.5" bestFit="1" customWidth="1"/>
    <col min="12842" max="12842" width="8.83203125" customWidth="1"/>
    <col min="12843" max="12844" width="0" hidden="1" customWidth="1"/>
    <col min="12845" max="12846" width="9.1640625" customWidth="1"/>
    <col min="12847" max="13060" width="8.83203125" customWidth="1"/>
    <col min="13061" max="13061" width="11" bestFit="1" customWidth="1"/>
    <col min="13062" max="13079" width="8.83203125" customWidth="1"/>
    <col min="13080" max="13080" width="10.5" customWidth="1"/>
    <col min="13081" max="13086" width="8.83203125" customWidth="1"/>
    <col min="13087" max="13087" width="11.5" bestFit="1" customWidth="1"/>
    <col min="13088" max="13091" width="8.83203125" customWidth="1"/>
    <col min="13092" max="13092" width="12.5" bestFit="1" customWidth="1"/>
    <col min="13093" max="13093" width="8.83203125" customWidth="1"/>
    <col min="13094" max="13094" width="13.1640625" bestFit="1" customWidth="1"/>
    <col min="13095" max="13095" width="10.6640625" bestFit="1" customWidth="1"/>
    <col min="13096" max="13097" width="11.5" bestFit="1" customWidth="1"/>
    <col min="13098" max="13098" width="8.83203125" customWidth="1"/>
    <col min="13099" max="13100" width="0" hidden="1" customWidth="1"/>
    <col min="13101" max="13102" width="9.1640625" customWidth="1"/>
    <col min="13103" max="13316" width="8.83203125" customWidth="1"/>
    <col min="13317" max="13317" width="11" bestFit="1" customWidth="1"/>
    <col min="13318" max="13335" width="8.83203125" customWidth="1"/>
    <col min="13336" max="13336" width="10.5" customWidth="1"/>
    <col min="13337" max="13342" width="8.83203125" customWidth="1"/>
    <col min="13343" max="13343" width="11.5" bestFit="1" customWidth="1"/>
    <col min="13344" max="13347" width="8.83203125" customWidth="1"/>
    <col min="13348" max="13348" width="12.5" bestFit="1" customWidth="1"/>
    <col min="13349" max="13349" width="8.83203125" customWidth="1"/>
    <col min="13350" max="13350" width="13.1640625" bestFit="1" customWidth="1"/>
    <col min="13351" max="13351" width="10.6640625" bestFit="1" customWidth="1"/>
    <col min="13352" max="13353" width="11.5" bestFit="1" customWidth="1"/>
    <col min="13354" max="13354" width="8.83203125" customWidth="1"/>
    <col min="13355" max="13356" width="0" hidden="1" customWidth="1"/>
    <col min="13357" max="13358" width="9.1640625" customWidth="1"/>
    <col min="13359" max="13572" width="8.83203125" customWidth="1"/>
    <col min="13573" max="13573" width="11" bestFit="1" customWidth="1"/>
    <col min="13574" max="13591" width="8.83203125" customWidth="1"/>
    <col min="13592" max="13592" width="10.5" customWidth="1"/>
    <col min="13593" max="13598" width="8.83203125" customWidth="1"/>
    <col min="13599" max="13599" width="11.5" bestFit="1" customWidth="1"/>
    <col min="13600" max="13603" width="8.83203125" customWidth="1"/>
    <col min="13604" max="13604" width="12.5" bestFit="1" customWidth="1"/>
    <col min="13605" max="13605" width="8.83203125" customWidth="1"/>
    <col min="13606" max="13606" width="13.1640625" bestFit="1" customWidth="1"/>
    <col min="13607" max="13607" width="10.6640625" bestFit="1" customWidth="1"/>
    <col min="13608" max="13609" width="11.5" bestFit="1" customWidth="1"/>
    <col min="13610" max="13610" width="8.83203125" customWidth="1"/>
    <col min="13611" max="13612" width="0" hidden="1" customWidth="1"/>
    <col min="13613" max="13614" width="9.1640625" customWidth="1"/>
    <col min="13615" max="13828" width="8.83203125" customWidth="1"/>
    <col min="13829" max="13829" width="11" bestFit="1" customWidth="1"/>
    <col min="13830" max="13847" width="8.83203125" customWidth="1"/>
    <col min="13848" max="13848" width="10.5" customWidth="1"/>
    <col min="13849" max="13854" width="8.83203125" customWidth="1"/>
    <col min="13855" max="13855" width="11.5" bestFit="1" customWidth="1"/>
    <col min="13856" max="13859" width="8.83203125" customWidth="1"/>
    <col min="13860" max="13860" width="12.5" bestFit="1" customWidth="1"/>
    <col min="13861" max="13861" width="8.83203125" customWidth="1"/>
    <col min="13862" max="13862" width="13.1640625" bestFit="1" customWidth="1"/>
    <col min="13863" max="13863" width="10.6640625" bestFit="1" customWidth="1"/>
    <col min="13864" max="13865" width="11.5" bestFit="1" customWidth="1"/>
    <col min="13866" max="13866" width="8.83203125" customWidth="1"/>
    <col min="13867" max="13868" width="0" hidden="1" customWidth="1"/>
    <col min="13869" max="13870" width="9.1640625" customWidth="1"/>
    <col min="13871" max="14084" width="8.83203125" customWidth="1"/>
    <col min="14085" max="14085" width="11" bestFit="1" customWidth="1"/>
    <col min="14086" max="14103" width="8.83203125" customWidth="1"/>
    <col min="14104" max="14104" width="10.5" customWidth="1"/>
    <col min="14105" max="14110" width="8.83203125" customWidth="1"/>
    <col min="14111" max="14111" width="11.5" bestFit="1" customWidth="1"/>
    <col min="14112" max="14115" width="8.83203125" customWidth="1"/>
    <col min="14116" max="14116" width="12.5" bestFit="1" customWidth="1"/>
    <col min="14117" max="14117" width="8.83203125" customWidth="1"/>
    <col min="14118" max="14118" width="13.1640625" bestFit="1" customWidth="1"/>
    <col min="14119" max="14119" width="10.6640625" bestFit="1" customWidth="1"/>
    <col min="14120" max="14121" width="11.5" bestFit="1" customWidth="1"/>
    <col min="14122" max="14122" width="8.83203125" customWidth="1"/>
    <col min="14123" max="14124" width="0" hidden="1" customWidth="1"/>
    <col min="14125" max="14126" width="9.1640625" customWidth="1"/>
    <col min="14127" max="14340" width="8.83203125" customWidth="1"/>
    <col min="14341" max="14341" width="11" bestFit="1" customWidth="1"/>
    <col min="14342" max="14359" width="8.83203125" customWidth="1"/>
    <col min="14360" max="14360" width="10.5" customWidth="1"/>
    <col min="14361" max="14366" width="8.83203125" customWidth="1"/>
    <col min="14367" max="14367" width="11.5" bestFit="1" customWidth="1"/>
    <col min="14368" max="14371" width="8.83203125" customWidth="1"/>
    <col min="14372" max="14372" width="12.5" bestFit="1" customWidth="1"/>
    <col min="14373" max="14373" width="8.83203125" customWidth="1"/>
    <col min="14374" max="14374" width="13.1640625" bestFit="1" customWidth="1"/>
    <col min="14375" max="14375" width="10.6640625" bestFit="1" customWidth="1"/>
    <col min="14376" max="14377" width="11.5" bestFit="1" customWidth="1"/>
    <col min="14378" max="14378" width="8.83203125" customWidth="1"/>
    <col min="14379" max="14380" width="0" hidden="1" customWidth="1"/>
    <col min="14381" max="14382" width="9.1640625" customWidth="1"/>
    <col min="14383" max="14596" width="8.83203125" customWidth="1"/>
    <col min="14597" max="14597" width="11" bestFit="1" customWidth="1"/>
    <col min="14598" max="14615" width="8.83203125" customWidth="1"/>
    <col min="14616" max="14616" width="10.5" customWidth="1"/>
    <col min="14617" max="14622" width="8.83203125" customWidth="1"/>
    <col min="14623" max="14623" width="11.5" bestFit="1" customWidth="1"/>
    <col min="14624" max="14627" width="8.83203125" customWidth="1"/>
    <col min="14628" max="14628" width="12.5" bestFit="1" customWidth="1"/>
    <col min="14629" max="14629" width="8.83203125" customWidth="1"/>
    <col min="14630" max="14630" width="13.1640625" bestFit="1" customWidth="1"/>
    <col min="14631" max="14631" width="10.6640625" bestFit="1" customWidth="1"/>
    <col min="14632" max="14633" width="11.5" bestFit="1" customWidth="1"/>
    <col min="14634" max="14634" width="8.83203125" customWidth="1"/>
    <col min="14635" max="14636" width="0" hidden="1" customWidth="1"/>
    <col min="14637" max="14638" width="9.1640625" customWidth="1"/>
    <col min="14639" max="14852" width="8.83203125" customWidth="1"/>
    <col min="14853" max="14853" width="11" bestFit="1" customWidth="1"/>
    <col min="14854" max="14871" width="8.83203125" customWidth="1"/>
    <col min="14872" max="14872" width="10.5" customWidth="1"/>
    <col min="14873" max="14878" width="8.83203125" customWidth="1"/>
    <col min="14879" max="14879" width="11.5" bestFit="1" customWidth="1"/>
    <col min="14880" max="14883" width="8.83203125" customWidth="1"/>
    <col min="14884" max="14884" width="12.5" bestFit="1" customWidth="1"/>
    <col min="14885" max="14885" width="8.83203125" customWidth="1"/>
    <col min="14886" max="14886" width="13.1640625" bestFit="1" customWidth="1"/>
    <col min="14887" max="14887" width="10.6640625" bestFit="1" customWidth="1"/>
    <col min="14888" max="14889" width="11.5" bestFit="1" customWidth="1"/>
    <col min="14890" max="14890" width="8.83203125" customWidth="1"/>
    <col min="14891" max="14892" width="0" hidden="1" customWidth="1"/>
    <col min="14893" max="14894" width="9.1640625" customWidth="1"/>
    <col min="14895" max="15108" width="8.83203125" customWidth="1"/>
    <col min="15109" max="15109" width="11" bestFit="1" customWidth="1"/>
    <col min="15110" max="15127" width="8.83203125" customWidth="1"/>
    <col min="15128" max="15128" width="10.5" customWidth="1"/>
    <col min="15129" max="15134" width="8.83203125" customWidth="1"/>
    <col min="15135" max="15135" width="11.5" bestFit="1" customWidth="1"/>
    <col min="15136" max="15139" width="8.83203125" customWidth="1"/>
    <col min="15140" max="15140" width="12.5" bestFit="1" customWidth="1"/>
    <col min="15141" max="15141" width="8.83203125" customWidth="1"/>
    <col min="15142" max="15142" width="13.1640625" bestFit="1" customWidth="1"/>
    <col min="15143" max="15143" width="10.6640625" bestFit="1" customWidth="1"/>
    <col min="15144" max="15145" width="11.5" bestFit="1" customWidth="1"/>
    <col min="15146" max="15146" width="8.83203125" customWidth="1"/>
    <col min="15147" max="15148" width="0" hidden="1" customWidth="1"/>
    <col min="15149" max="15150" width="9.1640625" customWidth="1"/>
    <col min="15151" max="15364" width="8.83203125" customWidth="1"/>
    <col min="15365" max="15365" width="11" bestFit="1" customWidth="1"/>
    <col min="15366" max="15383" width="8.83203125" customWidth="1"/>
    <col min="15384" max="15384" width="10.5" customWidth="1"/>
    <col min="15385" max="15390" width="8.83203125" customWidth="1"/>
    <col min="15391" max="15391" width="11.5" bestFit="1" customWidth="1"/>
    <col min="15392" max="15395" width="8.83203125" customWidth="1"/>
    <col min="15396" max="15396" width="12.5" bestFit="1" customWidth="1"/>
    <col min="15397" max="15397" width="8.83203125" customWidth="1"/>
    <col min="15398" max="15398" width="13.1640625" bestFit="1" customWidth="1"/>
    <col min="15399" max="15399" width="10.6640625" bestFit="1" customWidth="1"/>
    <col min="15400" max="15401" width="11.5" bestFit="1" customWidth="1"/>
    <col min="15402" max="15402" width="8.83203125" customWidth="1"/>
    <col min="15403" max="15404" width="0" hidden="1" customWidth="1"/>
    <col min="15405" max="15406" width="9.1640625" customWidth="1"/>
    <col min="15407" max="15620" width="8.83203125" customWidth="1"/>
    <col min="15621" max="15621" width="11" bestFit="1" customWidth="1"/>
    <col min="15622" max="15639" width="8.83203125" customWidth="1"/>
    <col min="15640" max="15640" width="10.5" customWidth="1"/>
    <col min="15641" max="15646" width="8.83203125" customWidth="1"/>
    <col min="15647" max="15647" width="11.5" bestFit="1" customWidth="1"/>
    <col min="15648" max="15651" width="8.83203125" customWidth="1"/>
    <col min="15652" max="15652" width="12.5" bestFit="1" customWidth="1"/>
    <col min="15653" max="15653" width="8.83203125" customWidth="1"/>
    <col min="15654" max="15654" width="13.1640625" bestFit="1" customWidth="1"/>
    <col min="15655" max="15655" width="10.6640625" bestFit="1" customWidth="1"/>
    <col min="15656" max="15657" width="11.5" bestFit="1" customWidth="1"/>
    <col min="15658" max="15658" width="8.83203125" customWidth="1"/>
    <col min="15659" max="15660" width="0" hidden="1" customWidth="1"/>
    <col min="15661" max="15662" width="9.1640625" customWidth="1"/>
    <col min="15663" max="15876" width="8.83203125" customWidth="1"/>
    <col min="15877" max="15877" width="11" bestFit="1" customWidth="1"/>
    <col min="15878" max="15895" width="8.83203125" customWidth="1"/>
    <col min="15896" max="15896" width="10.5" customWidth="1"/>
    <col min="15897" max="15902" width="8.83203125" customWidth="1"/>
    <col min="15903" max="15903" width="11.5" bestFit="1" customWidth="1"/>
    <col min="15904" max="15907" width="8.83203125" customWidth="1"/>
    <col min="15908" max="15908" width="12.5" bestFit="1" customWidth="1"/>
    <col min="15909" max="15909" width="8.83203125" customWidth="1"/>
    <col min="15910" max="15910" width="13.1640625" bestFit="1" customWidth="1"/>
    <col min="15911" max="15911" width="10.6640625" bestFit="1" customWidth="1"/>
    <col min="15912" max="15913" width="11.5" bestFit="1" customWidth="1"/>
    <col min="15914" max="15914" width="8.83203125" customWidth="1"/>
    <col min="15915" max="15916" width="0" hidden="1" customWidth="1"/>
    <col min="15917" max="15918" width="9.1640625" customWidth="1"/>
    <col min="15919" max="16132" width="8.83203125" customWidth="1"/>
    <col min="16133" max="16133" width="11" bestFit="1" customWidth="1"/>
    <col min="16134" max="16151" width="8.83203125" customWidth="1"/>
    <col min="16152" max="16152" width="10.5" customWidth="1"/>
    <col min="16153" max="16158" width="8.83203125" customWidth="1"/>
    <col min="16159" max="16159" width="11.5" bestFit="1" customWidth="1"/>
    <col min="16160" max="16163" width="8.83203125" customWidth="1"/>
    <col min="16164" max="16164" width="12.5" bestFit="1" customWidth="1"/>
    <col min="16165" max="16165" width="8.83203125" customWidth="1"/>
    <col min="16166" max="16166" width="13.1640625" bestFit="1" customWidth="1"/>
    <col min="16167" max="16167" width="10.6640625" bestFit="1" customWidth="1"/>
    <col min="16168" max="16169" width="11.5" bestFit="1" customWidth="1"/>
    <col min="16170" max="16170" width="8.83203125" customWidth="1"/>
    <col min="16171" max="16172" width="0" hidden="1" customWidth="1"/>
    <col min="16173" max="16174" width="9.1640625" customWidth="1"/>
    <col min="16175" max="16384" width="8.83203125" customWidth="1"/>
  </cols>
  <sheetData>
    <row r="2" spans="1:56" x14ac:dyDescent="0.2">
      <c r="A2" s="3" t="s">
        <v>158</v>
      </c>
      <c r="B2" s="3">
        <f>25^7</f>
        <v>6103515625</v>
      </c>
    </row>
    <row r="3" spans="1:56" x14ac:dyDescent="0.2">
      <c r="A3" s="3" t="s">
        <v>159</v>
      </c>
      <c r="B3" s="3">
        <v>1</v>
      </c>
    </row>
    <row r="4" spans="1:56" x14ac:dyDescent="0.2">
      <c r="A4" s="3" t="s">
        <v>160</v>
      </c>
      <c r="B4" s="3">
        <v>1</v>
      </c>
    </row>
    <row r="5" spans="1:56" x14ac:dyDescent="0.2">
      <c r="A5" s="3" t="s">
        <v>161</v>
      </c>
      <c r="B5" s="3">
        <v>1</v>
      </c>
    </row>
    <row r="7" spans="1:56" x14ac:dyDescent="0.2">
      <c r="AY7">
        <v>2.4</v>
      </c>
    </row>
    <row r="8" spans="1:56" s="2" customFormat="1" x14ac:dyDescent="0.2">
      <c r="A8" s="2" t="s">
        <v>162</v>
      </c>
      <c r="B8" s="2" t="s">
        <v>163</v>
      </c>
      <c r="C8" s="2" t="s">
        <v>164</v>
      </c>
      <c r="D8" s="2" t="s">
        <v>165</v>
      </c>
      <c r="E8" s="2" t="s">
        <v>166</v>
      </c>
      <c r="F8" s="2" t="s">
        <v>167</v>
      </c>
      <c r="G8" s="2" t="s">
        <v>168</v>
      </c>
      <c r="H8" s="2" t="s">
        <v>169</v>
      </c>
      <c r="I8" s="2" t="s">
        <v>170</v>
      </c>
      <c r="J8" s="2" t="s">
        <v>171</v>
      </c>
      <c r="K8" s="2" t="s">
        <v>172</v>
      </c>
      <c r="L8" s="2" t="s">
        <v>173</v>
      </c>
      <c r="M8" s="2" t="s">
        <v>174</v>
      </c>
      <c r="N8" s="2" t="s">
        <v>175</v>
      </c>
      <c r="O8" s="2" t="s">
        <v>176</v>
      </c>
      <c r="P8" s="2" t="s">
        <v>177</v>
      </c>
      <c r="Q8" s="2" t="s">
        <v>178</v>
      </c>
      <c r="R8" s="2" t="s">
        <v>179</v>
      </c>
      <c r="S8" s="2" t="s">
        <v>180</v>
      </c>
      <c r="T8" s="2" t="s">
        <v>181</v>
      </c>
      <c r="U8" s="2" t="s">
        <v>182</v>
      </c>
      <c r="V8" s="2" t="s">
        <v>183</v>
      </c>
      <c r="W8" s="2" t="s">
        <v>184</v>
      </c>
      <c r="X8" s="2" t="s">
        <v>185</v>
      </c>
      <c r="Y8" s="2" t="s">
        <v>186</v>
      </c>
      <c r="Z8" s="2" t="s">
        <v>187</v>
      </c>
      <c r="AA8" s="2" t="s">
        <v>188</v>
      </c>
      <c r="AB8" s="2" t="s">
        <v>189</v>
      </c>
      <c r="AC8" s="2" t="s">
        <v>190</v>
      </c>
      <c r="AD8" s="2" t="s">
        <v>191</v>
      </c>
      <c r="AE8" s="2" t="s">
        <v>192</v>
      </c>
      <c r="AF8" s="2" t="s">
        <v>193</v>
      </c>
      <c r="AG8" s="2" t="s">
        <v>194</v>
      </c>
      <c r="AH8" s="2" t="s">
        <v>195</v>
      </c>
      <c r="AI8" s="2" t="s">
        <v>196</v>
      </c>
      <c r="AJ8" s="2" t="s">
        <v>197</v>
      </c>
      <c r="AK8" s="2" t="s">
        <v>198</v>
      </c>
      <c r="AL8" s="2" t="s">
        <v>199</v>
      </c>
      <c r="AM8" s="6" t="s">
        <v>200</v>
      </c>
      <c r="AN8" s="7" t="s">
        <v>201</v>
      </c>
      <c r="AO8" s="8" t="s">
        <v>202</v>
      </c>
      <c r="AP8" s="8"/>
      <c r="AQ8" s="8"/>
      <c r="AR8" s="8"/>
      <c r="AS8" s="7" t="s">
        <v>203</v>
      </c>
      <c r="AT8" s="7"/>
    </row>
    <row r="9" spans="1:56" x14ac:dyDescent="0.2">
      <c r="A9" s="15">
        <f>'(Lab)limts'!A5</f>
        <v>74.421666666666667</v>
      </c>
      <c r="B9" s="29">
        <f>'(Lab)limts'!C5</f>
        <v>1.4666669999999999</v>
      </c>
      <c r="C9" s="15">
        <f>'(Lab)limts'!E5</f>
        <v>17.371666666666666</v>
      </c>
      <c r="D9" s="15">
        <f>'INPUT DATA'!$G$4</f>
        <v>72.911666666666676</v>
      </c>
      <c r="E9" s="15">
        <f>'INPUT DATA'!H4</f>
        <v>1.4316666666666666</v>
      </c>
      <c r="F9" s="15">
        <f>'INPUT DATA'!I4</f>
        <v>13.528333333333334</v>
      </c>
      <c r="G9" s="15">
        <f t="shared" ref="G9:G42" si="0">SQRT(B9^2+C9^2)</f>
        <v>17.433471107804859</v>
      </c>
      <c r="H9" s="15">
        <f t="shared" ref="H9:H42" si="1">SQRT(E9^2+F9^2)</f>
        <v>13.603877102584477</v>
      </c>
      <c r="I9" s="15">
        <f t="shared" ref="I9:I42" si="2">AVERAGE(G9:H9)</f>
        <v>15.518674105194668</v>
      </c>
      <c r="J9" s="15">
        <f t="shared" ref="J9:J42" si="3">0.5*(1-SQRT(I9^7/(I9^7+$B$2)))</f>
        <v>0.40740381655164049</v>
      </c>
      <c r="K9" s="15">
        <f t="shared" ref="K9:K42" si="4">A9</f>
        <v>74.421666666666667</v>
      </c>
      <c r="L9" s="15">
        <f t="shared" ref="L9:L42" si="5">(1+$J9)*B9</f>
        <v>2.0641927334103447</v>
      </c>
      <c r="M9" s="15">
        <f t="shared" ref="M9:N24" si="6">C9</f>
        <v>17.371666666666666</v>
      </c>
      <c r="N9" s="15">
        <f t="shared" si="6"/>
        <v>72.911666666666676</v>
      </c>
      <c r="O9" s="15">
        <f t="shared" ref="O9:O42" si="7">(1+$J9)*E9</f>
        <v>2.014933130696432</v>
      </c>
      <c r="P9" s="15">
        <f t="shared" ref="P9:P42" si="8">F9</f>
        <v>13.528333333333334</v>
      </c>
      <c r="Q9" s="15">
        <f t="shared" ref="Q9:Q42" si="9">SQRT(L9^2+M9^2)</f>
        <v>17.493875911828169</v>
      </c>
      <c r="R9" s="15">
        <f t="shared" ref="R9:R42" si="10">SQRT(O9^2+P9^2)</f>
        <v>13.677564048431867</v>
      </c>
      <c r="S9" s="15">
        <f t="shared" ref="S9:S42" si="11">IF(AND(L9=0,M9=0),0,IF(M9&gt;=0,DEGREES(ATAN2(L9,M9)),DEGREES(ATAN2(L9,M9))+360))</f>
        <v>83.22358819608516</v>
      </c>
      <c r="T9" s="15">
        <f t="shared" ref="T9:T42" si="12">IF(AND(O9=0,P9=0),0,IF(P9&gt;=0,DEGREES(ATAN2(O9,P9)),DEGREES(ATAN2(O9,P9))+360))</f>
        <v>81.528544722022161</v>
      </c>
      <c r="U9" s="15">
        <f>IF(AN9=0,T9-S9,IF(AN9=1,T9-S9-360,T9+360-S9))</f>
        <v>-1.6950434740629987</v>
      </c>
      <c r="V9" s="15">
        <f t="shared" ref="V9:V42" si="13">N9-K9</f>
        <v>-1.5099999999999909</v>
      </c>
      <c r="W9" s="15">
        <f t="shared" ref="W9:W42" si="14">(R9-Q9)</f>
        <v>-3.8163118633963027</v>
      </c>
      <c r="X9" s="15">
        <f t="shared" ref="X9:X42" si="15">(2*SQRT(Q9*R9)*SIN(RADIANS(U9/2)))</f>
        <v>-0.45760395635449386</v>
      </c>
      <c r="Y9" s="15">
        <f t="shared" ref="Y9:Y42" si="16">AVERAGE(K9,N9)</f>
        <v>73.666666666666671</v>
      </c>
      <c r="Z9" s="15">
        <f t="shared" ref="Z9:Z42" si="17">AVERAGE(Q9,R9)</f>
        <v>15.585719980130019</v>
      </c>
      <c r="AA9" s="15">
        <f>IF(AO9=3,S9+T9,IF(AO9=0,AVERAGE(S9,T9),IF(AO9=1,AVERAGE(S9,T9)+180,AVERAGE(S9,T9)-180)))</f>
        <v>82.376066459053661</v>
      </c>
      <c r="AB9" s="15">
        <f t="shared" ref="AB9:AB42" si="18">(Y9-50)^2</f>
        <v>560.11111111111131</v>
      </c>
      <c r="AC9" s="15">
        <f t="shared" ref="AC9:AC42" si="19">1+(0.015*AB9/SQRT(20+AB9))</f>
        <v>1.3488268090227165</v>
      </c>
      <c r="AD9" s="15">
        <f t="shared" ref="AD9:AD42" si="20">1+0.045*Z9</f>
        <v>1.7013573991058508</v>
      </c>
      <c r="AE9" s="15">
        <f t="shared" ref="AE9:AE42" si="21">1-0.17*COS(RADIANS(AA9-30))+0.24*COS(RADIANS(2*AA9))+0.32*COS(RADIANS(3*AA9+6))-0.2*COS(RADIANS(4*AA9-63))</f>
        <v>0.58398860911673156</v>
      </c>
      <c r="AF9" s="15">
        <f t="shared" ref="AF9:AF42" si="22">1+0.015*Z9*AE9</f>
        <v>1.1365282439991846</v>
      </c>
      <c r="AG9" s="15">
        <f t="shared" ref="AG9:AG42" si="23">30*EXP(-1*((AA9-275)/25)^2)</f>
        <v>4.9503440046474117E-25</v>
      </c>
      <c r="AH9" s="15">
        <f t="shared" ref="AH9:AH42" si="24">2*SQRT(Z9^7/(Z9^7+$B$2))</f>
        <v>0.37581830531371735</v>
      </c>
      <c r="AI9" s="15">
        <f t="shared" ref="AI9:AI42" si="25">-SIN(RADIANS(2*AG9))*AH9</f>
        <v>-6.4941254324735034E-27</v>
      </c>
      <c r="AJ9" s="15">
        <f t="shared" ref="AJ9:AJ42" si="26">V9/AC9/$B$3</f>
        <v>-1.119491390517402</v>
      </c>
      <c r="AK9" s="15">
        <f t="shared" ref="AK9:AK42" si="27">W9/AD9/$B$4</f>
        <v>-2.2430982845826324</v>
      </c>
      <c r="AL9" s="15">
        <f t="shared" ref="AL9:AL42" si="28">X9/AF9/$B$5</f>
        <v>-0.40263315827883828</v>
      </c>
      <c r="AM9" s="15">
        <f t="shared" ref="AM9:AM42" si="29">SQRT(AJ9^2+AK9^2+AL9^2+AI9*AK9*AL9)</f>
        <v>2.5390676138861932</v>
      </c>
      <c r="AN9" s="4">
        <f>IF((T9-S9)&gt;180,1,IF((T9-S9)&lt;-180,2,0))</f>
        <v>0</v>
      </c>
      <c r="AO9" s="5">
        <f>IF(Q9*R9=0,3,IF(ABS(T9-S9)&lt;=180,0,IF((T9+S9)&lt;360,1,2)))</f>
        <v>0</v>
      </c>
      <c r="AP9" s="16">
        <f>AM9</f>
        <v>2.5390676138861932</v>
      </c>
      <c r="AQ9" t="s">
        <v>16</v>
      </c>
      <c r="AS9" s="9" t="s">
        <v>204</v>
      </c>
      <c r="AY9" cm="1">
        <f t="array" ref="AY9:AZ13">_xlfn._xlws.FILTER(AP9:AQ94,AP9:AP94&lt;AY7)</f>
        <v>2.2851768182423902</v>
      </c>
      <c r="AZ9" t="str">
        <v>Opaque A3.5</v>
      </c>
      <c r="BC9" cm="1">
        <f t="array" ref="BC9:BD94">_xlfn.SORTBY(AY9:AZ94,AY9:AY94,1)</f>
        <v>2.2816222921308453</v>
      </c>
      <c r="BD9" t="str">
        <v>Opaque D2</v>
      </c>
    </row>
    <row r="10" spans="1:56" x14ac:dyDescent="0.2">
      <c r="A10" s="15">
        <f>'(Lab)limts'!A6</f>
        <v>77.381666666666661</v>
      </c>
      <c r="B10" s="29">
        <f>'(Lab)limts'!C6</f>
        <v>1.9213399999999989</v>
      </c>
      <c r="C10" s="15">
        <f>'(Lab)limts'!E6</f>
        <v>17.371666666666666</v>
      </c>
      <c r="D10" s="15">
        <f>D9</f>
        <v>72.911666666666676</v>
      </c>
      <c r="E10" s="15">
        <f>E9</f>
        <v>1.4316666666666666</v>
      </c>
      <c r="F10" s="15">
        <f>F9</f>
        <v>13.528333333333334</v>
      </c>
      <c r="G10" s="15">
        <f t="shared" si="0"/>
        <v>17.477595663402269</v>
      </c>
      <c r="H10" s="15">
        <f t="shared" si="1"/>
        <v>13.603877102584477</v>
      </c>
      <c r="I10" s="15">
        <f t="shared" si="2"/>
        <v>15.540736382993373</v>
      </c>
      <c r="J10" s="15">
        <f t="shared" si="3"/>
        <v>0.4069582004209234</v>
      </c>
      <c r="K10" s="15">
        <f t="shared" si="4"/>
        <v>77.381666666666661</v>
      </c>
      <c r="L10" s="15">
        <f t="shared" si="5"/>
        <v>2.7032450687967353</v>
      </c>
      <c r="M10" s="15">
        <f t="shared" si="6"/>
        <v>17.371666666666666</v>
      </c>
      <c r="N10" s="15">
        <f t="shared" si="6"/>
        <v>72.911666666666676</v>
      </c>
      <c r="O10" s="15">
        <f t="shared" si="7"/>
        <v>2.0142951569359551</v>
      </c>
      <c r="P10" s="15">
        <f t="shared" si="8"/>
        <v>13.528333333333334</v>
      </c>
      <c r="Q10" s="15">
        <f t="shared" si="9"/>
        <v>17.580737660284669</v>
      </c>
      <c r="R10" s="15">
        <f t="shared" si="10"/>
        <v>13.677470078820622</v>
      </c>
      <c r="S10" s="15">
        <f t="shared" si="11"/>
        <v>81.155010856762871</v>
      </c>
      <c r="T10" s="15">
        <f t="shared" si="12"/>
        <v>81.531188075330348</v>
      </c>
      <c r="U10" s="15">
        <f t="shared" ref="U10:U42" si="30">IF(AN10=0,T10-S10,IF(AN10=1,T10-S10-360,T10+360-S10))</f>
        <v>0.37617721856747721</v>
      </c>
      <c r="V10" s="15">
        <f t="shared" si="13"/>
        <v>-4.4699999999999847</v>
      </c>
      <c r="W10" s="15">
        <f t="shared" si="14"/>
        <v>-3.9032675814640463</v>
      </c>
      <c r="X10" s="15">
        <f t="shared" si="15"/>
        <v>0.10181001746345478</v>
      </c>
      <c r="Y10" s="15">
        <f t="shared" si="16"/>
        <v>75.146666666666675</v>
      </c>
      <c r="Z10" s="15">
        <f t="shared" si="17"/>
        <v>15.629103869552646</v>
      </c>
      <c r="AA10" s="15">
        <f t="shared" ref="AA10:AA42" si="31">IF(AO10=3,S10+T10,IF(AO10=0,AVERAGE(S10,T10),IF(AO10=1,AVERAGE(S10,T10)+180,AVERAGE(S10,T10)-180)))</f>
        <v>81.34309946604661</v>
      </c>
      <c r="AB10" s="15">
        <f t="shared" si="18"/>
        <v>632.35484444444489</v>
      </c>
      <c r="AC10" s="15">
        <f t="shared" si="19"/>
        <v>1.3713728607821714</v>
      </c>
      <c r="AD10" s="15">
        <f t="shared" si="20"/>
        <v>1.703309674129869</v>
      </c>
      <c r="AE10" s="15">
        <f t="shared" si="21"/>
        <v>0.58193729635254665</v>
      </c>
      <c r="AF10" s="15">
        <f t="shared" si="22"/>
        <v>1.1364273767539088</v>
      </c>
      <c r="AG10" s="15">
        <f t="shared" si="23"/>
        <v>2.6143944620837505E-25</v>
      </c>
      <c r="AH10" s="15">
        <f t="shared" si="24"/>
        <v>0.37936089191263112</v>
      </c>
      <c r="AI10" s="15">
        <f t="shared" si="25"/>
        <v>-3.462031665774189E-27</v>
      </c>
      <c r="AJ10" s="15">
        <f t="shared" si="26"/>
        <v>-3.2595074088388269</v>
      </c>
      <c r="AK10" s="15">
        <f t="shared" si="27"/>
        <v>-2.2915783552148374</v>
      </c>
      <c r="AL10" s="15">
        <f t="shared" si="28"/>
        <v>8.9587790250411706E-2</v>
      </c>
      <c r="AM10" s="15">
        <f t="shared" si="29"/>
        <v>3.9854417419561279</v>
      </c>
      <c r="AN10" s="4">
        <f t="shared" ref="AN10:AN42" si="32">IF((T10-S10)&gt;180,1,IF((T10-S10)&lt;-180,2,0))</f>
        <v>0</v>
      </c>
      <c r="AO10" s="5">
        <f t="shared" ref="AO10:AO42" si="33">IF(Q10*R10=0,3,IF(ABS(T10-S10)&lt;=180,0,IF((T10+S10)&lt;360,1,2)))</f>
        <v>0</v>
      </c>
      <c r="AP10" s="16">
        <f t="shared" ref="AP10:AP73" si="34">AM10</f>
        <v>3.9854417419561279</v>
      </c>
      <c r="AQ10" t="s">
        <v>17</v>
      </c>
      <c r="AS10" s="9" t="s">
        <v>204</v>
      </c>
      <c r="AY10">
        <v>2.2827702065862723</v>
      </c>
      <c r="AZ10" t="str">
        <v>Opaque C2</v>
      </c>
      <c r="BC10">
        <v>2.2827702065862723</v>
      </c>
      <c r="BD10" t="str">
        <v>Opaque C2</v>
      </c>
    </row>
    <row r="11" spans="1:56" x14ac:dyDescent="0.2">
      <c r="A11" s="15">
        <f>'(Lab)limts'!A7</f>
        <v>76.76666666666668</v>
      </c>
      <c r="B11" s="29">
        <f>'(Lab)limts'!C7</f>
        <v>1.8668549999999993</v>
      </c>
      <c r="C11" s="15">
        <f>'(Lab)limts'!E7</f>
        <v>17.371666666666666</v>
      </c>
      <c r="D11" s="15">
        <f t="shared" ref="D11:D74" si="35">D10</f>
        <v>72.911666666666676</v>
      </c>
      <c r="E11" s="15">
        <f t="shared" ref="E11:E74" si="36">E10</f>
        <v>1.4316666666666666</v>
      </c>
      <c r="F11" s="15">
        <f t="shared" ref="F11:F74" si="37">F10</f>
        <v>13.528333333333334</v>
      </c>
      <c r="G11" s="15">
        <f t="shared" si="0"/>
        <v>17.471689968884029</v>
      </c>
      <c r="H11" s="15">
        <f t="shared" si="1"/>
        <v>13.603877102584477</v>
      </c>
      <c r="I11" s="15">
        <f t="shared" si="2"/>
        <v>15.537783535734253</v>
      </c>
      <c r="J11" s="15">
        <f t="shared" si="3"/>
        <v>0.40701792078952093</v>
      </c>
      <c r="K11" s="15">
        <f t="shared" si="4"/>
        <v>76.76666666666668</v>
      </c>
      <c r="L11" s="15">
        <f t="shared" si="5"/>
        <v>2.6266984405155198</v>
      </c>
      <c r="M11" s="15">
        <f t="shared" si="6"/>
        <v>17.371666666666666</v>
      </c>
      <c r="N11" s="15">
        <f t="shared" si="6"/>
        <v>72.911666666666676</v>
      </c>
      <c r="O11" s="15">
        <f t="shared" si="7"/>
        <v>2.0143806565969973</v>
      </c>
      <c r="P11" s="15">
        <f t="shared" si="8"/>
        <v>13.528333333333334</v>
      </c>
      <c r="Q11" s="15">
        <f t="shared" si="9"/>
        <v>17.569130527011986</v>
      </c>
      <c r="R11" s="15">
        <f t="shared" si="10"/>
        <v>13.677482670705524</v>
      </c>
      <c r="S11" s="15">
        <f t="shared" si="11"/>
        <v>81.401673944774871</v>
      </c>
      <c r="T11" s="15">
        <f t="shared" si="12"/>
        <v>81.530833817568549</v>
      </c>
      <c r="U11" s="15">
        <f t="shared" si="30"/>
        <v>0.12915987279367869</v>
      </c>
      <c r="V11" s="15">
        <f t="shared" si="13"/>
        <v>-3.855000000000004</v>
      </c>
      <c r="W11" s="15">
        <f t="shared" si="14"/>
        <v>-3.8916478563064612</v>
      </c>
      <c r="X11" s="15">
        <f t="shared" si="15"/>
        <v>3.4944843959154072E-2</v>
      </c>
      <c r="Y11" s="15">
        <f t="shared" si="16"/>
        <v>74.839166666666671</v>
      </c>
      <c r="Z11" s="15">
        <f t="shared" si="17"/>
        <v>15.623306598858754</v>
      </c>
      <c r="AA11" s="15">
        <f t="shared" si="31"/>
        <v>81.46625388117171</v>
      </c>
      <c r="AB11" s="15">
        <f t="shared" si="18"/>
        <v>616.98420069444467</v>
      </c>
      <c r="AC11" s="15">
        <f t="shared" si="19"/>
        <v>1.3666916087733456</v>
      </c>
      <c r="AD11" s="15">
        <f t="shared" si="20"/>
        <v>1.7030487969486439</v>
      </c>
      <c r="AE11" s="15">
        <f t="shared" si="21"/>
        <v>0.58215429988986878</v>
      </c>
      <c r="AF11" s="15">
        <f t="shared" si="22"/>
        <v>1.1364276267253508</v>
      </c>
      <c r="AG11" s="15">
        <f t="shared" si="23"/>
        <v>2.8216654272131349E-25</v>
      </c>
      <c r="AH11" s="15">
        <f t="shared" si="24"/>
        <v>0.37888629405359853</v>
      </c>
      <c r="AI11" s="15">
        <f t="shared" si="25"/>
        <v>-3.7318293454122346E-27</v>
      </c>
      <c r="AJ11" s="15">
        <f t="shared" si="26"/>
        <v>-2.8206802289947501</v>
      </c>
      <c r="AK11" s="15">
        <f t="shared" si="27"/>
        <v>-2.285106488598057</v>
      </c>
      <c r="AL11" s="15">
        <f t="shared" si="28"/>
        <v>3.074973112000863E-2</v>
      </c>
      <c r="AM11" s="15">
        <f t="shared" si="29"/>
        <v>3.6302746679058284</v>
      </c>
      <c r="AN11" s="4">
        <f t="shared" si="32"/>
        <v>0</v>
      </c>
      <c r="AO11" s="5">
        <f t="shared" si="33"/>
        <v>0</v>
      </c>
      <c r="AP11" s="16">
        <f t="shared" si="34"/>
        <v>3.6302746679058284</v>
      </c>
      <c r="AQ11" t="s">
        <v>18</v>
      </c>
      <c r="AS11" s="9" t="s">
        <v>204</v>
      </c>
      <c r="AY11">
        <v>2.2922456579611374</v>
      </c>
      <c r="AZ11" t="str">
        <v>Opaque C3</v>
      </c>
      <c r="BC11">
        <v>2.2828195251305239</v>
      </c>
      <c r="BD11" t="str">
        <v>Dentine A1</v>
      </c>
    </row>
    <row r="12" spans="1:56" x14ac:dyDescent="0.2">
      <c r="A12" s="15">
        <f>'(Lab)limts'!A8</f>
        <v>73.051666666666662</v>
      </c>
      <c r="B12" s="29">
        <f>'(Lab)limts'!C8</f>
        <v>1.846749999999999</v>
      </c>
      <c r="C12" s="15">
        <f>'(Lab)limts'!E8</f>
        <v>17.371666666666666</v>
      </c>
      <c r="D12" s="15">
        <f t="shared" si="35"/>
        <v>72.911666666666676</v>
      </c>
      <c r="E12" s="15">
        <f t="shared" si="36"/>
        <v>1.4316666666666666</v>
      </c>
      <c r="F12" s="15">
        <f t="shared" si="37"/>
        <v>13.528333333333334</v>
      </c>
      <c r="G12" s="15">
        <f t="shared" si="0"/>
        <v>17.469553180899556</v>
      </c>
      <c r="H12" s="15">
        <f t="shared" si="1"/>
        <v>13.603877102584477</v>
      </c>
      <c r="I12" s="15">
        <f t="shared" si="2"/>
        <v>15.536715141742016</v>
      </c>
      <c r="J12" s="15">
        <f t="shared" si="3"/>
        <v>0.40703952273431898</v>
      </c>
      <c r="K12" s="15">
        <f t="shared" si="4"/>
        <v>73.051666666666662</v>
      </c>
      <c r="L12" s="15">
        <f t="shared" si="5"/>
        <v>2.5984502386096024</v>
      </c>
      <c r="M12" s="15">
        <f t="shared" si="6"/>
        <v>17.371666666666666</v>
      </c>
      <c r="N12" s="15">
        <f t="shared" si="6"/>
        <v>72.911666666666676</v>
      </c>
      <c r="O12" s="15">
        <f t="shared" si="7"/>
        <v>2.0144115833813001</v>
      </c>
      <c r="P12" s="15">
        <f t="shared" si="8"/>
        <v>13.528333333333334</v>
      </c>
      <c r="Q12" s="15">
        <f t="shared" si="9"/>
        <v>17.564929445355254</v>
      </c>
      <c r="R12" s="15">
        <f t="shared" si="10"/>
        <v>13.67748722554836</v>
      </c>
      <c r="S12" s="15">
        <f t="shared" si="11"/>
        <v>81.492782347429966</v>
      </c>
      <c r="T12" s="15">
        <f t="shared" si="12"/>
        <v>81.530705676245915</v>
      </c>
      <c r="U12" s="15">
        <f t="shared" si="30"/>
        <v>3.7923328815949731E-2</v>
      </c>
      <c r="V12" s="15">
        <f t="shared" si="13"/>
        <v>-0.13999999999998636</v>
      </c>
      <c r="W12" s="15">
        <f t="shared" si="14"/>
        <v>-3.8874422198068945</v>
      </c>
      <c r="X12" s="15">
        <f t="shared" si="15"/>
        <v>1.0259121542394646E-2</v>
      </c>
      <c r="Y12" s="15">
        <f t="shared" si="16"/>
        <v>72.981666666666669</v>
      </c>
      <c r="Z12" s="15">
        <f t="shared" si="17"/>
        <v>15.621208335451808</v>
      </c>
      <c r="AA12" s="15">
        <f t="shared" si="31"/>
        <v>81.511744011837948</v>
      </c>
      <c r="AB12" s="15">
        <f t="shared" si="18"/>
        <v>528.15700277777785</v>
      </c>
      <c r="AC12" s="15">
        <f t="shared" si="19"/>
        <v>1.3383777654663001</v>
      </c>
      <c r="AD12" s="15">
        <f t="shared" si="20"/>
        <v>1.7029543750953313</v>
      </c>
      <c r="AE12" s="15">
        <f t="shared" si="21"/>
        <v>0.58223631344544857</v>
      </c>
      <c r="AF12" s="15">
        <f t="shared" si="22"/>
        <v>1.1364285212919516</v>
      </c>
      <c r="AG12" s="15">
        <f t="shared" si="23"/>
        <v>2.9022792540509028E-25</v>
      </c>
      <c r="AH12" s="15">
        <f t="shared" si="24"/>
        <v>0.37871461028524189</v>
      </c>
      <c r="AI12" s="15">
        <f t="shared" si="25"/>
        <v>-3.8367068778106597E-27</v>
      </c>
      <c r="AJ12" s="15">
        <f t="shared" si="26"/>
        <v>-0.10460424822673993</v>
      </c>
      <c r="AK12" s="15">
        <f t="shared" si="27"/>
        <v>-2.2827635764400767</v>
      </c>
      <c r="AL12" s="15">
        <f t="shared" si="28"/>
        <v>9.0275114978032572E-3</v>
      </c>
      <c r="AM12" s="15">
        <f t="shared" si="29"/>
        <v>2.2851768182423902</v>
      </c>
      <c r="AN12" s="4">
        <f t="shared" si="32"/>
        <v>0</v>
      </c>
      <c r="AO12" s="5">
        <f t="shared" si="33"/>
        <v>0</v>
      </c>
      <c r="AP12" s="16">
        <f t="shared" si="34"/>
        <v>2.2851768182423902</v>
      </c>
      <c r="AQ12" t="s">
        <v>19</v>
      </c>
      <c r="AS12" s="9" t="s">
        <v>205</v>
      </c>
      <c r="AT12"/>
      <c r="AU12" s="10"/>
      <c r="AY12">
        <v>2.2816222921308453</v>
      </c>
      <c r="AZ12" t="str">
        <v>Opaque D2</v>
      </c>
      <c r="BC12">
        <v>2.2851768182423902</v>
      </c>
      <c r="BD12" t="str">
        <v>Opaque A3.5</v>
      </c>
    </row>
    <row r="13" spans="1:56" x14ac:dyDescent="0.2">
      <c r="A13" s="15">
        <f>'(Lab)limts'!A9</f>
        <v>74.423333333333332</v>
      </c>
      <c r="B13" s="29">
        <f>'(Lab)limts'!C9</f>
        <v>1.6534883333333323</v>
      </c>
      <c r="C13" s="15">
        <f>'(Lab)limts'!E9</f>
        <v>21.348333333333329</v>
      </c>
      <c r="D13" s="15">
        <f t="shared" si="35"/>
        <v>72.911666666666676</v>
      </c>
      <c r="E13" s="15">
        <f t="shared" si="36"/>
        <v>1.4316666666666666</v>
      </c>
      <c r="F13" s="15">
        <f t="shared" si="37"/>
        <v>13.528333333333334</v>
      </c>
      <c r="G13" s="15">
        <f t="shared" si="0"/>
        <v>21.412271242901355</v>
      </c>
      <c r="H13" s="15">
        <f t="shared" si="1"/>
        <v>13.603877102584477</v>
      </c>
      <c r="I13" s="15">
        <f t="shared" si="2"/>
        <v>17.508074172742916</v>
      </c>
      <c r="J13" s="15">
        <f t="shared" si="3"/>
        <v>0.3618737745880839</v>
      </c>
      <c r="K13" s="15">
        <f t="shared" si="4"/>
        <v>74.423333333333332</v>
      </c>
      <c r="L13" s="15">
        <f t="shared" si="5"/>
        <v>2.2518423977540252</v>
      </c>
      <c r="M13" s="15">
        <f t="shared" si="6"/>
        <v>21.348333333333329</v>
      </c>
      <c r="N13" s="15">
        <f t="shared" si="6"/>
        <v>72.911666666666676</v>
      </c>
      <c r="O13" s="15">
        <f t="shared" si="7"/>
        <v>1.9497492872852735</v>
      </c>
      <c r="P13" s="15">
        <f t="shared" si="8"/>
        <v>13.528333333333334</v>
      </c>
      <c r="Q13" s="15">
        <f t="shared" si="9"/>
        <v>21.466768044944111</v>
      </c>
      <c r="R13" s="15">
        <f t="shared" si="10"/>
        <v>13.668113441914624</v>
      </c>
      <c r="S13" s="15">
        <f t="shared" si="11"/>
        <v>83.978652726263817</v>
      </c>
      <c r="T13" s="15">
        <f t="shared" si="12"/>
        <v>81.798810570623885</v>
      </c>
      <c r="U13" s="15">
        <f t="shared" si="30"/>
        <v>-2.1798421556399319</v>
      </c>
      <c r="V13" s="15">
        <f t="shared" si="13"/>
        <v>-1.5116666666666561</v>
      </c>
      <c r="W13" s="15">
        <f t="shared" si="14"/>
        <v>-7.7986546030294868</v>
      </c>
      <c r="X13" s="15">
        <f t="shared" si="15"/>
        <v>-0.65164916177314181</v>
      </c>
      <c r="Y13" s="15">
        <f t="shared" si="16"/>
        <v>73.667500000000004</v>
      </c>
      <c r="Z13" s="15">
        <f t="shared" si="17"/>
        <v>17.567440743429366</v>
      </c>
      <c r="AA13" s="15">
        <f t="shared" si="31"/>
        <v>82.888731648443851</v>
      </c>
      <c r="AB13" s="15">
        <f t="shared" si="18"/>
        <v>560.15055625000014</v>
      </c>
      <c r="AC13" s="15">
        <f t="shared" si="19"/>
        <v>1.3488395151081385</v>
      </c>
      <c r="AD13" s="15">
        <f t="shared" si="20"/>
        <v>1.7905348334543214</v>
      </c>
      <c r="AE13" s="15">
        <f t="shared" si="21"/>
        <v>0.58520651950940061</v>
      </c>
      <c r="AF13" s="15">
        <f t="shared" si="22"/>
        <v>1.1542087128122489</v>
      </c>
      <c r="AG13" s="15">
        <f t="shared" si="23"/>
        <v>6.7872212907690801E-25</v>
      </c>
      <c r="AH13" s="15">
        <f t="shared" si="24"/>
        <v>0.55857893358119504</v>
      </c>
      <c r="AI13" s="15">
        <f t="shared" si="25"/>
        <v>-1.3233780438266772E-26</v>
      </c>
      <c r="AJ13" s="15">
        <f t="shared" si="26"/>
        <v>-1.1207164749658625</v>
      </c>
      <c r="AK13" s="15">
        <f t="shared" si="27"/>
        <v>-4.3554889060629041</v>
      </c>
      <c r="AL13" s="15">
        <f t="shared" si="28"/>
        <v>-0.56458520416588065</v>
      </c>
      <c r="AM13" s="15">
        <f t="shared" si="29"/>
        <v>4.5326642806256867</v>
      </c>
      <c r="AN13" s="4">
        <f t="shared" si="32"/>
        <v>0</v>
      </c>
      <c r="AO13" s="5">
        <f t="shared" si="33"/>
        <v>0</v>
      </c>
      <c r="AP13" s="16">
        <f t="shared" si="34"/>
        <v>4.5326642806256867</v>
      </c>
      <c r="AQ13" t="s">
        <v>20</v>
      </c>
      <c r="AS13" s="9" t="s">
        <v>205</v>
      </c>
      <c r="AT13"/>
      <c r="AU13" s="10"/>
      <c r="AY13">
        <v>2.2828195251305239</v>
      </c>
      <c r="AZ13" t="str">
        <v>Dentine A1</v>
      </c>
      <c r="BC13">
        <v>2.2922456579611374</v>
      </c>
      <c r="BD13" t="str">
        <v>Opaque C3</v>
      </c>
    </row>
    <row r="14" spans="1:56" x14ac:dyDescent="0.2">
      <c r="A14" s="15">
        <f>'(Lab)limts'!A10</f>
        <v>75.373333333333321</v>
      </c>
      <c r="B14" s="29">
        <f>'(Lab)limts'!C10</f>
        <v>1.493333</v>
      </c>
      <c r="C14" s="15">
        <f>'(Lab)limts'!E10</f>
        <v>17.371666666666666</v>
      </c>
      <c r="D14" s="15">
        <f t="shared" si="35"/>
        <v>72.911666666666676</v>
      </c>
      <c r="E14" s="15">
        <f t="shared" si="36"/>
        <v>1.4316666666666666</v>
      </c>
      <c r="F14" s="15">
        <f t="shared" si="37"/>
        <v>13.528333333333334</v>
      </c>
      <c r="G14" s="15">
        <f t="shared" si="0"/>
        <v>17.435734748689736</v>
      </c>
      <c r="H14" s="15">
        <f t="shared" si="1"/>
        <v>13.603877102584477</v>
      </c>
      <c r="I14" s="15">
        <f t="shared" si="2"/>
        <v>15.519805925637106</v>
      </c>
      <c r="J14" s="15">
        <f t="shared" si="3"/>
        <v>0.40738098886644436</v>
      </c>
      <c r="K14" s="15">
        <f t="shared" si="4"/>
        <v>75.373333333333321</v>
      </c>
      <c r="L14" s="15">
        <f t="shared" si="5"/>
        <v>2.101688474246894</v>
      </c>
      <c r="M14" s="15">
        <f t="shared" si="6"/>
        <v>17.371666666666666</v>
      </c>
      <c r="N14" s="15">
        <f t="shared" si="6"/>
        <v>72.911666666666676</v>
      </c>
      <c r="O14" s="15">
        <f t="shared" si="7"/>
        <v>2.0149004490604594</v>
      </c>
      <c r="P14" s="15">
        <f t="shared" si="8"/>
        <v>13.528333333333334</v>
      </c>
      <c r="Q14" s="15">
        <f t="shared" si="9"/>
        <v>17.498339841840998</v>
      </c>
      <c r="R14" s="15">
        <f t="shared" si="10"/>
        <v>13.677559233920423</v>
      </c>
      <c r="S14" s="15">
        <f t="shared" si="11"/>
        <v>83.10167141216472</v>
      </c>
      <c r="T14" s="15">
        <f t="shared" si="12"/>
        <v>81.528680132838048</v>
      </c>
      <c r="U14" s="15">
        <f t="shared" si="30"/>
        <v>-1.572991279326672</v>
      </c>
      <c r="V14" s="15">
        <f t="shared" si="13"/>
        <v>-2.4616666666666447</v>
      </c>
      <c r="W14" s="15">
        <f t="shared" si="14"/>
        <v>-3.8207806079205753</v>
      </c>
      <c r="X14" s="15">
        <f t="shared" si="15"/>
        <v>-0.42471027602938527</v>
      </c>
      <c r="Y14" s="15">
        <f t="shared" si="16"/>
        <v>74.142499999999998</v>
      </c>
      <c r="Z14" s="15">
        <f t="shared" si="17"/>
        <v>15.587949537880711</v>
      </c>
      <c r="AA14" s="15">
        <f t="shared" si="31"/>
        <v>82.315175772501391</v>
      </c>
      <c r="AB14" s="15">
        <f t="shared" si="18"/>
        <v>582.86030624999989</v>
      </c>
      <c r="AC14" s="15">
        <f t="shared" si="19"/>
        <v>1.3560798466951063</v>
      </c>
      <c r="AD14" s="15">
        <f t="shared" si="20"/>
        <v>1.701457729204632</v>
      </c>
      <c r="AE14" s="15">
        <f t="shared" si="21"/>
        <v>0.58385290948299584</v>
      </c>
      <c r="AF14" s="15">
        <f t="shared" si="22"/>
        <v>1.1365160453584866</v>
      </c>
      <c r="AG14" s="15">
        <f t="shared" si="23"/>
        <v>4.7679589792557944E-25</v>
      </c>
      <c r="AH14" s="15">
        <f t="shared" si="24"/>
        <v>0.37599985345686376</v>
      </c>
      <c r="AI14" s="15">
        <f t="shared" si="25"/>
        <v>-6.2578845866969241E-27</v>
      </c>
      <c r="AJ14" s="15">
        <f t="shared" si="26"/>
        <v>-1.8152815062224819</v>
      </c>
      <c r="AK14" s="15">
        <f t="shared" si="27"/>
        <v>-2.2455924366141304</v>
      </c>
      <c r="AL14" s="15">
        <f t="shared" si="28"/>
        <v>-0.37369492297437884</v>
      </c>
      <c r="AM14" s="15">
        <f t="shared" si="29"/>
        <v>2.9116284504841574</v>
      </c>
      <c r="AN14" s="4">
        <f t="shared" si="32"/>
        <v>0</v>
      </c>
      <c r="AO14" s="5">
        <f t="shared" si="33"/>
        <v>0</v>
      </c>
      <c r="AP14" s="16">
        <f t="shared" si="34"/>
        <v>2.9116284504841574</v>
      </c>
      <c r="AQ14" t="s">
        <v>21</v>
      </c>
      <c r="AS14" s="9" t="s">
        <v>205</v>
      </c>
      <c r="AT14"/>
      <c r="AU14" s="10"/>
      <c r="BC14">
        <v>0</v>
      </c>
      <c r="BD14">
        <v>0</v>
      </c>
    </row>
    <row r="15" spans="1:56" x14ac:dyDescent="0.2">
      <c r="A15" s="15">
        <f>'(Lab)limts'!A11</f>
        <v>72.831666666666663</v>
      </c>
      <c r="B15" s="29">
        <f>'(Lab)limts'!C11</f>
        <v>1.7376599999999989</v>
      </c>
      <c r="C15" s="15">
        <f>'(Lab)limts'!E11</f>
        <v>18.7</v>
      </c>
      <c r="D15" s="15">
        <f t="shared" si="35"/>
        <v>72.911666666666676</v>
      </c>
      <c r="E15" s="15">
        <f t="shared" si="36"/>
        <v>1.4316666666666666</v>
      </c>
      <c r="F15" s="15">
        <f t="shared" si="37"/>
        <v>13.528333333333334</v>
      </c>
      <c r="G15" s="15">
        <f t="shared" si="0"/>
        <v>18.78056075508929</v>
      </c>
      <c r="H15" s="15">
        <f t="shared" si="1"/>
        <v>13.603877102584477</v>
      </c>
      <c r="I15" s="15">
        <f t="shared" si="2"/>
        <v>16.192218928836883</v>
      </c>
      <c r="J15" s="15">
        <f t="shared" si="3"/>
        <v>0.39319048443572319</v>
      </c>
      <c r="K15" s="15">
        <f t="shared" si="4"/>
        <v>72.831666666666663</v>
      </c>
      <c r="L15" s="15">
        <f t="shared" si="5"/>
        <v>2.4208913771845775</v>
      </c>
      <c r="M15" s="15">
        <f t="shared" si="6"/>
        <v>18.7</v>
      </c>
      <c r="N15" s="15">
        <f t="shared" si="6"/>
        <v>72.911666666666676</v>
      </c>
      <c r="O15" s="15">
        <f t="shared" si="7"/>
        <v>1.9945843768838105</v>
      </c>
      <c r="P15" s="15">
        <f t="shared" si="8"/>
        <v>13.528333333333334</v>
      </c>
      <c r="Q15" s="15">
        <f t="shared" si="9"/>
        <v>18.856052478186591</v>
      </c>
      <c r="R15" s="15">
        <f t="shared" si="10"/>
        <v>13.674581149500952</v>
      </c>
      <c r="S15" s="15">
        <f t="shared" si="11"/>
        <v>82.623547509878293</v>
      </c>
      <c r="T15" s="15">
        <f t="shared" si="12"/>
        <v>81.612874724360879</v>
      </c>
      <c r="U15" s="15">
        <f t="shared" si="30"/>
        <v>-1.0106727855174142</v>
      </c>
      <c r="V15" s="15">
        <f t="shared" si="13"/>
        <v>8.0000000000012506E-2</v>
      </c>
      <c r="W15" s="15">
        <f t="shared" si="14"/>
        <v>-5.1814713286856389</v>
      </c>
      <c r="X15" s="15">
        <f t="shared" si="15"/>
        <v>-0.28324660567292137</v>
      </c>
      <c r="Y15" s="15">
        <f t="shared" si="16"/>
        <v>72.87166666666667</v>
      </c>
      <c r="Z15" s="15">
        <f t="shared" si="17"/>
        <v>16.265316813843771</v>
      </c>
      <c r="AA15" s="15">
        <f t="shared" si="31"/>
        <v>82.118211117119586</v>
      </c>
      <c r="AB15" s="15">
        <f t="shared" si="18"/>
        <v>523.1131361111112</v>
      </c>
      <c r="AC15" s="15">
        <f t="shared" si="19"/>
        <v>1.3366989262750462</v>
      </c>
      <c r="AD15" s="15">
        <f t="shared" si="20"/>
        <v>1.7319392566229697</v>
      </c>
      <c r="AE15" s="15">
        <f t="shared" si="21"/>
        <v>0.58342681229563953</v>
      </c>
      <c r="AF15" s="15">
        <f t="shared" si="22"/>
        <v>1.1423443290951931</v>
      </c>
      <c r="AG15" s="15">
        <f t="shared" si="23"/>
        <v>4.2224246905152013E-25</v>
      </c>
      <c r="AH15" s="15">
        <f t="shared" si="24"/>
        <v>0.43370988458034232</v>
      </c>
      <c r="AI15" s="15">
        <f t="shared" si="25"/>
        <v>-6.3924684880302365E-27</v>
      </c>
      <c r="AJ15" s="15">
        <f t="shared" si="26"/>
        <v>5.9848929648613547E-2</v>
      </c>
      <c r="AK15" s="15">
        <f t="shared" si="27"/>
        <v>-2.991716544833539</v>
      </c>
      <c r="AL15" s="15">
        <f t="shared" si="28"/>
        <v>-0.24795203902948429</v>
      </c>
      <c r="AM15" s="15">
        <f t="shared" si="29"/>
        <v>3.0025705641449449</v>
      </c>
      <c r="AN15" s="4">
        <f t="shared" si="32"/>
        <v>0</v>
      </c>
      <c r="AO15" s="5">
        <f t="shared" si="33"/>
        <v>0</v>
      </c>
      <c r="AP15" s="16">
        <f t="shared" si="34"/>
        <v>3.0025705641449449</v>
      </c>
      <c r="AQ15" t="s">
        <v>22</v>
      </c>
      <c r="AS15" s="4" t="s">
        <v>201</v>
      </c>
      <c r="AU15" s="11"/>
      <c r="BC15">
        <v>0</v>
      </c>
      <c r="BD15">
        <v>0</v>
      </c>
    </row>
    <row r="16" spans="1:56" x14ac:dyDescent="0.2">
      <c r="A16" s="15">
        <f>'(Lab)limts'!A12</f>
        <v>74.36</v>
      </c>
      <c r="B16" s="29">
        <f>'(Lab)limts'!C12</f>
        <v>1.6596216666666659</v>
      </c>
      <c r="C16" s="15">
        <f>'(Lab)limts'!E12</f>
        <v>21.176666666666666</v>
      </c>
      <c r="D16" s="15">
        <f t="shared" si="35"/>
        <v>72.911666666666676</v>
      </c>
      <c r="E16" s="15">
        <f t="shared" si="36"/>
        <v>1.4316666666666666</v>
      </c>
      <c r="F16" s="15">
        <f t="shared" si="37"/>
        <v>13.528333333333334</v>
      </c>
      <c r="G16" s="15">
        <f t="shared" si="0"/>
        <v>21.241599638152973</v>
      </c>
      <c r="H16" s="15">
        <f t="shared" si="1"/>
        <v>13.603877102584477</v>
      </c>
      <c r="I16" s="15">
        <f t="shared" si="2"/>
        <v>17.422738370368727</v>
      </c>
      <c r="J16" s="15">
        <f t="shared" si="3"/>
        <v>0.36404124092274459</v>
      </c>
      <c r="K16" s="15">
        <f t="shared" si="4"/>
        <v>74.36</v>
      </c>
      <c r="L16" s="15">
        <f t="shared" si="5"/>
        <v>2.2637923976622729</v>
      </c>
      <c r="M16" s="15">
        <f t="shared" si="6"/>
        <v>21.176666666666666</v>
      </c>
      <c r="N16" s="15">
        <f t="shared" si="6"/>
        <v>72.911666666666676</v>
      </c>
      <c r="O16" s="15">
        <f t="shared" si="7"/>
        <v>1.9528523765877295</v>
      </c>
      <c r="P16" s="15">
        <f t="shared" si="8"/>
        <v>13.528333333333334</v>
      </c>
      <c r="Q16" s="15">
        <f t="shared" si="9"/>
        <v>21.297323003861884</v>
      </c>
      <c r="R16" s="15">
        <f t="shared" si="10"/>
        <v>13.668556441062902</v>
      </c>
      <c r="S16" s="15">
        <f t="shared" si="11"/>
        <v>83.898235548911231</v>
      </c>
      <c r="T16" s="15">
        <f t="shared" si="12"/>
        <v>81.785936082212061</v>
      </c>
      <c r="U16" s="15">
        <f t="shared" si="30"/>
        <v>-2.1122994666991701</v>
      </c>
      <c r="V16" s="15">
        <f t="shared" si="13"/>
        <v>-1.4483333333333235</v>
      </c>
      <c r="W16" s="15">
        <f t="shared" si="14"/>
        <v>-7.6287665627989814</v>
      </c>
      <c r="X16" s="15">
        <f t="shared" si="15"/>
        <v>-0.62897313520037745</v>
      </c>
      <c r="Y16" s="15">
        <f t="shared" si="16"/>
        <v>73.635833333333338</v>
      </c>
      <c r="Z16" s="15">
        <f t="shared" si="17"/>
        <v>17.482939722462394</v>
      </c>
      <c r="AA16" s="15">
        <f t="shared" si="31"/>
        <v>82.842085815561646</v>
      </c>
      <c r="AB16" s="15">
        <f t="shared" si="18"/>
        <v>558.65261736111131</v>
      </c>
      <c r="AC16" s="15">
        <f t="shared" si="19"/>
        <v>1.3483566744535438</v>
      </c>
      <c r="AD16" s="15">
        <f t="shared" si="20"/>
        <v>1.7867322875108078</v>
      </c>
      <c r="AE16" s="15">
        <f t="shared" si="21"/>
        <v>0.58509008255174488</v>
      </c>
      <c r="AF16" s="15">
        <f t="shared" si="22"/>
        <v>1.1534364196819404</v>
      </c>
      <c r="AG16" s="15">
        <f t="shared" si="23"/>
        <v>6.5953333619439325E-25</v>
      </c>
      <c r="AH16" s="15">
        <f t="shared" si="24"/>
        <v>0.54994379047656616</v>
      </c>
      <c r="AI16" s="15">
        <f t="shared" si="25"/>
        <v>-1.2660837008756762E-26</v>
      </c>
      <c r="AJ16" s="15">
        <f t="shared" si="26"/>
        <v>-1.0741470419318373</v>
      </c>
      <c r="AK16" s="15">
        <f t="shared" si="27"/>
        <v>-4.2696752144256731</v>
      </c>
      <c r="AL16" s="15">
        <f t="shared" si="28"/>
        <v>-0.54530368945157504</v>
      </c>
      <c r="AM16" s="15">
        <f t="shared" si="29"/>
        <v>4.4363582382514304</v>
      </c>
      <c r="AN16" s="4">
        <f t="shared" si="32"/>
        <v>0</v>
      </c>
      <c r="AO16" s="5">
        <f t="shared" si="33"/>
        <v>0</v>
      </c>
      <c r="AP16" s="16">
        <f t="shared" si="34"/>
        <v>4.4363582382514304</v>
      </c>
      <c r="AQ16" t="s">
        <v>23</v>
      </c>
      <c r="AS16" s="4">
        <v>0</v>
      </c>
      <c r="AT16" s="12" t="s">
        <v>206</v>
      </c>
      <c r="AU16" s="11"/>
      <c r="AV16" s="13"/>
      <c r="BC16">
        <v>0</v>
      </c>
      <c r="BD16">
        <v>0</v>
      </c>
    </row>
    <row r="17" spans="1:56" x14ac:dyDescent="0.2">
      <c r="A17" s="15">
        <f>'(Lab)limts'!A13</f>
        <v>74.53</v>
      </c>
      <c r="B17" s="29">
        <f>'(Lab)limts'!C13</f>
        <v>1.6648216666666658</v>
      </c>
      <c r="C17" s="15">
        <f>'(Lab)limts'!E13</f>
        <v>21.121666666666666</v>
      </c>
      <c r="D17" s="15">
        <f t="shared" si="35"/>
        <v>72.911666666666676</v>
      </c>
      <c r="E17" s="15">
        <f t="shared" si="36"/>
        <v>1.4316666666666666</v>
      </c>
      <c r="F17" s="15">
        <f t="shared" si="37"/>
        <v>13.528333333333334</v>
      </c>
      <c r="G17" s="15">
        <f t="shared" si="0"/>
        <v>21.187176167662848</v>
      </c>
      <c r="H17" s="15">
        <f t="shared" si="1"/>
        <v>13.603877102584477</v>
      </c>
      <c r="I17" s="15">
        <f t="shared" si="2"/>
        <v>17.395526635123662</v>
      </c>
      <c r="J17" s="15">
        <f t="shared" si="3"/>
        <v>0.36472857670460962</v>
      </c>
      <c r="K17" s="15">
        <f t="shared" si="4"/>
        <v>74.53</v>
      </c>
      <c r="L17" s="15">
        <f t="shared" si="5"/>
        <v>2.2720297036169947</v>
      </c>
      <c r="M17" s="15">
        <f t="shared" si="6"/>
        <v>21.121666666666666</v>
      </c>
      <c r="N17" s="15">
        <f t="shared" si="6"/>
        <v>72.911666666666676</v>
      </c>
      <c r="O17" s="15">
        <f t="shared" si="7"/>
        <v>1.9538364123154326</v>
      </c>
      <c r="P17" s="15">
        <f t="shared" si="8"/>
        <v>13.528333333333334</v>
      </c>
      <c r="Q17" s="15">
        <f t="shared" si="9"/>
        <v>21.243514816336202</v>
      </c>
      <c r="R17" s="15">
        <f t="shared" si="10"/>
        <v>13.668697066797092</v>
      </c>
      <c r="S17" s="15">
        <f t="shared" si="11"/>
        <v>83.860376835055021</v>
      </c>
      <c r="T17" s="15">
        <f t="shared" si="12"/>
        <v>81.78185356498345</v>
      </c>
      <c r="U17" s="15">
        <f t="shared" si="30"/>
        <v>-2.078523270071571</v>
      </c>
      <c r="V17" s="15">
        <f t="shared" si="13"/>
        <v>-1.6183333333333252</v>
      </c>
      <c r="W17" s="15">
        <f t="shared" si="14"/>
        <v>-7.5748177495391094</v>
      </c>
      <c r="X17" s="15">
        <f t="shared" si="15"/>
        <v>-0.61813764082742195</v>
      </c>
      <c r="Y17" s="15">
        <f t="shared" si="16"/>
        <v>73.720833333333331</v>
      </c>
      <c r="Z17" s="15">
        <f t="shared" si="17"/>
        <v>17.456105941566648</v>
      </c>
      <c r="AA17" s="15">
        <f t="shared" si="31"/>
        <v>82.821115200019236</v>
      </c>
      <c r="AB17" s="15">
        <f t="shared" si="18"/>
        <v>562.67793402777772</v>
      </c>
      <c r="AC17" s="15">
        <f t="shared" si="19"/>
        <v>1.349652676826512</v>
      </c>
      <c r="AD17" s="15">
        <f t="shared" si="20"/>
        <v>1.7855247673704993</v>
      </c>
      <c r="AE17" s="15">
        <f t="shared" si="21"/>
        <v>0.58503810535511636</v>
      </c>
      <c r="AF17" s="15">
        <f t="shared" si="22"/>
        <v>1.1531873072039851</v>
      </c>
      <c r="AG17" s="15">
        <f t="shared" si="23"/>
        <v>6.5108283170623886E-25</v>
      </c>
      <c r="AH17" s="15">
        <f t="shared" si="24"/>
        <v>0.547216448838171</v>
      </c>
      <c r="AI17" s="15">
        <f t="shared" si="25"/>
        <v>-1.2436631043109852E-26</v>
      </c>
      <c r="AJ17" s="15">
        <f t="shared" si="26"/>
        <v>-1.1990739255514034</v>
      </c>
      <c r="AK17" s="15">
        <f t="shared" si="27"/>
        <v>-4.2423481813105104</v>
      </c>
      <c r="AL17" s="15">
        <f t="shared" si="28"/>
        <v>-0.53602535942418306</v>
      </c>
      <c r="AM17" s="15">
        <f t="shared" si="29"/>
        <v>4.4410155996519167</v>
      </c>
      <c r="AN17" s="4">
        <f t="shared" si="32"/>
        <v>0</v>
      </c>
      <c r="AO17" s="5">
        <f t="shared" si="33"/>
        <v>0</v>
      </c>
      <c r="AP17" s="16">
        <f t="shared" si="34"/>
        <v>4.4410155996519167</v>
      </c>
      <c r="AQ17" t="s">
        <v>24</v>
      </c>
      <c r="AS17" s="4">
        <v>1</v>
      </c>
      <c r="AT17" s="4" t="s">
        <v>207</v>
      </c>
      <c r="AU17" s="13"/>
      <c r="AV17" s="13"/>
      <c r="BC17">
        <v>0</v>
      </c>
      <c r="BD17">
        <v>0</v>
      </c>
    </row>
    <row r="18" spans="1:56" x14ac:dyDescent="0.2">
      <c r="A18" s="15">
        <f>'(Lab)limts'!A14</f>
        <v>75.541666666666671</v>
      </c>
      <c r="B18" s="29">
        <f>'(Lab)limts'!C14</f>
        <v>1.236667</v>
      </c>
      <c r="C18" s="15">
        <f>'(Lab)limts'!E14</f>
        <v>17.371666666666666</v>
      </c>
      <c r="D18" s="15">
        <f t="shared" si="35"/>
        <v>72.911666666666676</v>
      </c>
      <c r="E18" s="15">
        <f t="shared" si="36"/>
        <v>1.4316666666666666</v>
      </c>
      <c r="F18" s="15">
        <f t="shared" si="37"/>
        <v>13.528333333333334</v>
      </c>
      <c r="G18" s="15">
        <f t="shared" si="0"/>
        <v>17.415629418618977</v>
      </c>
      <c r="H18" s="15">
        <f t="shared" si="1"/>
        <v>13.603877102584477</v>
      </c>
      <c r="I18" s="15">
        <f t="shared" si="2"/>
        <v>15.509753260601727</v>
      </c>
      <c r="J18" s="15">
        <f t="shared" si="3"/>
        <v>0.40758361636233592</v>
      </c>
      <c r="K18" s="15">
        <f t="shared" si="4"/>
        <v>75.541666666666671</v>
      </c>
      <c r="L18" s="15">
        <f t="shared" si="5"/>
        <v>1.7407122080959607</v>
      </c>
      <c r="M18" s="15">
        <f t="shared" si="6"/>
        <v>17.371666666666666</v>
      </c>
      <c r="N18" s="15">
        <f t="shared" si="6"/>
        <v>72.911666666666676</v>
      </c>
      <c r="O18" s="15">
        <f t="shared" si="7"/>
        <v>2.0151905440920777</v>
      </c>
      <c r="P18" s="15">
        <f t="shared" si="8"/>
        <v>13.528333333333334</v>
      </c>
      <c r="Q18" s="15">
        <f t="shared" si="9"/>
        <v>17.458662084168765</v>
      </c>
      <c r="R18" s="15">
        <f t="shared" si="10"/>
        <v>13.677601972084723</v>
      </c>
      <c r="S18" s="15">
        <f t="shared" si="11"/>
        <v>84.277828862274603</v>
      </c>
      <c r="T18" s="15">
        <f t="shared" si="12"/>
        <v>81.527478176606877</v>
      </c>
      <c r="U18" s="15">
        <f t="shared" si="30"/>
        <v>-2.7503506856677262</v>
      </c>
      <c r="V18" s="15">
        <f t="shared" si="13"/>
        <v>-2.6299999999999955</v>
      </c>
      <c r="W18" s="15">
        <f t="shared" si="14"/>
        <v>-3.7810601120840417</v>
      </c>
      <c r="X18" s="15">
        <f t="shared" si="15"/>
        <v>-0.74171011645339324</v>
      </c>
      <c r="Y18" s="15">
        <f t="shared" si="16"/>
        <v>74.226666666666674</v>
      </c>
      <c r="Z18" s="15">
        <f t="shared" si="17"/>
        <v>15.568132028126744</v>
      </c>
      <c r="AA18" s="15">
        <f t="shared" si="31"/>
        <v>82.902653519440747</v>
      </c>
      <c r="AB18" s="15">
        <f t="shared" si="18"/>
        <v>586.93137777777815</v>
      </c>
      <c r="AC18" s="15">
        <f t="shared" si="19"/>
        <v>1.3573623468487852</v>
      </c>
      <c r="AD18" s="15">
        <f t="shared" si="20"/>
        <v>1.7005659412657035</v>
      </c>
      <c r="AE18" s="15">
        <f t="shared" si="21"/>
        <v>0.58524149118852464</v>
      </c>
      <c r="AF18" s="15">
        <f t="shared" si="22"/>
        <v>1.136666752047411</v>
      </c>
      <c r="AG18" s="15">
        <f t="shared" si="23"/>
        <v>6.8455572602893504E-25</v>
      </c>
      <c r="AH18" s="15">
        <f t="shared" si="24"/>
        <v>0.37438809422334551</v>
      </c>
      <c r="AI18" s="15">
        <f t="shared" si="25"/>
        <v>-8.9461917033219937E-27</v>
      </c>
      <c r="AJ18" s="15">
        <f t="shared" si="26"/>
        <v>-1.9375813732462306</v>
      </c>
      <c r="AK18" s="15">
        <f t="shared" si="27"/>
        <v>-2.2234128182467656</v>
      </c>
      <c r="AL18" s="15">
        <f t="shared" si="28"/>
        <v>-0.65253084522565163</v>
      </c>
      <c r="AM18" s="15">
        <f t="shared" si="29"/>
        <v>3.0205268815664721</v>
      </c>
      <c r="AN18" s="4">
        <f t="shared" si="32"/>
        <v>0</v>
      </c>
      <c r="AO18" s="5">
        <f t="shared" si="33"/>
        <v>0</v>
      </c>
      <c r="AP18" s="16">
        <f t="shared" si="34"/>
        <v>3.0205268815664721</v>
      </c>
      <c r="AQ18" t="s">
        <v>25</v>
      </c>
      <c r="AS18" s="4">
        <v>2</v>
      </c>
      <c r="AT18" s="4" t="s">
        <v>208</v>
      </c>
      <c r="AU18" s="13"/>
      <c r="AV18" s="13"/>
      <c r="BC18">
        <v>0</v>
      </c>
      <c r="BD18">
        <v>0</v>
      </c>
    </row>
    <row r="19" spans="1:56" x14ac:dyDescent="0.2">
      <c r="A19" s="15">
        <f>'(Lab)limts'!A15</f>
        <v>73.00833333333334</v>
      </c>
      <c r="B19" s="29">
        <f>'(Lab)limts'!C15</f>
        <v>1.8369133333333325</v>
      </c>
      <c r="C19" s="15">
        <f>'(Lab)limts'!E15</f>
        <v>17.371666666666666</v>
      </c>
      <c r="D19" s="15">
        <f t="shared" si="35"/>
        <v>72.911666666666676</v>
      </c>
      <c r="E19" s="15">
        <f t="shared" si="36"/>
        <v>1.4316666666666666</v>
      </c>
      <c r="F19" s="15">
        <f t="shared" si="37"/>
        <v>13.528333333333334</v>
      </c>
      <c r="G19" s="15">
        <f t="shared" si="0"/>
        <v>17.46851606095823</v>
      </c>
      <c r="H19" s="15">
        <f t="shared" si="1"/>
        <v>13.603877102584477</v>
      </c>
      <c r="I19" s="15">
        <f t="shared" si="2"/>
        <v>15.536196581771353</v>
      </c>
      <c r="J19" s="15">
        <f t="shared" si="3"/>
        <v>0.40705000639618849</v>
      </c>
      <c r="K19" s="15">
        <f t="shared" si="4"/>
        <v>73.00833333333334</v>
      </c>
      <c r="L19" s="15">
        <f t="shared" si="5"/>
        <v>2.5846289174159094</v>
      </c>
      <c r="M19" s="15">
        <f t="shared" si="6"/>
        <v>17.371666666666666</v>
      </c>
      <c r="N19" s="15">
        <f t="shared" si="6"/>
        <v>72.911666666666676</v>
      </c>
      <c r="O19" s="15">
        <f t="shared" si="7"/>
        <v>2.0144265924905431</v>
      </c>
      <c r="P19" s="15">
        <f t="shared" si="8"/>
        <v>13.528333333333334</v>
      </c>
      <c r="Q19" s="15">
        <f t="shared" si="9"/>
        <v>17.562890121461226</v>
      </c>
      <c r="R19" s="15">
        <f t="shared" si="10"/>
        <v>13.67748943608844</v>
      </c>
      <c r="S19" s="15">
        <f t="shared" si="11"/>
        <v>81.537375823742678</v>
      </c>
      <c r="T19" s="15">
        <f t="shared" si="12"/>
        <v>81.530643487880653</v>
      </c>
      <c r="U19" s="15">
        <f t="shared" si="30"/>
        <v>-6.7323358620257068E-3</v>
      </c>
      <c r="V19" s="15">
        <f t="shared" si="13"/>
        <v>-9.6666666666664014E-2</v>
      </c>
      <c r="W19" s="15">
        <f t="shared" si="14"/>
        <v>-3.8854006853727867</v>
      </c>
      <c r="X19" s="15">
        <f t="shared" si="15"/>
        <v>-1.8211441678747135E-3</v>
      </c>
      <c r="Y19" s="15">
        <f t="shared" si="16"/>
        <v>72.960000000000008</v>
      </c>
      <c r="Z19" s="15">
        <f t="shared" si="17"/>
        <v>15.620189778774833</v>
      </c>
      <c r="AA19" s="15">
        <f t="shared" si="31"/>
        <v>81.534009655811673</v>
      </c>
      <c r="AB19" s="15">
        <f t="shared" si="18"/>
        <v>527.16160000000036</v>
      </c>
      <c r="AC19" s="15">
        <f t="shared" si="19"/>
        <v>1.3380471050416398</v>
      </c>
      <c r="AD19" s="15">
        <f t="shared" si="20"/>
        <v>1.7029085400448674</v>
      </c>
      <c r="AE19" s="15">
        <f t="shared" si="21"/>
        <v>0.58227682251512303</v>
      </c>
      <c r="AF19" s="15">
        <f t="shared" si="22"/>
        <v>1.1364291170720231</v>
      </c>
      <c r="AG19" s="15">
        <f t="shared" si="23"/>
        <v>2.9425649551947452E-25</v>
      </c>
      <c r="AH19" s="15">
        <f t="shared" si="24"/>
        <v>0.3786312877587088</v>
      </c>
      <c r="AI19" s="15">
        <f t="shared" si="25"/>
        <v>-3.889107252811321E-27</v>
      </c>
      <c r="AJ19" s="15">
        <f t="shared" si="26"/>
        <v>-7.2244591615969869E-2</v>
      </c>
      <c r="AK19" s="15">
        <f t="shared" si="27"/>
        <v>-2.2816261672340996</v>
      </c>
      <c r="AL19" s="15">
        <f t="shared" si="28"/>
        <v>-1.602514525997749E-3</v>
      </c>
      <c r="AM19" s="15">
        <f t="shared" si="29"/>
        <v>2.2827702065862723</v>
      </c>
      <c r="AN19" s="4">
        <f t="shared" si="32"/>
        <v>0</v>
      </c>
      <c r="AO19" s="5">
        <f t="shared" si="33"/>
        <v>0</v>
      </c>
      <c r="AP19" s="16">
        <f t="shared" si="34"/>
        <v>2.2827702065862723</v>
      </c>
      <c r="AQ19" t="s">
        <v>26</v>
      </c>
      <c r="AS19" s="14" t="s">
        <v>202</v>
      </c>
      <c r="AU19" s="13"/>
      <c r="AV19" s="13"/>
      <c r="BC19">
        <v>0</v>
      </c>
      <c r="BD19">
        <v>0</v>
      </c>
    </row>
    <row r="20" spans="1:56" x14ac:dyDescent="0.2">
      <c r="A20" s="15">
        <f>'(Lab)limts'!A16</f>
        <v>73.214999999999989</v>
      </c>
      <c r="B20" s="29">
        <f>'(Lab)limts'!C16</f>
        <v>1.8316766666666653</v>
      </c>
      <c r="C20" s="15">
        <f>'(Lab)limts'!E16</f>
        <v>17.371666666666666</v>
      </c>
      <c r="D20" s="15">
        <f t="shared" si="35"/>
        <v>72.911666666666676</v>
      </c>
      <c r="E20" s="15">
        <f t="shared" si="36"/>
        <v>1.4316666666666666</v>
      </c>
      <c r="F20" s="15">
        <f t="shared" si="37"/>
        <v>13.528333333333334</v>
      </c>
      <c r="G20" s="15">
        <f t="shared" si="0"/>
        <v>17.467966172081653</v>
      </c>
      <c r="H20" s="15">
        <f t="shared" si="1"/>
        <v>13.603877102584477</v>
      </c>
      <c r="I20" s="15">
        <f t="shared" si="2"/>
        <v>15.535921637333065</v>
      </c>
      <c r="J20" s="15">
        <f t="shared" si="3"/>
        <v>0.4070555646100496</v>
      </c>
      <c r="K20" s="15">
        <f t="shared" si="4"/>
        <v>73.214999999999989</v>
      </c>
      <c r="L20" s="15">
        <f t="shared" si="5"/>
        <v>2.5772708463997183</v>
      </c>
      <c r="M20" s="15">
        <f t="shared" si="6"/>
        <v>17.371666666666666</v>
      </c>
      <c r="N20" s="15">
        <f t="shared" si="6"/>
        <v>72.911666666666676</v>
      </c>
      <c r="O20" s="15">
        <f t="shared" si="7"/>
        <v>2.0144345500000544</v>
      </c>
      <c r="P20" s="15">
        <f t="shared" si="8"/>
        <v>13.528333333333334</v>
      </c>
      <c r="Q20" s="15">
        <f t="shared" si="9"/>
        <v>17.561808784788649</v>
      </c>
      <c r="R20" s="15">
        <f t="shared" si="10"/>
        <v>13.677490608076166</v>
      </c>
      <c r="S20" s="15">
        <f t="shared" si="11"/>
        <v>81.561120315542098</v>
      </c>
      <c r="T20" s="15">
        <f t="shared" si="12"/>
        <v>81.530610516944293</v>
      </c>
      <c r="U20" s="15">
        <f t="shared" si="30"/>
        <v>-3.0509798597805116E-2</v>
      </c>
      <c r="V20" s="15">
        <f t="shared" si="13"/>
        <v>-0.30333333333331325</v>
      </c>
      <c r="W20" s="15">
        <f t="shared" si="14"/>
        <v>-3.8843181767124833</v>
      </c>
      <c r="X20" s="15">
        <f t="shared" si="15"/>
        <v>-8.2528611414081389E-3</v>
      </c>
      <c r="Y20" s="15">
        <f t="shared" si="16"/>
        <v>73.063333333333333</v>
      </c>
      <c r="Z20" s="15">
        <f t="shared" si="17"/>
        <v>15.619649696432408</v>
      </c>
      <c r="AA20" s="15">
        <f t="shared" si="31"/>
        <v>81.545865416243203</v>
      </c>
      <c r="AB20" s="15">
        <f t="shared" si="18"/>
        <v>531.91734444444444</v>
      </c>
      <c r="AC20" s="15">
        <f t="shared" si="19"/>
        <v>1.3396240132790591</v>
      </c>
      <c r="AD20" s="15">
        <f t="shared" si="20"/>
        <v>1.7028842363394583</v>
      </c>
      <c r="AE20" s="15">
        <f t="shared" si="21"/>
        <v>0.58229849078491458</v>
      </c>
      <c r="AF20" s="15">
        <f t="shared" si="22"/>
        <v>1.1364294766723246</v>
      </c>
      <c r="AG20" s="15">
        <f t="shared" si="23"/>
        <v>2.9642415728768752E-25</v>
      </c>
      <c r="AH20" s="15">
        <f t="shared" si="24"/>
        <v>0.37858711126993971</v>
      </c>
      <c r="AI20" s="15">
        <f t="shared" si="25"/>
        <v>-3.9172995418466445E-27</v>
      </c>
      <c r="AJ20" s="15">
        <f t="shared" si="26"/>
        <v>-0.22643169301722976</v>
      </c>
      <c r="AK20" s="15">
        <f t="shared" si="27"/>
        <v>-2.281023039512224</v>
      </c>
      <c r="AL20" s="15">
        <f t="shared" si="28"/>
        <v>-7.2620970423734879E-3</v>
      </c>
      <c r="AM20" s="15">
        <f t="shared" si="29"/>
        <v>2.2922456579611374</v>
      </c>
      <c r="AN20" s="4">
        <f t="shared" si="32"/>
        <v>0</v>
      </c>
      <c r="AO20" s="5">
        <f t="shared" si="33"/>
        <v>0</v>
      </c>
      <c r="AP20" s="16">
        <f t="shared" si="34"/>
        <v>2.2922456579611374</v>
      </c>
      <c r="AQ20" t="s">
        <v>27</v>
      </c>
      <c r="AS20" s="4">
        <v>0</v>
      </c>
      <c r="AT20" s="12" t="s">
        <v>209</v>
      </c>
      <c r="AU20" s="13"/>
      <c r="AV20" s="13"/>
      <c r="BC20">
        <v>0</v>
      </c>
      <c r="BD20">
        <v>0</v>
      </c>
    </row>
    <row r="21" spans="1:56" x14ac:dyDescent="0.2">
      <c r="A21" s="15">
        <f>'(Lab)limts'!A17</f>
        <v>70.054999999999993</v>
      </c>
      <c r="B21" s="29">
        <f>'(Lab)limts'!C17</f>
        <v>1.8358466666666655</v>
      </c>
      <c r="C21" s="15">
        <f>'(Lab)limts'!E17</f>
        <v>17.371666666666666</v>
      </c>
      <c r="D21" s="15">
        <f t="shared" si="35"/>
        <v>72.911666666666676</v>
      </c>
      <c r="E21" s="15">
        <f t="shared" si="36"/>
        <v>1.4316666666666666</v>
      </c>
      <c r="F21" s="15">
        <f t="shared" si="37"/>
        <v>13.528333333333334</v>
      </c>
      <c r="G21" s="15">
        <f t="shared" si="0"/>
        <v>17.468403927127657</v>
      </c>
      <c r="H21" s="15">
        <f t="shared" si="1"/>
        <v>13.603877102584477</v>
      </c>
      <c r="I21" s="15">
        <f t="shared" si="2"/>
        <v>15.536140514856067</v>
      </c>
      <c r="J21" s="15">
        <f t="shared" si="3"/>
        <v>0.40705113984918395</v>
      </c>
      <c r="K21" s="15">
        <f t="shared" si="4"/>
        <v>70.054999999999993</v>
      </c>
      <c r="L21" s="15">
        <f t="shared" si="5"/>
        <v>2.5831301449216562</v>
      </c>
      <c r="M21" s="15">
        <f t="shared" si="6"/>
        <v>17.371666666666666</v>
      </c>
      <c r="N21" s="15">
        <f t="shared" si="6"/>
        <v>72.911666666666676</v>
      </c>
      <c r="O21" s="15">
        <f t="shared" si="7"/>
        <v>2.0144282152174147</v>
      </c>
      <c r="P21" s="15">
        <f t="shared" si="8"/>
        <v>13.528333333333334</v>
      </c>
      <c r="Q21" s="15">
        <f t="shared" si="9"/>
        <v>17.562669618351897</v>
      </c>
      <c r="R21" s="15">
        <f t="shared" si="10"/>
        <v>13.677489675084452</v>
      </c>
      <c r="S21" s="15">
        <f t="shared" si="11"/>
        <v>81.542212124699802</v>
      </c>
      <c r="T21" s="15">
        <f t="shared" si="12"/>
        <v>81.530636764316213</v>
      </c>
      <c r="U21" s="15">
        <f t="shared" si="30"/>
        <v>-1.1575360383588418E-2</v>
      </c>
      <c r="V21" s="15">
        <f t="shared" si="13"/>
        <v>2.8566666666666833</v>
      </c>
      <c r="W21" s="15">
        <f t="shared" si="14"/>
        <v>-3.8851799432674454</v>
      </c>
      <c r="X21" s="15">
        <f t="shared" si="15"/>
        <v>-3.1311967068867927E-3</v>
      </c>
      <c r="Y21" s="15">
        <f t="shared" si="16"/>
        <v>71.483333333333334</v>
      </c>
      <c r="Z21" s="15">
        <f t="shared" si="17"/>
        <v>15.620079646718175</v>
      </c>
      <c r="AA21" s="15">
        <f t="shared" si="31"/>
        <v>81.536424444508015</v>
      </c>
      <c r="AB21" s="15">
        <f t="shared" si="18"/>
        <v>461.53361111111116</v>
      </c>
      <c r="AC21" s="15">
        <f t="shared" si="19"/>
        <v>1.315486870314909</v>
      </c>
      <c r="AD21" s="15">
        <f t="shared" si="20"/>
        <v>1.7029035841023177</v>
      </c>
      <c r="AE21" s="15">
        <f t="shared" si="21"/>
        <v>0.58228123037087487</v>
      </c>
      <c r="AF21" s="15">
        <f t="shared" si="22"/>
        <v>1.1364291879277317</v>
      </c>
      <c r="AG21" s="15">
        <f t="shared" si="23"/>
        <v>2.946967276731549E-25</v>
      </c>
      <c r="AH21" s="15">
        <f t="shared" si="24"/>
        <v>0.37862227915134317</v>
      </c>
      <c r="AI21" s="15">
        <f t="shared" si="25"/>
        <v>-3.8948330099802857E-27</v>
      </c>
      <c r="AJ21" s="15">
        <f t="shared" si="26"/>
        <v>2.1715660803082266</v>
      </c>
      <c r="AK21" s="15">
        <f t="shared" si="27"/>
        <v>-2.2815031805312165</v>
      </c>
      <c r="AL21" s="15">
        <f t="shared" si="28"/>
        <v>-2.7552941618795459E-3</v>
      </c>
      <c r="AM21" s="15">
        <f t="shared" si="29"/>
        <v>3.1497561168390815</v>
      </c>
      <c r="AN21" s="4">
        <f t="shared" si="32"/>
        <v>0</v>
      </c>
      <c r="AO21" s="5">
        <f t="shared" si="33"/>
        <v>0</v>
      </c>
      <c r="AP21" s="16">
        <f t="shared" si="34"/>
        <v>3.1497561168390815</v>
      </c>
      <c r="AQ21" t="s">
        <v>28</v>
      </c>
      <c r="AS21" s="4">
        <v>1</v>
      </c>
      <c r="AT21" s="4" t="s">
        <v>210</v>
      </c>
      <c r="AU21" s="13"/>
      <c r="AV21" s="13"/>
      <c r="BC21">
        <v>0</v>
      </c>
      <c r="BD21">
        <v>0</v>
      </c>
    </row>
    <row r="22" spans="1:56" x14ac:dyDescent="0.2">
      <c r="A22" s="15">
        <f>'(Lab)limts'!A18</f>
        <v>72.89</v>
      </c>
      <c r="B22" s="29">
        <f>'(Lab)limts'!C18</f>
        <v>1.8363716666666658</v>
      </c>
      <c r="C22" s="15">
        <f>'(Lab)limts'!E18</f>
        <v>17.371666666666666</v>
      </c>
      <c r="D22" s="15">
        <f t="shared" si="35"/>
        <v>72.911666666666676</v>
      </c>
      <c r="E22" s="15">
        <f t="shared" si="36"/>
        <v>1.4316666666666666</v>
      </c>
      <c r="F22" s="15">
        <f t="shared" si="37"/>
        <v>13.528333333333334</v>
      </c>
      <c r="G22" s="15">
        <f t="shared" si="0"/>
        <v>17.468459109947673</v>
      </c>
      <c r="H22" s="15">
        <f t="shared" si="1"/>
        <v>13.603877102584477</v>
      </c>
      <c r="I22" s="15">
        <f t="shared" si="2"/>
        <v>15.536168106266075</v>
      </c>
      <c r="J22" s="15">
        <f t="shared" si="3"/>
        <v>0.40705058206024702</v>
      </c>
      <c r="K22" s="15">
        <f t="shared" si="4"/>
        <v>72.89</v>
      </c>
      <c r="L22" s="15">
        <f t="shared" si="5"/>
        <v>2.583867822462278</v>
      </c>
      <c r="M22" s="15">
        <f t="shared" si="6"/>
        <v>17.371666666666666</v>
      </c>
      <c r="N22" s="15">
        <f t="shared" si="6"/>
        <v>72.911666666666676</v>
      </c>
      <c r="O22" s="15">
        <f t="shared" si="7"/>
        <v>2.0144274166495868</v>
      </c>
      <c r="P22" s="15">
        <f t="shared" si="8"/>
        <v>13.528333333333334</v>
      </c>
      <c r="Q22" s="15">
        <f t="shared" si="9"/>
        <v>17.562778131654849</v>
      </c>
      <c r="R22" s="15">
        <f t="shared" si="10"/>
        <v>13.677489557470967</v>
      </c>
      <c r="S22" s="15">
        <f t="shared" si="11"/>
        <v>81.539831741182383</v>
      </c>
      <c r="T22" s="15">
        <f t="shared" si="12"/>
        <v>81.5306400730814</v>
      </c>
      <c r="U22" s="15">
        <f t="shared" si="30"/>
        <v>-9.1916681009820422E-3</v>
      </c>
      <c r="V22" s="15">
        <f t="shared" si="13"/>
        <v>2.1666666666675383E-2</v>
      </c>
      <c r="W22" s="15">
        <f t="shared" si="14"/>
        <v>-3.8852885741838818</v>
      </c>
      <c r="X22" s="15">
        <f t="shared" si="15"/>
        <v>-2.4864029060367369E-3</v>
      </c>
      <c r="Y22" s="15">
        <f t="shared" si="16"/>
        <v>72.900833333333338</v>
      </c>
      <c r="Z22" s="15">
        <f t="shared" si="17"/>
        <v>15.620133844562908</v>
      </c>
      <c r="AA22" s="15">
        <f t="shared" si="31"/>
        <v>81.535235907131892</v>
      </c>
      <c r="AB22" s="15">
        <f t="shared" si="18"/>
        <v>524.44816736111136</v>
      </c>
      <c r="AC22" s="15">
        <f t="shared" si="19"/>
        <v>1.337144097751009</v>
      </c>
      <c r="AD22" s="15">
        <f t="shared" si="20"/>
        <v>1.7029060230053308</v>
      </c>
      <c r="AE22" s="15">
        <f t="shared" si="21"/>
        <v>0.58227906050893907</v>
      </c>
      <c r="AF22" s="15">
        <f t="shared" si="22"/>
        <v>1.1364291529005395</v>
      </c>
      <c r="AG22" s="15">
        <f t="shared" si="23"/>
        <v>2.9447996778861586E-25</v>
      </c>
      <c r="AH22" s="15">
        <f t="shared" si="24"/>
        <v>0.37862671242228713</v>
      </c>
      <c r="AI22" s="15">
        <f t="shared" si="25"/>
        <v>-3.892013793182318E-27</v>
      </c>
      <c r="AJ22" s="15">
        <f t="shared" si="26"/>
        <v>1.6203688669842939E-2</v>
      </c>
      <c r="AK22" s="15">
        <f t="shared" si="27"/>
        <v>-2.2815637044533017</v>
      </c>
      <c r="AL22" s="15">
        <f t="shared" si="28"/>
        <v>-2.1879084144318388E-3</v>
      </c>
      <c r="AM22" s="15">
        <f t="shared" si="29"/>
        <v>2.2816222921308453</v>
      </c>
      <c r="AN22" s="4">
        <f t="shared" si="32"/>
        <v>0</v>
      </c>
      <c r="AO22" s="5">
        <f t="shared" si="33"/>
        <v>0</v>
      </c>
      <c r="AP22" s="16">
        <f t="shared" si="34"/>
        <v>2.2816222921308453</v>
      </c>
      <c r="AQ22" t="s">
        <v>29</v>
      </c>
      <c r="AS22" s="4">
        <v>2</v>
      </c>
      <c r="AT22" s="4" t="s">
        <v>211</v>
      </c>
      <c r="AU22" s="13"/>
      <c r="AV22" s="13"/>
      <c r="BC22">
        <v>0</v>
      </c>
      <c r="BD22">
        <v>0</v>
      </c>
    </row>
    <row r="23" spans="1:56" x14ac:dyDescent="0.2">
      <c r="A23" s="15">
        <f>'(Lab)limts'!A19</f>
        <v>74.190000000000012</v>
      </c>
      <c r="B23" s="29">
        <f>'(Lab)limts'!C19</f>
        <v>1.5716669999999999</v>
      </c>
      <c r="C23" s="15">
        <f>'(Lab)limts'!E19</f>
        <v>17.371666666666666</v>
      </c>
      <c r="D23" s="15">
        <f t="shared" si="35"/>
        <v>72.911666666666676</v>
      </c>
      <c r="E23" s="15">
        <f t="shared" si="36"/>
        <v>1.4316666666666666</v>
      </c>
      <c r="F23" s="15">
        <f t="shared" si="37"/>
        <v>13.528333333333334</v>
      </c>
      <c r="G23" s="15">
        <f t="shared" si="0"/>
        <v>17.442618494270484</v>
      </c>
      <c r="H23" s="15">
        <f t="shared" si="1"/>
        <v>13.603877102584477</v>
      </c>
      <c r="I23" s="15">
        <f t="shared" si="2"/>
        <v>15.52324779842748</v>
      </c>
      <c r="J23" s="15">
        <f t="shared" si="3"/>
        <v>0.40731154784945139</v>
      </c>
      <c r="K23" s="15">
        <f t="shared" si="4"/>
        <v>74.190000000000012</v>
      </c>
      <c r="L23" s="15">
        <f t="shared" si="5"/>
        <v>2.2118251184739037</v>
      </c>
      <c r="M23" s="15">
        <f t="shared" si="6"/>
        <v>17.371666666666666</v>
      </c>
      <c r="N23" s="15">
        <f t="shared" si="6"/>
        <v>72.911666666666676</v>
      </c>
      <c r="O23" s="15">
        <f t="shared" si="7"/>
        <v>2.014801032671131</v>
      </c>
      <c r="P23" s="15">
        <f t="shared" si="8"/>
        <v>13.528333333333334</v>
      </c>
      <c r="Q23" s="15">
        <f t="shared" si="9"/>
        <v>17.511909465631948</v>
      </c>
      <c r="R23" s="15">
        <f t="shared" si="10"/>
        <v>13.677544588815291</v>
      </c>
      <c r="S23" s="15">
        <f t="shared" si="11"/>
        <v>82.743930647340619</v>
      </c>
      <c r="T23" s="15">
        <f t="shared" si="12"/>
        <v>81.529092048372391</v>
      </c>
      <c r="U23" s="15">
        <f t="shared" si="30"/>
        <v>-1.2148385989682282</v>
      </c>
      <c r="V23" s="15">
        <f t="shared" si="13"/>
        <v>-1.278333333333336</v>
      </c>
      <c r="W23" s="15">
        <f t="shared" si="14"/>
        <v>-3.8343648768166574</v>
      </c>
      <c r="X23" s="15">
        <f t="shared" si="15"/>
        <v>-0.32813959366753126</v>
      </c>
      <c r="Y23" s="15">
        <f t="shared" si="16"/>
        <v>73.550833333333344</v>
      </c>
      <c r="Z23" s="15">
        <f t="shared" si="17"/>
        <v>15.59472702722362</v>
      </c>
      <c r="AA23" s="15">
        <f t="shared" si="31"/>
        <v>82.136511347856498</v>
      </c>
      <c r="AB23" s="15">
        <f t="shared" si="18"/>
        <v>554.64175069444491</v>
      </c>
      <c r="AC23" s="15">
        <f t="shared" si="19"/>
        <v>1.3470605325095855</v>
      </c>
      <c r="AD23" s="15">
        <f t="shared" si="20"/>
        <v>1.7017627162250628</v>
      </c>
      <c r="AE23" s="15">
        <f t="shared" si="21"/>
        <v>0.58346557742084304</v>
      </c>
      <c r="AF23" s="15">
        <f t="shared" si="22"/>
        <v>1.1364847961448918</v>
      </c>
      <c r="AG23" s="15">
        <f t="shared" si="23"/>
        <v>4.2703863292945304E-25</v>
      </c>
      <c r="AH23" s="15">
        <f t="shared" si="24"/>
        <v>0.3765520694778966</v>
      </c>
      <c r="AI23" s="15">
        <f t="shared" si="25"/>
        <v>-5.6130584955173341E-27</v>
      </c>
      <c r="AJ23" s="15">
        <f t="shared" si="26"/>
        <v>-0.94897987319975141</v>
      </c>
      <c r="AK23" s="15">
        <f t="shared" si="27"/>
        <v>-2.2531724548074727</v>
      </c>
      <c r="AL23" s="15">
        <f t="shared" si="28"/>
        <v>-0.28873205764003579</v>
      </c>
      <c r="AM23" s="15">
        <f t="shared" si="29"/>
        <v>2.4618519679197606</v>
      </c>
      <c r="AN23" s="4">
        <f t="shared" si="32"/>
        <v>0</v>
      </c>
      <c r="AO23" s="5">
        <f t="shared" si="33"/>
        <v>0</v>
      </c>
      <c r="AP23" s="16">
        <f t="shared" si="34"/>
        <v>2.4618519679197606</v>
      </c>
      <c r="AQ23" t="s">
        <v>30</v>
      </c>
      <c r="AS23" s="4">
        <v>3</v>
      </c>
      <c r="AT23" s="4" t="s">
        <v>212</v>
      </c>
      <c r="AU23" s="13"/>
      <c r="AV23" s="13"/>
      <c r="BC23">
        <v>0</v>
      </c>
      <c r="BD23">
        <v>0</v>
      </c>
    </row>
    <row r="24" spans="1:56" x14ac:dyDescent="0.2">
      <c r="A24" s="15">
        <f>'(Lab)limts'!A20</f>
        <v>71.75</v>
      </c>
      <c r="B24" s="29">
        <f>'(Lab)limts'!C20</f>
        <v>1.8115316666666657</v>
      </c>
      <c r="C24" s="15">
        <f>'(Lab)limts'!E20</f>
        <v>17.371666666666666</v>
      </c>
      <c r="D24" s="15">
        <f t="shared" si="35"/>
        <v>72.911666666666676</v>
      </c>
      <c r="E24" s="15">
        <f t="shared" si="36"/>
        <v>1.4316666666666666</v>
      </c>
      <c r="F24" s="15">
        <f t="shared" si="37"/>
        <v>13.528333333333334</v>
      </c>
      <c r="G24" s="15">
        <f t="shared" si="0"/>
        <v>17.465865273644873</v>
      </c>
      <c r="H24" s="15">
        <f t="shared" si="1"/>
        <v>13.603877102584477</v>
      </c>
      <c r="I24" s="15">
        <f t="shared" si="2"/>
        <v>15.534871188114675</v>
      </c>
      <c r="J24" s="15">
        <f t="shared" si="3"/>
        <v>0.40707679831525451</v>
      </c>
      <c r="K24" s="15">
        <f t="shared" si="4"/>
        <v>71.75</v>
      </c>
      <c r="L24" s="15">
        <f t="shared" si="5"/>
        <v>2.5489641775800287</v>
      </c>
      <c r="M24" s="15">
        <f t="shared" si="6"/>
        <v>17.371666666666666</v>
      </c>
      <c r="N24" s="15">
        <f t="shared" si="6"/>
        <v>72.911666666666676</v>
      </c>
      <c r="O24" s="15">
        <f t="shared" si="7"/>
        <v>2.0144649495880063</v>
      </c>
      <c r="P24" s="15">
        <f t="shared" si="8"/>
        <v>13.528333333333334</v>
      </c>
      <c r="Q24" s="15">
        <f t="shared" si="9"/>
        <v>17.557676986331764</v>
      </c>
      <c r="R24" s="15">
        <f t="shared" si="10"/>
        <v>13.677495085391053</v>
      </c>
      <c r="S24" s="15">
        <f t="shared" si="11"/>
        <v>81.652493080842348</v>
      </c>
      <c r="T24" s="15">
        <f t="shared" si="12"/>
        <v>81.530484560140295</v>
      </c>
      <c r="U24" s="15">
        <f t="shared" si="30"/>
        <v>-0.12200852070205315</v>
      </c>
      <c r="V24" s="15">
        <f t="shared" si="13"/>
        <v>1.161666666666676</v>
      </c>
      <c r="W24" s="15">
        <f t="shared" si="14"/>
        <v>-3.8801819009407108</v>
      </c>
      <c r="X24" s="15">
        <f t="shared" si="15"/>
        <v>-3.2999264345029082E-2</v>
      </c>
      <c r="Y24" s="15">
        <f t="shared" si="16"/>
        <v>72.330833333333345</v>
      </c>
      <c r="Z24" s="15">
        <f t="shared" si="17"/>
        <v>15.617586035861407</v>
      </c>
      <c r="AA24" s="15">
        <f t="shared" si="31"/>
        <v>81.591488820491321</v>
      </c>
      <c r="AB24" s="15">
        <f t="shared" si="18"/>
        <v>498.66611736111162</v>
      </c>
      <c r="AC24" s="15">
        <f t="shared" si="19"/>
        <v>1.3284408598833619</v>
      </c>
      <c r="AD24" s="15">
        <f t="shared" si="20"/>
        <v>1.7027913716137633</v>
      </c>
      <c r="AE24" s="15">
        <f t="shared" si="21"/>
        <v>0.58238251389754181</v>
      </c>
      <c r="AF24" s="15">
        <f t="shared" si="22"/>
        <v>1.1364311352486416</v>
      </c>
      <c r="AG24" s="15">
        <f t="shared" si="23"/>
        <v>3.0491449035964656E-25</v>
      </c>
      <c r="AH24" s="15">
        <f t="shared" si="24"/>
        <v>0.3784183422988493</v>
      </c>
      <c r="AI24" s="15">
        <f t="shared" si="25"/>
        <v>-4.0277045522506607E-27</v>
      </c>
      <c r="AJ24" s="15">
        <f t="shared" si="26"/>
        <v>0.87445869947772548</v>
      </c>
      <c r="AK24" s="15">
        <f t="shared" si="27"/>
        <v>-2.2787183242908959</v>
      </c>
      <c r="AL24" s="15">
        <f t="shared" si="28"/>
        <v>-2.9037627817024847E-2</v>
      </c>
      <c r="AM24" s="15">
        <f t="shared" si="29"/>
        <v>2.4409175328922164</v>
      </c>
      <c r="AN24" s="4">
        <f>IF((T24-S24)&gt;180,1,IF((T24-S24)&lt;-180,2,0))</f>
        <v>0</v>
      </c>
      <c r="AO24" s="5">
        <f t="shared" si="33"/>
        <v>0</v>
      </c>
      <c r="AP24" s="16">
        <f t="shared" si="34"/>
        <v>2.4409175328922164</v>
      </c>
      <c r="AQ24" t="s">
        <v>31</v>
      </c>
      <c r="BC24">
        <v>0</v>
      </c>
      <c r="BD24">
        <v>0</v>
      </c>
    </row>
    <row r="25" spans="1:56" x14ac:dyDescent="0.2">
      <c r="A25" s="15">
        <f>'(Lab)limts'!A21</f>
        <v>72.911666666666676</v>
      </c>
      <c r="B25" s="29">
        <f>'(Lab)limts'!C21</f>
        <v>1.431667</v>
      </c>
      <c r="C25" s="15">
        <f>'(Lab)limts'!E21</f>
        <v>17.371666666666666</v>
      </c>
      <c r="D25" s="15">
        <f t="shared" si="35"/>
        <v>72.911666666666676</v>
      </c>
      <c r="E25" s="15">
        <f t="shared" si="36"/>
        <v>1.4316666666666666</v>
      </c>
      <c r="F25" s="15">
        <f t="shared" si="37"/>
        <v>13.528333333333334</v>
      </c>
      <c r="G25" s="15">
        <f t="shared" si="0"/>
        <v>17.43056147049391</v>
      </c>
      <c r="H25" s="15">
        <f t="shared" si="1"/>
        <v>13.603877102584477</v>
      </c>
      <c r="I25" s="15">
        <f t="shared" si="2"/>
        <v>15.517219286539193</v>
      </c>
      <c r="J25" s="15">
        <f t="shared" si="3"/>
        <v>0.40743315355501025</v>
      </c>
      <c r="K25" s="15">
        <f t="shared" si="4"/>
        <v>72.911666666666676</v>
      </c>
      <c r="L25" s="15">
        <f t="shared" si="5"/>
        <v>2.014975600650641</v>
      </c>
      <c r="M25" s="15">
        <f t="shared" ref="M25:N49" si="38">C25</f>
        <v>17.371666666666666</v>
      </c>
      <c r="N25" s="15">
        <f t="shared" si="38"/>
        <v>72.911666666666676</v>
      </c>
      <c r="O25" s="15">
        <f t="shared" si="7"/>
        <v>2.0149751315062563</v>
      </c>
      <c r="P25" s="15">
        <f t="shared" si="8"/>
        <v>13.528333333333334</v>
      </c>
      <c r="Q25" s="15">
        <f t="shared" si="9"/>
        <v>17.488136820398999</v>
      </c>
      <c r="R25" s="15">
        <f t="shared" si="10"/>
        <v>13.677570235914216</v>
      </c>
      <c r="S25" s="15">
        <f t="shared" si="11"/>
        <v>83.38371034522477</v>
      </c>
      <c r="T25" s="15">
        <f t="shared" si="12"/>
        <v>81.528370698929919</v>
      </c>
      <c r="U25" s="15">
        <f t="shared" si="30"/>
        <v>-1.8553396462948513</v>
      </c>
      <c r="V25" s="15">
        <f t="shared" si="13"/>
        <v>0</v>
      </c>
      <c r="W25" s="15">
        <f t="shared" si="14"/>
        <v>-3.8105665844847838</v>
      </c>
      <c r="X25" s="15">
        <f t="shared" si="15"/>
        <v>-0.50079278780679637</v>
      </c>
      <c r="Y25" s="15">
        <f t="shared" si="16"/>
        <v>72.911666666666676</v>
      </c>
      <c r="Z25" s="15">
        <f t="shared" si="17"/>
        <v>15.582853528156608</v>
      </c>
      <c r="AA25" s="15">
        <f t="shared" si="31"/>
        <v>82.456040522077345</v>
      </c>
      <c r="AB25" s="15">
        <f t="shared" si="18"/>
        <v>524.94446944444485</v>
      </c>
      <c r="AC25" s="15">
        <f t="shared" si="19"/>
        <v>1.3373094426004382</v>
      </c>
      <c r="AD25" s="15">
        <f t="shared" si="20"/>
        <v>1.7012284087670473</v>
      </c>
      <c r="AE25" s="15">
        <f t="shared" si="21"/>
        <v>0.58416970517710409</v>
      </c>
      <c r="AF25" s="15">
        <f t="shared" si="22"/>
        <v>1.1365454642704187</v>
      </c>
      <c r="AG25" s="15">
        <f t="shared" si="23"/>
        <v>5.2004365615924269E-25</v>
      </c>
      <c r="AH25" s="15">
        <f t="shared" si="24"/>
        <v>0.37558497746582786</v>
      </c>
      <c r="AI25" s="15">
        <f t="shared" si="25"/>
        <v>-6.8179746061476811E-27</v>
      </c>
      <c r="AJ25" s="15">
        <f t="shared" si="26"/>
        <v>0</v>
      </c>
      <c r="AK25" s="15">
        <f t="shared" si="27"/>
        <v>-2.2398912249804619</v>
      </c>
      <c r="AL25" s="15">
        <f t="shared" si="28"/>
        <v>-0.4406271491552427</v>
      </c>
      <c r="AM25" s="15">
        <f t="shared" si="29"/>
        <v>2.2828195251305239</v>
      </c>
      <c r="AN25" s="4">
        <f t="shared" si="32"/>
        <v>0</v>
      </c>
      <c r="AO25" s="5">
        <f t="shared" si="33"/>
        <v>0</v>
      </c>
      <c r="AP25" s="16">
        <f t="shared" si="34"/>
        <v>2.2828195251305239</v>
      </c>
      <c r="AQ25" t="s">
        <v>32</v>
      </c>
      <c r="BC25">
        <v>0</v>
      </c>
      <c r="BD25">
        <v>0</v>
      </c>
    </row>
    <row r="26" spans="1:56" x14ac:dyDescent="0.2">
      <c r="A26" s="15">
        <f>'(Lab)limts'!A22</f>
        <v>69.584999999999994</v>
      </c>
      <c r="B26" s="29">
        <f>'(Lab)limts'!C22</f>
        <v>1.7663966666666655</v>
      </c>
      <c r="C26" s="15">
        <f>'(Lab)limts'!E22</f>
        <v>17.371666666666666</v>
      </c>
      <c r="D26" s="15">
        <f t="shared" si="35"/>
        <v>72.911666666666676</v>
      </c>
      <c r="E26" s="15">
        <f t="shared" si="36"/>
        <v>1.4316666666666666</v>
      </c>
      <c r="F26" s="15">
        <f t="shared" si="37"/>
        <v>13.528333333333334</v>
      </c>
      <c r="G26" s="15">
        <f t="shared" si="0"/>
        <v>17.461241650059968</v>
      </c>
      <c r="H26" s="15">
        <f t="shared" si="1"/>
        <v>13.603877102584477</v>
      </c>
      <c r="I26" s="15">
        <f t="shared" si="2"/>
        <v>15.532559376322222</v>
      </c>
      <c r="J26" s="15">
        <f t="shared" si="3"/>
        <v>0.40712351830525917</v>
      </c>
      <c r="K26" s="15">
        <f t="shared" si="4"/>
        <v>69.584999999999994</v>
      </c>
      <c r="L26" s="15">
        <f t="shared" si="5"/>
        <v>2.4855382923226803</v>
      </c>
      <c r="M26" s="15">
        <f t="shared" si="38"/>
        <v>17.371666666666666</v>
      </c>
      <c r="N26" s="15">
        <f t="shared" si="38"/>
        <v>72.911666666666676</v>
      </c>
      <c r="O26" s="15">
        <f t="shared" si="7"/>
        <v>2.0145318370403626</v>
      </c>
      <c r="P26" s="15">
        <f t="shared" si="8"/>
        <v>13.528333333333334</v>
      </c>
      <c r="Q26" s="15">
        <f t="shared" si="9"/>
        <v>17.548581235540954</v>
      </c>
      <c r="R26" s="15">
        <f t="shared" si="10"/>
        <v>13.677504936947638</v>
      </c>
      <c r="S26" s="15">
        <f t="shared" si="11"/>
        <v>81.857383908868229</v>
      </c>
      <c r="T26" s="15">
        <f t="shared" si="12"/>
        <v>81.530207420827949</v>
      </c>
      <c r="U26" s="15">
        <f t="shared" si="30"/>
        <v>-0.32717648804027988</v>
      </c>
      <c r="V26" s="15">
        <f t="shared" si="13"/>
        <v>3.3266666666666822</v>
      </c>
      <c r="W26" s="15">
        <f t="shared" si="14"/>
        <v>-3.8710762985933158</v>
      </c>
      <c r="X26" s="15">
        <f t="shared" si="15"/>
        <v>-8.8467409240820444E-2</v>
      </c>
      <c r="Y26" s="15">
        <f t="shared" si="16"/>
        <v>71.248333333333335</v>
      </c>
      <c r="Z26" s="15">
        <f t="shared" si="17"/>
        <v>15.613043086244296</v>
      </c>
      <c r="AA26" s="15">
        <f t="shared" si="31"/>
        <v>81.693795664848096</v>
      </c>
      <c r="AB26" s="15">
        <f t="shared" si="18"/>
        <v>451.49166944444448</v>
      </c>
      <c r="AC26" s="15">
        <f t="shared" si="19"/>
        <v>1.3118918228604906</v>
      </c>
      <c r="AD26" s="15">
        <f t="shared" si="20"/>
        <v>1.7025869388809933</v>
      </c>
      <c r="AE26" s="15">
        <f t="shared" si="21"/>
        <v>0.58257462835849694</v>
      </c>
      <c r="AF26" s="15">
        <f t="shared" si="22"/>
        <v>1.1364364416027095</v>
      </c>
      <c r="AG26" s="15">
        <f t="shared" si="23"/>
        <v>3.2484010523049757E-25</v>
      </c>
      <c r="AH26" s="15">
        <f t="shared" si="24"/>
        <v>0.37804698058875802</v>
      </c>
      <c r="AI26" s="15">
        <f t="shared" si="25"/>
        <v>-4.2866969260269529E-27</v>
      </c>
      <c r="AJ26" s="15">
        <f t="shared" si="26"/>
        <v>2.5357781858973043</v>
      </c>
      <c r="AK26" s="15">
        <f t="shared" si="27"/>
        <v>-2.2736438358545956</v>
      </c>
      <c r="AL26" s="15">
        <f t="shared" si="28"/>
        <v>-7.7846332625567144E-2</v>
      </c>
      <c r="AM26" s="15">
        <f t="shared" si="29"/>
        <v>3.4067121028780045</v>
      </c>
      <c r="AN26" s="4">
        <f t="shared" si="32"/>
        <v>0</v>
      </c>
      <c r="AO26" s="5">
        <f t="shared" si="33"/>
        <v>0</v>
      </c>
      <c r="AP26" s="16">
        <f t="shared" si="34"/>
        <v>3.4067121028780045</v>
      </c>
      <c r="AQ26" t="s">
        <v>33</v>
      </c>
      <c r="BC26">
        <v>0</v>
      </c>
      <c r="BD26">
        <v>0</v>
      </c>
    </row>
    <row r="27" spans="1:56" x14ac:dyDescent="0.2">
      <c r="A27" s="15">
        <f>'(Lab)limts'!A23</f>
        <v>67.913333333333341</v>
      </c>
      <c r="B27" s="29">
        <f>'(Lab)limts'!C23</f>
        <v>1.7098383333333325</v>
      </c>
      <c r="C27" s="15">
        <f>'(Lab)limts'!E23</f>
        <v>17.371666666666666</v>
      </c>
      <c r="D27" s="15">
        <f t="shared" si="35"/>
        <v>72.911666666666676</v>
      </c>
      <c r="E27" s="15">
        <f t="shared" si="36"/>
        <v>1.4316666666666666</v>
      </c>
      <c r="F27" s="15">
        <f t="shared" si="37"/>
        <v>13.528333333333334</v>
      </c>
      <c r="G27" s="15">
        <f t="shared" si="0"/>
        <v>17.455610843047399</v>
      </c>
      <c r="H27" s="15">
        <f t="shared" si="1"/>
        <v>13.603877102584477</v>
      </c>
      <c r="I27" s="15">
        <f t="shared" si="2"/>
        <v>15.529743972815938</v>
      </c>
      <c r="J27" s="15">
        <f t="shared" si="3"/>
        <v>0.40718039543631362</v>
      </c>
      <c r="K27" s="15">
        <f t="shared" si="4"/>
        <v>67.913333333333341</v>
      </c>
      <c r="L27" s="15">
        <f t="shared" si="5"/>
        <v>2.4060509820321663</v>
      </c>
      <c r="M27" s="15">
        <f t="shared" si="38"/>
        <v>17.371666666666666</v>
      </c>
      <c r="N27" s="15">
        <f t="shared" si="38"/>
        <v>72.911666666666676</v>
      </c>
      <c r="O27" s="15">
        <f t="shared" si="7"/>
        <v>2.0146132661329887</v>
      </c>
      <c r="P27" s="15">
        <f t="shared" si="8"/>
        <v>13.528333333333334</v>
      </c>
      <c r="Q27" s="15">
        <f t="shared" si="9"/>
        <v>17.537499368664729</v>
      </c>
      <c r="R27" s="15">
        <f t="shared" si="10"/>
        <v>13.677516930709931</v>
      </c>
      <c r="S27" s="15">
        <f t="shared" si="11"/>
        <v>82.114455271470803</v>
      </c>
      <c r="T27" s="15">
        <f t="shared" si="12"/>
        <v>81.529870030691299</v>
      </c>
      <c r="U27" s="15">
        <f t="shared" si="30"/>
        <v>-0.58458524077950358</v>
      </c>
      <c r="V27" s="15">
        <f t="shared" si="13"/>
        <v>4.9983333333333348</v>
      </c>
      <c r="W27" s="15">
        <f t="shared" si="14"/>
        <v>-3.8599824379547982</v>
      </c>
      <c r="X27" s="15">
        <f t="shared" si="15"/>
        <v>-0.15801954062715728</v>
      </c>
      <c r="Y27" s="15">
        <f t="shared" si="16"/>
        <v>70.412500000000009</v>
      </c>
      <c r="Z27" s="15">
        <f t="shared" si="17"/>
        <v>15.60750814968733</v>
      </c>
      <c r="AA27" s="15">
        <f t="shared" si="31"/>
        <v>81.822162651081044</v>
      </c>
      <c r="AB27" s="15">
        <f t="shared" si="18"/>
        <v>416.67015625000033</v>
      </c>
      <c r="AC27" s="15">
        <f t="shared" si="19"/>
        <v>1.2990934475701654</v>
      </c>
      <c r="AD27" s="15">
        <f t="shared" si="20"/>
        <v>1.7023378667359297</v>
      </c>
      <c r="AE27" s="15">
        <f t="shared" si="21"/>
        <v>0.58282295318147015</v>
      </c>
      <c r="AF27" s="15">
        <f t="shared" si="22"/>
        <v>1.1364462098740695</v>
      </c>
      <c r="AG27" s="15">
        <f t="shared" si="23"/>
        <v>3.5167657915406563E-25</v>
      </c>
      <c r="AH27" s="15">
        <f t="shared" si="24"/>
        <v>0.37759483946012151</v>
      </c>
      <c r="AI27" s="15">
        <f t="shared" si="25"/>
        <v>-4.6352894602732107E-27</v>
      </c>
      <c r="AJ27" s="15">
        <f t="shared" si="26"/>
        <v>3.8475548796603176</v>
      </c>
      <c r="AK27" s="15">
        <f t="shared" si="27"/>
        <v>-2.2674596584965512</v>
      </c>
      <c r="AL27" s="15">
        <f t="shared" si="28"/>
        <v>-0.13904709193818118</v>
      </c>
      <c r="AM27" s="15">
        <f t="shared" si="29"/>
        <v>4.4681524088468247</v>
      </c>
      <c r="AN27" s="4">
        <f t="shared" si="32"/>
        <v>0</v>
      </c>
      <c r="AO27" s="5">
        <f t="shared" si="33"/>
        <v>0</v>
      </c>
      <c r="AP27" s="16">
        <f t="shared" si="34"/>
        <v>4.4681524088468247</v>
      </c>
      <c r="AQ27" t="s">
        <v>34</v>
      </c>
      <c r="BC27">
        <v>0</v>
      </c>
      <c r="BD27">
        <v>0</v>
      </c>
    </row>
    <row r="28" spans="1:56" x14ac:dyDescent="0.2">
      <c r="A28" s="15">
        <f>'(Lab)limts'!A24</f>
        <v>63.883333333333333</v>
      </c>
      <c r="B28" s="29">
        <f>'(Lab)limts'!C24</f>
        <v>1.4737483333333321</v>
      </c>
      <c r="C28" s="15">
        <f>'(Lab)limts'!E24</f>
        <v>21.361666666666668</v>
      </c>
      <c r="D28" s="15">
        <f t="shared" si="35"/>
        <v>72.911666666666676</v>
      </c>
      <c r="E28" s="15">
        <f t="shared" si="36"/>
        <v>1.4316666666666666</v>
      </c>
      <c r="F28" s="15">
        <f t="shared" si="37"/>
        <v>13.528333333333334</v>
      </c>
      <c r="G28" s="15">
        <f t="shared" si="0"/>
        <v>21.412443506703774</v>
      </c>
      <c r="H28" s="15">
        <f t="shared" si="1"/>
        <v>13.603877102584477</v>
      </c>
      <c r="I28" s="15">
        <f t="shared" si="2"/>
        <v>17.508160304644125</v>
      </c>
      <c r="J28" s="15">
        <f t="shared" si="3"/>
        <v>0.36187157776363177</v>
      </c>
      <c r="K28" s="15">
        <f t="shared" si="4"/>
        <v>63.883333333333333</v>
      </c>
      <c r="L28" s="15">
        <f t="shared" si="5"/>
        <v>2.0070559679431881</v>
      </c>
      <c r="M28" s="15">
        <f t="shared" si="38"/>
        <v>21.361666666666668</v>
      </c>
      <c r="N28" s="15">
        <f t="shared" si="38"/>
        <v>72.911666666666676</v>
      </c>
      <c r="O28" s="15">
        <f t="shared" si="7"/>
        <v>1.9497461421649329</v>
      </c>
      <c r="P28" s="15">
        <f t="shared" si="8"/>
        <v>13.528333333333334</v>
      </c>
      <c r="Q28" s="15">
        <f t="shared" si="9"/>
        <v>21.455746932610719</v>
      </c>
      <c r="R28" s="15">
        <f t="shared" si="10"/>
        <v>13.668112993265193</v>
      </c>
      <c r="S28" s="15">
        <f t="shared" si="11"/>
        <v>84.632477171725114</v>
      </c>
      <c r="T28" s="15">
        <f t="shared" si="12"/>
        <v>81.798823619919233</v>
      </c>
      <c r="U28" s="15">
        <f t="shared" si="30"/>
        <v>-2.833653551805881</v>
      </c>
      <c r="V28" s="15">
        <f t="shared" si="13"/>
        <v>9.0283333333333431</v>
      </c>
      <c r="W28" s="15">
        <f t="shared" si="14"/>
        <v>-7.7876339393455254</v>
      </c>
      <c r="X28" s="15">
        <f t="shared" si="15"/>
        <v>-0.84684895583308806</v>
      </c>
      <c r="Y28" s="15">
        <f t="shared" si="16"/>
        <v>68.397500000000008</v>
      </c>
      <c r="Z28" s="15">
        <f t="shared" si="17"/>
        <v>17.561929962937956</v>
      </c>
      <c r="AA28" s="15">
        <f t="shared" si="31"/>
        <v>83.215650395822166</v>
      </c>
      <c r="AB28" s="15">
        <f t="shared" si="18"/>
        <v>338.46800625000031</v>
      </c>
      <c r="AC28" s="15">
        <f t="shared" si="19"/>
        <v>1.2681536310355481</v>
      </c>
      <c r="AD28" s="15">
        <f t="shared" si="20"/>
        <v>1.7902868483322081</v>
      </c>
      <c r="AE28" s="15">
        <f t="shared" si="21"/>
        <v>0.58605459906520418</v>
      </c>
      <c r="AF28" s="15">
        <f t="shared" si="22"/>
        <v>1.154383747348612</v>
      </c>
      <c r="AG28" s="15">
        <f t="shared" si="23"/>
        <v>8.2966009062687401E-25</v>
      </c>
      <c r="AH28" s="15">
        <f t="shared" si="24"/>
        <v>0.55801364220903305</v>
      </c>
      <c r="AI28" s="15">
        <f t="shared" si="25"/>
        <v>-1.6160410169844029E-26</v>
      </c>
      <c r="AJ28" s="15">
        <f t="shared" si="26"/>
        <v>7.1192741260859638</v>
      </c>
      <c r="AK28" s="15">
        <f t="shared" si="27"/>
        <v>-4.3499364063364006</v>
      </c>
      <c r="AL28" s="15">
        <f t="shared" si="28"/>
        <v>-0.73359396975063995</v>
      </c>
      <c r="AM28" s="15">
        <f t="shared" si="29"/>
        <v>8.3752116948756825</v>
      </c>
      <c r="AN28" s="4">
        <f t="shared" si="32"/>
        <v>0</v>
      </c>
      <c r="AO28" s="5">
        <f t="shared" si="33"/>
        <v>0</v>
      </c>
      <c r="AP28" s="16">
        <f t="shared" si="34"/>
        <v>8.3752116948756825</v>
      </c>
      <c r="AQ28" t="s">
        <v>118</v>
      </c>
      <c r="BC28">
        <v>0</v>
      </c>
      <c r="BD28">
        <v>0</v>
      </c>
    </row>
    <row r="29" spans="1:56" x14ac:dyDescent="0.2">
      <c r="A29" s="15">
        <f>'(Lab)limts'!A25</f>
        <v>59.976666666666667</v>
      </c>
      <c r="B29" s="29">
        <f>'(Lab)limts'!C25</f>
        <v>1.457244999999999</v>
      </c>
      <c r="C29" s="15">
        <f>'(Lab)limts'!E25</f>
        <v>20.173333333333332</v>
      </c>
      <c r="D29" s="15">
        <f t="shared" si="35"/>
        <v>72.911666666666676</v>
      </c>
      <c r="E29" s="15">
        <f t="shared" si="36"/>
        <v>1.4316666666666666</v>
      </c>
      <c r="F29" s="15">
        <f t="shared" si="37"/>
        <v>13.528333333333334</v>
      </c>
      <c r="G29" s="15">
        <f t="shared" si="0"/>
        <v>20.225897774086636</v>
      </c>
      <c r="H29" s="15">
        <f t="shared" si="1"/>
        <v>13.603877102584477</v>
      </c>
      <c r="I29" s="15">
        <f t="shared" si="2"/>
        <v>16.914887438335555</v>
      </c>
      <c r="J29" s="15">
        <f t="shared" si="3"/>
        <v>0.37655723130568824</v>
      </c>
      <c r="K29" s="15">
        <f t="shared" si="4"/>
        <v>59.976666666666667</v>
      </c>
      <c r="L29" s="15">
        <f t="shared" si="5"/>
        <v>2.0059811425340563</v>
      </c>
      <c r="M29" s="15">
        <f t="shared" si="38"/>
        <v>20.173333333333332</v>
      </c>
      <c r="N29" s="15">
        <f t="shared" si="38"/>
        <v>72.911666666666676</v>
      </c>
      <c r="O29" s="15">
        <f t="shared" si="7"/>
        <v>1.9707711028193102</v>
      </c>
      <c r="P29" s="15">
        <f t="shared" si="8"/>
        <v>13.528333333333334</v>
      </c>
      <c r="Q29" s="15">
        <f t="shared" si="9"/>
        <v>20.272822648116367</v>
      </c>
      <c r="R29" s="15">
        <f t="shared" si="10"/>
        <v>13.671128026519444</v>
      </c>
      <c r="S29" s="15">
        <f t="shared" si="11"/>
        <v>84.32133160689186</v>
      </c>
      <c r="T29" s="15">
        <f t="shared" si="12"/>
        <v>81.711608983096554</v>
      </c>
      <c r="U29" s="15">
        <f t="shared" si="30"/>
        <v>-2.6097226237953066</v>
      </c>
      <c r="V29" s="15">
        <f t="shared" si="13"/>
        <v>12.935000000000009</v>
      </c>
      <c r="W29" s="15">
        <f t="shared" si="14"/>
        <v>-6.6016946215969234</v>
      </c>
      <c r="X29" s="15">
        <f t="shared" si="15"/>
        <v>-0.75821690173388623</v>
      </c>
      <c r="Y29" s="15">
        <f t="shared" si="16"/>
        <v>66.444166666666675</v>
      </c>
      <c r="Z29" s="15">
        <f t="shared" si="17"/>
        <v>16.971975337317907</v>
      </c>
      <c r="AA29" s="15">
        <f t="shared" si="31"/>
        <v>83.016470294994207</v>
      </c>
      <c r="AB29" s="15">
        <f t="shared" si="18"/>
        <v>270.41061736111141</v>
      </c>
      <c r="AC29" s="15">
        <f t="shared" si="19"/>
        <v>1.2380174256879062</v>
      </c>
      <c r="AD29" s="15">
        <f t="shared" si="20"/>
        <v>1.7637388901793059</v>
      </c>
      <c r="AE29" s="15">
        <f t="shared" si="21"/>
        <v>0.58553120272843318</v>
      </c>
      <c r="AF29" s="15">
        <f t="shared" si="22"/>
        <v>1.149064316979056</v>
      </c>
      <c r="AG29" s="15">
        <f t="shared" si="23"/>
        <v>7.3415032324918013E-25</v>
      </c>
      <c r="AH29" s="15">
        <f t="shared" si="24"/>
        <v>0.49926540874531977</v>
      </c>
      <c r="AI29" s="15">
        <f t="shared" si="25"/>
        <v>-1.2794515209757102E-26</v>
      </c>
      <c r="AJ29" s="15">
        <f t="shared" si="26"/>
        <v>10.448156650794036</v>
      </c>
      <c r="AK29" s="15">
        <f t="shared" si="27"/>
        <v>-3.7430113144048094</v>
      </c>
      <c r="AL29" s="15">
        <f t="shared" si="28"/>
        <v>-0.65985592845426966</v>
      </c>
      <c r="AM29" s="15">
        <f t="shared" si="29"/>
        <v>11.117981873775939</v>
      </c>
      <c r="AN29" s="4">
        <f t="shared" si="32"/>
        <v>0</v>
      </c>
      <c r="AO29" s="5">
        <f t="shared" si="33"/>
        <v>0</v>
      </c>
      <c r="AP29" s="16">
        <f t="shared" si="34"/>
        <v>11.117981873775939</v>
      </c>
      <c r="AQ29" t="s">
        <v>36</v>
      </c>
      <c r="BC29">
        <v>0</v>
      </c>
      <c r="BD29">
        <v>0</v>
      </c>
    </row>
    <row r="30" spans="1:56" x14ac:dyDescent="0.2">
      <c r="A30" s="15">
        <f>'(Lab)limts'!A26</f>
        <v>72.785000000000011</v>
      </c>
      <c r="B30" s="29">
        <f>'(Lab)limts'!C26</f>
        <v>0.18</v>
      </c>
      <c r="C30" s="15">
        <f>'(Lab)limts'!E26</f>
        <v>17.371666666666666</v>
      </c>
      <c r="D30" s="15">
        <f t="shared" si="35"/>
        <v>72.911666666666676</v>
      </c>
      <c r="E30" s="15">
        <f t="shared" si="36"/>
        <v>1.4316666666666666</v>
      </c>
      <c r="F30" s="15">
        <f t="shared" si="37"/>
        <v>13.528333333333334</v>
      </c>
      <c r="G30" s="15">
        <f t="shared" si="0"/>
        <v>17.372599194644934</v>
      </c>
      <c r="H30" s="15">
        <f t="shared" si="1"/>
        <v>13.603877102584477</v>
      </c>
      <c r="I30" s="15">
        <f t="shared" si="2"/>
        <v>15.488238148614705</v>
      </c>
      <c r="J30" s="15">
        <f t="shared" si="3"/>
        <v>0.40801634338743098</v>
      </c>
      <c r="K30" s="15">
        <f t="shared" si="4"/>
        <v>72.785000000000011</v>
      </c>
      <c r="L30" s="15">
        <f t="shared" si="5"/>
        <v>0.25344294180973753</v>
      </c>
      <c r="M30" s="15">
        <f t="shared" si="38"/>
        <v>17.371666666666666</v>
      </c>
      <c r="N30" s="15">
        <f t="shared" si="38"/>
        <v>72.911666666666676</v>
      </c>
      <c r="O30" s="15">
        <f t="shared" si="7"/>
        <v>2.015810064949672</v>
      </c>
      <c r="P30" s="15">
        <f t="shared" si="8"/>
        <v>13.528333333333334</v>
      </c>
      <c r="Q30" s="15">
        <f t="shared" si="9"/>
        <v>17.373515363982357</v>
      </c>
      <c r="R30" s="15">
        <f t="shared" si="10"/>
        <v>13.677693262963977</v>
      </c>
      <c r="S30" s="15">
        <f t="shared" si="11"/>
        <v>89.164145787828488</v>
      </c>
      <c r="T30" s="15">
        <f t="shared" si="12"/>
        <v>81.52491132927274</v>
      </c>
      <c r="U30" s="15">
        <f t="shared" si="30"/>
        <v>-7.6392344585557481</v>
      </c>
      <c r="V30" s="15">
        <f t="shared" si="13"/>
        <v>0.12666666666666515</v>
      </c>
      <c r="W30" s="15">
        <f t="shared" si="14"/>
        <v>-3.6958221010183792</v>
      </c>
      <c r="X30" s="15">
        <f t="shared" si="15"/>
        <v>-2.0537886905569769</v>
      </c>
      <c r="Y30" s="15">
        <f t="shared" si="16"/>
        <v>72.848333333333343</v>
      </c>
      <c r="Z30" s="15">
        <f t="shared" si="17"/>
        <v>15.525604313473167</v>
      </c>
      <c r="AA30" s="15">
        <f t="shared" si="31"/>
        <v>85.344528558550621</v>
      </c>
      <c r="AB30" s="15">
        <f t="shared" si="18"/>
        <v>522.0463361111116</v>
      </c>
      <c r="AC30" s="15">
        <f t="shared" si="19"/>
        <v>1.3363427761834807</v>
      </c>
      <c r="AD30" s="15">
        <f t="shared" si="20"/>
        <v>1.6986521941062924</v>
      </c>
      <c r="AE30" s="15">
        <f t="shared" si="21"/>
        <v>0.59300251112214752</v>
      </c>
      <c r="AF30" s="15">
        <f t="shared" si="22"/>
        <v>1.1381008351686766</v>
      </c>
      <c r="AG30" s="15">
        <f t="shared" si="23"/>
        <v>3.0420239205467223E-24</v>
      </c>
      <c r="AH30" s="15">
        <f t="shared" si="24"/>
        <v>0.37094405874106284</v>
      </c>
      <c r="AI30" s="15">
        <f t="shared" si="25"/>
        <v>-3.9389313120955091E-26</v>
      </c>
      <c r="AJ30" s="15">
        <f t="shared" si="26"/>
        <v>9.4786060076904793E-2</v>
      </c>
      <c r="AK30" s="15">
        <f t="shared" si="27"/>
        <v>-2.1757379844099591</v>
      </c>
      <c r="AL30" s="15">
        <f t="shared" si="28"/>
        <v>-1.8045753303156018</v>
      </c>
      <c r="AM30" s="15">
        <f t="shared" si="29"/>
        <v>2.828305552229617</v>
      </c>
      <c r="AN30" s="4">
        <f t="shared" si="32"/>
        <v>0</v>
      </c>
      <c r="AO30" s="5">
        <f t="shared" si="33"/>
        <v>0</v>
      </c>
      <c r="AP30" s="16">
        <f t="shared" si="34"/>
        <v>2.828305552229617</v>
      </c>
      <c r="AQ30" t="s">
        <v>37</v>
      </c>
      <c r="BC30">
        <v>0</v>
      </c>
      <c r="BD30">
        <v>0</v>
      </c>
    </row>
    <row r="31" spans="1:56" x14ac:dyDescent="0.2">
      <c r="A31" s="15">
        <f>'(Lab)limts'!A27</f>
        <v>71.651666666666671</v>
      </c>
      <c r="B31" s="29">
        <f>'(Lab)limts'!C27</f>
        <v>0.68166700000000002</v>
      </c>
      <c r="C31" s="15">
        <f>'(Lab)limts'!E27</f>
        <v>17.371666666666666</v>
      </c>
      <c r="D31" s="15">
        <f t="shared" si="35"/>
        <v>72.911666666666676</v>
      </c>
      <c r="E31" s="15">
        <f t="shared" si="36"/>
        <v>1.4316666666666666</v>
      </c>
      <c r="F31" s="15">
        <f t="shared" si="37"/>
        <v>13.528333333333334</v>
      </c>
      <c r="G31" s="15">
        <f t="shared" si="0"/>
        <v>17.385035883674981</v>
      </c>
      <c r="H31" s="15">
        <f t="shared" si="1"/>
        <v>13.603877102584477</v>
      </c>
      <c r="I31" s="15">
        <f t="shared" si="2"/>
        <v>15.494456493129729</v>
      </c>
      <c r="J31" s="15">
        <f t="shared" si="3"/>
        <v>0.40789140793950451</v>
      </c>
      <c r="K31" s="15">
        <f t="shared" si="4"/>
        <v>71.651666666666671</v>
      </c>
      <c r="L31" s="15">
        <f t="shared" si="5"/>
        <v>0.95971311237589829</v>
      </c>
      <c r="M31" s="15">
        <f t="shared" si="38"/>
        <v>17.371666666666666</v>
      </c>
      <c r="N31" s="15">
        <f t="shared" si="38"/>
        <v>72.911666666666676</v>
      </c>
      <c r="O31" s="15">
        <f t="shared" si="7"/>
        <v>2.0156311990333906</v>
      </c>
      <c r="P31" s="15">
        <f t="shared" si="8"/>
        <v>13.528333333333334</v>
      </c>
      <c r="Q31" s="15">
        <f t="shared" si="9"/>
        <v>17.398156570046265</v>
      </c>
      <c r="R31" s="15">
        <f t="shared" si="10"/>
        <v>13.6776669029588</v>
      </c>
      <c r="S31" s="15">
        <f t="shared" si="11"/>
        <v>86.837858361313451</v>
      </c>
      <c r="T31" s="15">
        <f t="shared" si="12"/>
        <v>81.525652417026365</v>
      </c>
      <c r="U31" s="15">
        <f t="shared" si="30"/>
        <v>-5.3122059442870864</v>
      </c>
      <c r="V31" s="15">
        <f t="shared" si="13"/>
        <v>1.2600000000000051</v>
      </c>
      <c r="W31" s="15">
        <f t="shared" si="14"/>
        <v>-3.720489667087465</v>
      </c>
      <c r="X31" s="15">
        <f t="shared" si="15"/>
        <v>-1.4297310075454532</v>
      </c>
      <c r="Y31" s="15">
        <f t="shared" si="16"/>
        <v>72.281666666666666</v>
      </c>
      <c r="Z31" s="15">
        <f t="shared" si="17"/>
        <v>15.537911736502533</v>
      </c>
      <c r="AA31" s="15">
        <f t="shared" si="31"/>
        <v>84.181755389169908</v>
      </c>
      <c r="AB31" s="15">
        <f t="shared" si="18"/>
        <v>496.47266944444442</v>
      </c>
      <c r="AC31" s="15">
        <f t="shared" si="19"/>
        <v>1.3276898069880816</v>
      </c>
      <c r="AD31" s="15">
        <f t="shared" si="20"/>
        <v>1.699206028142614</v>
      </c>
      <c r="AE31" s="15">
        <f t="shared" si="21"/>
        <v>0.58889544965804164</v>
      </c>
      <c r="AF31" s="15">
        <f t="shared" si="22"/>
        <v>1.1372530827822194</v>
      </c>
      <c r="AG31" s="15">
        <f t="shared" si="23"/>
        <v>1.4988162821645162E-24</v>
      </c>
      <c r="AH31" s="15">
        <f t="shared" si="24"/>
        <v>0.37193868610205433</v>
      </c>
      <c r="AI31" s="15">
        <f t="shared" si="25"/>
        <v>-1.9459295725939106E-26</v>
      </c>
      <c r="AJ31" s="15">
        <f t="shared" si="26"/>
        <v>0.94901685120138601</v>
      </c>
      <c r="AK31" s="15">
        <f t="shared" si="27"/>
        <v>-2.1895459440867784</v>
      </c>
      <c r="AL31" s="15">
        <f t="shared" si="28"/>
        <v>-1.2571792762677809</v>
      </c>
      <c r="AM31" s="15">
        <f t="shared" si="29"/>
        <v>2.6972660524702112</v>
      </c>
      <c r="AN31" s="4">
        <f t="shared" si="32"/>
        <v>0</v>
      </c>
      <c r="AO31" s="5">
        <f t="shared" si="33"/>
        <v>0</v>
      </c>
      <c r="AP31" s="16">
        <f t="shared" si="34"/>
        <v>2.6972660524702112</v>
      </c>
      <c r="AQ31" t="s">
        <v>38</v>
      </c>
      <c r="BC31">
        <v>0</v>
      </c>
      <c r="BD31">
        <v>0</v>
      </c>
    </row>
    <row r="32" spans="1:56" x14ac:dyDescent="0.2">
      <c r="A32" s="15">
        <f>'(Lab)limts'!A28</f>
        <v>65.416666666666657</v>
      </c>
      <c r="B32" s="29">
        <f>'(Lab)limts'!C28</f>
        <v>1.589624999999999</v>
      </c>
      <c r="C32" s="15">
        <f>'(Lab)limts'!E28</f>
        <v>19.223333333333333</v>
      </c>
      <c r="D32" s="15">
        <f t="shared" si="35"/>
        <v>72.911666666666676</v>
      </c>
      <c r="E32" s="15">
        <f t="shared" si="36"/>
        <v>1.4316666666666666</v>
      </c>
      <c r="F32" s="15">
        <f t="shared" si="37"/>
        <v>13.528333333333334</v>
      </c>
      <c r="G32" s="15">
        <f t="shared" si="0"/>
        <v>19.288946370527068</v>
      </c>
      <c r="H32" s="15">
        <f t="shared" si="1"/>
        <v>13.603877102584477</v>
      </c>
      <c r="I32" s="15">
        <f t="shared" si="2"/>
        <v>16.446411736555774</v>
      </c>
      <c r="J32" s="15">
        <f t="shared" si="3"/>
        <v>0.38750113067462821</v>
      </c>
      <c r="K32" s="15">
        <f t="shared" si="4"/>
        <v>65.416666666666657</v>
      </c>
      <c r="L32" s="15">
        <f t="shared" si="5"/>
        <v>2.2056064848486545</v>
      </c>
      <c r="M32" s="15">
        <f t="shared" si="38"/>
        <v>19.223333333333333</v>
      </c>
      <c r="N32" s="15">
        <f t="shared" si="38"/>
        <v>72.911666666666676</v>
      </c>
      <c r="O32" s="15">
        <f t="shared" si="7"/>
        <v>1.9864391187491761</v>
      </c>
      <c r="P32" s="15">
        <f t="shared" si="8"/>
        <v>13.528333333333334</v>
      </c>
      <c r="Q32" s="15">
        <f t="shared" si="9"/>
        <v>19.349450752164795</v>
      </c>
      <c r="R32" s="15">
        <f t="shared" si="10"/>
        <v>13.673395450665311</v>
      </c>
      <c r="S32" s="15">
        <f t="shared" si="11"/>
        <v>83.454738256315949</v>
      </c>
      <c r="T32" s="15">
        <f t="shared" si="12"/>
        <v>81.646640862921089</v>
      </c>
      <c r="U32" s="15">
        <f t="shared" si="30"/>
        <v>-1.8080973933948599</v>
      </c>
      <c r="V32" s="15">
        <f t="shared" si="13"/>
        <v>7.4950000000000188</v>
      </c>
      <c r="W32" s="15">
        <f t="shared" si="14"/>
        <v>-5.6760553014994848</v>
      </c>
      <c r="X32" s="15">
        <f t="shared" si="15"/>
        <v>-0.51327921123159803</v>
      </c>
      <c r="Y32" s="15">
        <f t="shared" si="16"/>
        <v>69.164166666666659</v>
      </c>
      <c r="Z32" s="15">
        <f t="shared" si="17"/>
        <v>16.511423101415055</v>
      </c>
      <c r="AA32" s="15">
        <f t="shared" si="31"/>
        <v>82.550689559618519</v>
      </c>
      <c r="AB32" s="15">
        <f t="shared" si="18"/>
        <v>367.26528402777751</v>
      </c>
      <c r="AC32" s="15">
        <f t="shared" si="19"/>
        <v>1.2799412219360888</v>
      </c>
      <c r="AD32" s="15">
        <f t="shared" si="20"/>
        <v>1.7430140395636773</v>
      </c>
      <c r="AE32" s="15">
        <f t="shared" si="21"/>
        <v>0.58438825573940767</v>
      </c>
      <c r="AF32" s="15">
        <f t="shared" si="22"/>
        <v>1.1447362261901697</v>
      </c>
      <c r="AG32" s="15">
        <f t="shared" si="23"/>
        <v>5.5126495196325148E-25</v>
      </c>
      <c r="AH32" s="15">
        <f t="shared" si="24"/>
        <v>0.45592906105762371</v>
      </c>
      <c r="AI32" s="15">
        <f t="shared" si="25"/>
        <v>-8.7733412156542335E-27</v>
      </c>
      <c r="AJ32" s="15">
        <f t="shared" si="26"/>
        <v>5.8557376475950909</v>
      </c>
      <c r="AK32" s="15">
        <f t="shared" si="27"/>
        <v>-3.2564598865310073</v>
      </c>
      <c r="AL32" s="15">
        <f t="shared" si="28"/>
        <v>-0.44838208094440907</v>
      </c>
      <c r="AM32" s="15">
        <f t="shared" si="29"/>
        <v>6.7152990164668074</v>
      </c>
      <c r="AN32" s="4">
        <f t="shared" si="32"/>
        <v>0</v>
      </c>
      <c r="AO32" s="5">
        <f t="shared" si="33"/>
        <v>0</v>
      </c>
      <c r="AP32" s="16">
        <f t="shared" si="34"/>
        <v>6.7152990164668074</v>
      </c>
      <c r="AQ32" t="s">
        <v>39</v>
      </c>
      <c r="BC32">
        <v>0</v>
      </c>
      <c r="BD32">
        <v>0</v>
      </c>
    </row>
    <row r="33" spans="1:56" x14ac:dyDescent="0.2">
      <c r="A33" s="15">
        <f>'(Lab)limts'!A29</f>
        <v>66.064999999999998</v>
      </c>
      <c r="B33" s="29">
        <f>'(Lab)limts'!C29</f>
        <v>1.4344666666666657</v>
      </c>
      <c r="C33" s="15">
        <f>'(Lab)limts'!E29</f>
        <v>23.179999999999996</v>
      </c>
      <c r="D33" s="15">
        <f t="shared" si="35"/>
        <v>72.911666666666676</v>
      </c>
      <c r="E33" s="15">
        <f t="shared" si="36"/>
        <v>1.4316666666666666</v>
      </c>
      <c r="F33" s="15">
        <f t="shared" si="37"/>
        <v>13.528333333333334</v>
      </c>
      <c r="G33" s="15">
        <f t="shared" si="0"/>
        <v>23.224342716593242</v>
      </c>
      <c r="H33" s="15">
        <f t="shared" si="1"/>
        <v>13.603877102584477</v>
      </c>
      <c r="I33" s="15">
        <f t="shared" si="2"/>
        <v>18.414109909588859</v>
      </c>
      <c r="J33" s="15">
        <f t="shared" si="3"/>
        <v>0.33779629422458934</v>
      </c>
      <c r="K33" s="15">
        <f t="shared" si="4"/>
        <v>66.064999999999998</v>
      </c>
      <c r="L33" s="15">
        <f t="shared" si="5"/>
        <v>1.9190241908553647</v>
      </c>
      <c r="M33" s="15">
        <f t="shared" si="38"/>
        <v>23.179999999999996</v>
      </c>
      <c r="N33" s="15">
        <f t="shared" si="38"/>
        <v>72.911666666666676</v>
      </c>
      <c r="O33" s="15">
        <f t="shared" si="7"/>
        <v>1.9152783612315369</v>
      </c>
      <c r="P33" s="15">
        <f t="shared" si="8"/>
        <v>13.528333333333334</v>
      </c>
      <c r="Q33" s="15">
        <f t="shared" si="9"/>
        <v>23.259300373078464</v>
      </c>
      <c r="R33" s="15">
        <f t="shared" si="10"/>
        <v>13.663238780712996</v>
      </c>
      <c r="S33" s="15">
        <f t="shared" si="11"/>
        <v>85.267393568890284</v>
      </c>
      <c r="T33" s="15">
        <f t="shared" si="12"/>
        <v>81.941883706872105</v>
      </c>
      <c r="U33" s="15">
        <f t="shared" si="30"/>
        <v>-3.3255098620181798</v>
      </c>
      <c r="V33" s="15">
        <f t="shared" si="13"/>
        <v>6.8466666666666782</v>
      </c>
      <c r="W33" s="15">
        <f t="shared" si="14"/>
        <v>-9.5960615923654675</v>
      </c>
      <c r="X33" s="15">
        <f t="shared" si="15"/>
        <v>-1.0345459831308976</v>
      </c>
      <c r="Y33" s="15">
        <f t="shared" si="16"/>
        <v>69.488333333333344</v>
      </c>
      <c r="Z33" s="15">
        <f t="shared" si="17"/>
        <v>18.461269576895731</v>
      </c>
      <c r="AA33" s="15">
        <f t="shared" si="31"/>
        <v>83.604638637881195</v>
      </c>
      <c r="AB33" s="15">
        <f t="shared" si="18"/>
        <v>379.7951361111115</v>
      </c>
      <c r="AC33" s="15">
        <f t="shared" si="19"/>
        <v>1.2849193235285861</v>
      </c>
      <c r="AD33" s="15">
        <f t="shared" si="20"/>
        <v>1.8307571309603079</v>
      </c>
      <c r="AE33" s="15">
        <f t="shared" si="21"/>
        <v>0.58713762371293077</v>
      </c>
      <c r="AF33" s="15">
        <f t="shared" si="22"/>
        <v>1.1625895892515357</v>
      </c>
      <c r="AG33" s="15">
        <f t="shared" si="23"/>
        <v>1.0531067994854904E-24</v>
      </c>
      <c r="AH33" s="15">
        <f t="shared" si="24"/>
        <v>0.65402781858750136</v>
      </c>
      <c r="AI33" s="15">
        <f t="shared" si="25"/>
        <v>-2.4042299403567622E-26</v>
      </c>
      <c r="AJ33" s="15">
        <f t="shared" si="26"/>
        <v>5.3284798051481381</v>
      </c>
      <c r="AK33" s="15">
        <f t="shared" si="27"/>
        <v>-5.2415808902691179</v>
      </c>
      <c r="AL33" s="15">
        <f t="shared" si="28"/>
        <v>-0.88986345026272662</v>
      </c>
      <c r="AM33" s="15">
        <f t="shared" si="29"/>
        <v>7.5271989626433697</v>
      </c>
      <c r="AN33" s="4">
        <f t="shared" si="32"/>
        <v>0</v>
      </c>
      <c r="AO33" s="5">
        <f t="shared" si="33"/>
        <v>0</v>
      </c>
      <c r="AP33" s="16">
        <f t="shared" si="34"/>
        <v>7.5271989626433697</v>
      </c>
      <c r="AQ33" t="s">
        <v>40</v>
      </c>
      <c r="BC33">
        <v>0</v>
      </c>
      <c r="BD33">
        <v>0</v>
      </c>
    </row>
    <row r="34" spans="1:56" x14ac:dyDescent="0.2">
      <c r="A34" s="15">
        <f>'(Lab)limts'!A30</f>
        <v>69.424999999999997</v>
      </c>
      <c r="B34" s="29">
        <f>'(Lab)limts'!C30</f>
        <v>1.226667</v>
      </c>
      <c r="C34" s="15">
        <f>'(Lab)limts'!E30</f>
        <v>17.371666666666666</v>
      </c>
      <c r="D34" s="15">
        <f t="shared" si="35"/>
        <v>72.911666666666676</v>
      </c>
      <c r="E34" s="15">
        <f t="shared" si="36"/>
        <v>1.4316666666666666</v>
      </c>
      <c r="F34" s="15">
        <f t="shared" si="37"/>
        <v>13.528333333333334</v>
      </c>
      <c r="G34" s="15">
        <f t="shared" si="0"/>
        <v>17.414922184915635</v>
      </c>
      <c r="H34" s="15">
        <f t="shared" si="1"/>
        <v>13.603877102584477</v>
      </c>
      <c r="I34" s="15">
        <f t="shared" si="2"/>
        <v>15.509399643750056</v>
      </c>
      <c r="J34" s="15">
        <f t="shared" si="3"/>
        <v>0.40759073895729148</v>
      </c>
      <c r="K34" s="15">
        <f t="shared" si="4"/>
        <v>69.424999999999997</v>
      </c>
      <c r="L34" s="15">
        <f t="shared" si="5"/>
        <v>1.7266451089845238</v>
      </c>
      <c r="M34" s="15">
        <f t="shared" si="38"/>
        <v>17.371666666666666</v>
      </c>
      <c r="N34" s="15">
        <f t="shared" si="38"/>
        <v>72.911666666666676</v>
      </c>
      <c r="O34" s="15">
        <f t="shared" si="7"/>
        <v>2.0152007412738557</v>
      </c>
      <c r="P34" s="15">
        <f t="shared" si="8"/>
        <v>13.528333333333334</v>
      </c>
      <c r="Q34" s="15">
        <f t="shared" si="9"/>
        <v>17.457265138335899</v>
      </c>
      <c r="R34" s="15">
        <f t="shared" si="10"/>
        <v>13.677603474491008</v>
      </c>
      <c r="S34" s="15">
        <f t="shared" si="11"/>
        <v>84.323767863254233</v>
      </c>
      <c r="T34" s="15">
        <f t="shared" si="12"/>
        <v>81.527435926567406</v>
      </c>
      <c r="U34" s="15">
        <f t="shared" si="30"/>
        <v>-2.7963319366868262</v>
      </c>
      <c r="V34" s="15">
        <f t="shared" si="13"/>
        <v>3.4866666666666788</v>
      </c>
      <c r="W34" s="15">
        <f t="shared" si="14"/>
        <v>-3.779661663844891</v>
      </c>
      <c r="X34" s="15">
        <f t="shared" si="15"/>
        <v>-0.75407769553160853</v>
      </c>
      <c r="Y34" s="15">
        <f t="shared" si="16"/>
        <v>71.168333333333337</v>
      </c>
      <c r="Z34" s="15">
        <f t="shared" si="17"/>
        <v>15.567434306413453</v>
      </c>
      <c r="AA34" s="15">
        <f t="shared" si="31"/>
        <v>82.925601894910812</v>
      </c>
      <c r="AB34" s="15">
        <f t="shared" si="18"/>
        <v>448.09833611111122</v>
      </c>
      <c r="AC34" s="15">
        <f t="shared" si="19"/>
        <v>1.3106676566978355</v>
      </c>
      <c r="AD34" s="15">
        <f t="shared" si="20"/>
        <v>1.7005345437886055</v>
      </c>
      <c r="AE34" s="15">
        <f t="shared" si="21"/>
        <v>0.58529935847902359</v>
      </c>
      <c r="AF34" s="15">
        <f t="shared" si="22"/>
        <v>1.1366741396906221</v>
      </c>
      <c r="AG34" s="15">
        <f t="shared" si="23"/>
        <v>6.9428034940138799E-25</v>
      </c>
      <c r="AH34" s="15">
        <f t="shared" si="24"/>
        <v>0.37433142808173386</v>
      </c>
      <c r="AI34" s="15">
        <f t="shared" si="25"/>
        <v>-9.07190571065242E-27</v>
      </c>
      <c r="AJ34" s="15">
        <f t="shared" si="26"/>
        <v>2.6602217952422578</v>
      </c>
      <c r="AK34" s="15">
        <f t="shared" si="27"/>
        <v>-2.2226315117505449</v>
      </c>
      <c r="AL34" s="15">
        <f t="shared" si="28"/>
        <v>-0.66340710076931286</v>
      </c>
      <c r="AM34" s="15">
        <f t="shared" si="29"/>
        <v>3.5294446897861422</v>
      </c>
      <c r="AN34" s="4">
        <f t="shared" si="32"/>
        <v>0</v>
      </c>
      <c r="AO34" s="5">
        <f t="shared" si="33"/>
        <v>0</v>
      </c>
      <c r="AP34" s="16">
        <f t="shared" si="34"/>
        <v>3.5294446897861422</v>
      </c>
      <c r="AQ34" t="s">
        <v>41</v>
      </c>
      <c r="BC34">
        <v>0</v>
      </c>
      <c r="BD34">
        <v>0</v>
      </c>
    </row>
    <row r="35" spans="1:56" x14ac:dyDescent="0.2">
      <c r="A35" s="15">
        <f>'(Lab)limts'!A31</f>
        <v>64.593333333333348</v>
      </c>
      <c r="B35" s="29">
        <f>'(Lab)limts'!C31</f>
        <v>1.6509483333333326</v>
      </c>
      <c r="C35" s="15">
        <f>'(Lab)limts'!E31</f>
        <v>17.43</v>
      </c>
      <c r="D35" s="15">
        <f t="shared" si="35"/>
        <v>72.911666666666676</v>
      </c>
      <c r="E35" s="15">
        <f t="shared" si="36"/>
        <v>1.4316666666666666</v>
      </c>
      <c r="F35" s="15">
        <f t="shared" si="37"/>
        <v>13.528333333333334</v>
      </c>
      <c r="G35" s="15">
        <f t="shared" si="0"/>
        <v>17.508013319601286</v>
      </c>
      <c r="H35" s="15">
        <f t="shared" si="1"/>
        <v>13.603877102584477</v>
      </c>
      <c r="I35" s="15">
        <f t="shared" si="2"/>
        <v>15.555945211092881</v>
      </c>
      <c r="J35" s="15">
        <f t="shared" si="3"/>
        <v>0.40665022279038737</v>
      </c>
      <c r="K35" s="15">
        <f t="shared" si="4"/>
        <v>64.593333333333348</v>
      </c>
      <c r="L35" s="15">
        <f t="shared" si="5"/>
        <v>2.3223068408987513</v>
      </c>
      <c r="M35" s="15">
        <f t="shared" si="38"/>
        <v>17.43</v>
      </c>
      <c r="N35" s="15">
        <f t="shared" si="38"/>
        <v>72.911666666666676</v>
      </c>
      <c r="O35" s="15">
        <f t="shared" si="7"/>
        <v>2.0138542356282381</v>
      </c>
      <c r="P35" s="15">
        <f t="shared" si="8"/>
        <v>13.528333333333334</v>
      </c>
      <c r="Q35" s="15">
        <f t="shared" si="9"/>
        <v>17.584027100277261</v>
      </c>
      <c r="R35" s="15">
        <f t="shared" si="10"/>
        <v>13.677405150836748</v>
      </c>
      <c r="S35" s="15">
        <f t="shared" si="11"/>
        <v>82.410825224078039</v>
      </c>
      <c r="T35" s="15">
        <f t="shared" si="12"/>
        <v>81.533014991121789</v>
      </c>
      <c r="U35" s="15">
        <f t="shared" si="30"/>
        <v>-0.87781023295625005</v>
      </c>
      <c r="V35" s="15">
        <f t="shared" si="13"/>
        <v>8.318333333333328</v>
      </c>
      <c r="W35" s="15">
        <f t="shared" si="14"/>
        <v>-3.9066219494405132</v>
      </c>
      <c r="X35" s="15">
        <f t="shared" si="15"/>
        <v>-0.23759362707266066</v>
      </c>
      <c r="Y35" s="15">
        <f t="shared" si="16"/>
        <v>68.752500000000012</v>
      </c>
      <c r="Z35" s="15">
        <f t="shared" si="17"/>
        <v>15.630716125557004</v>
      </c>
      <c r="AA35" s="15">
        <f t="shared" si="31"/>
        <v>81.971920107599914</v>
      </c>
      <c r="AB35" s="15">
        <f t="shared" si="18"/>
        <v>351.65625625000047</v>
      </c>
      <c r="AC35" s="15">
        <f t="shared" si="19"/>
        <v>1.2736143580032306</v>
      </c>
      <c r="AD35" s="15">
        <f t="shared" si="20"/>
        <v>1.7033822256500653</v>
      </c>
      <c r="AE35" s="15">
        <f t="shared" si="21"/>
        <v>0.5831229589544773</v>
      </c>
      <c r="AF35" s="15">
        <f t="shared" si="22"/>
        <v>1.1367194415656838</v>
      </c>
      <c r="AG35" s="15">
        <f t="shared" si="23"/>
        <v>3.8577391652514072E-25</v>
      </c>
      <c r="AH35" s="15">
        <f t="shared" si="24"/>
        <v>0.37949294686894869</v>
      </c>
      <c r="AI35" s="15">
        <f t="shared" si="25"/>
        <v>-5.1102710060476401E-27</v>
      </c>
      <c r="AJ35" s="15">
        <f t="shared" si="26"/>
        <v>6.5312810593426329</v>
      </c>
      <c r="AK35" s="15">
        <f t="shared" si="27"/>
        <v>-2.2934499906206436</v>
      </c>
      <c r="AL35" s="15">
        <f t="shared" si="28"/>
        <v>-0.20901694682498453</v>
      </c>
      <c r="AM35" s="15">
        <f t="shared" si="29"/>
        <v>6.9254049137697136</v>
      </c>
      <c r="AN35" s="4">
        <f t="shared" si="32"/>
        <v>0</v>
      </c>
      <c r="AO35" s="5">
        <f t="shared" si="33"/>
        <v>0</v>
      </c>
      <c r="AP35" s="16">
        <f t="shared" si="34"/>
        <v>6.9254049137697136</v>
      </c>
      <c r="AQ35" t="s">
        <v>42</v>
      </c>
      <c r="BC35">
        <v>0</v>
      </c>
      <c r="BD35">
        <v>0</v>
      </c>
    </row>
    <row r="36" spans="1:56" x14ac:dyDescent="0.2">
      <c r="A36" s="15">
        <f>'(Lab)limts'!A32</f>
        <v>62.275000000000006</v>
      </c>
      <c r="B36" s="29">
        <f>'(Lab)limts'!C32</f>
        <v>1.6399566666666658</v>
      </c>
      <c r="C36" s="15">
        <f>'(Lab)limts'!E32</f>
        <v>17.371666666666666</v>
      </c>
      <c r="D36" s="15">
        <f t="shared" si="35"/>
        <v>72.911666666666676</v>
      </c>
      <c r="E36" s="15">
        <f t="shared" si="36"/>
        <v>1.4316666666666666</v>
      </c>
      <c r="F36" s="15">
        <f t="shared" si="37"/>
        <v>13.528333333333334</v>
      </c>
      <c r="G36" s="15">
        <f t="shared" si="0"/>
        <v>17.448904282112451</v>
      </c>
      <c r="H36" s="15">
        <f t="shared" si="1"/>
        <v>13.603877102584477</v>
      </c>
      <c r="I36" s="15">
        <f t="shared" si="2"/>
        <v>15.526390692348464</v>
      </c>
      <c r="J36" s="15">
        <f t="shared" si="3"/>
        <v>0.4072481100624904</v>
      </c>
      <c r="K36" s="15">
        <f t="shared" si="4"/>
        <v>62.275000000000006</v>
      </c>
      <c r="L36" s="15">
        <f t="shared" si="5"/>
        <v>2.3078259197510467</v>
      </c>
      <c r="M36" s="15">
        <f t="shared" si="38"/>
        <v>17.371666666666666</v>
      </c>
      <c r="N36" s="15">
        <f t="shared" si="38"/>
        <v>72.911666666666676</v>
      </c>
      <c r="O36" s="15">
        <f t="shared" si="7"/>
        <v>2.0147102109061321</v>
      </c>
      <c r="P36" s="15">
        <f t="shared" si="8"/>
        <v>13.528333333333334</v>
      </c>
      <c r="Q36" s="15">
        <f t="shared" si="9"/>
        <v>17.524293516534485</v>
      </c>
      <c r="R36" s="15">
        <f t="shared" si="10"/>
        <v>13.677531210408814</v>
      </c>
      <c r="S36" s="15">
        <f t="shared" si="11"/>
        <v>82.432567582602047</v>
      </c>
      <c r="T36" s="15">
        <f t="shared" si="12"/>
        <v>81.529468354258782</v>
      </c>
      <c r="U36" s="15">
        <f t="shared" si="30"/>
        <v>-0.90309922834326528</v>
      </c>
      <c r="V36" s="15">
        <f t="shared" si="13"/>
        <v>10.63666666666667</v>
      </c>
      <c r="W36" s="15">
        <f t="shared" si="14"/>
        <v>-3.8467623061256706</v>
      </c>
      <c r="X36" s="15">
        <f t="shared" si="15"/>
        <v>-0.24402395385184955</v>
      </c>
      <c r="Y36" s="15">
        <f t="shared" si="16"/>
        <v>67.593333333333334</v>
      </c>
      <c r="Z36" s="15">
        <f t="shared" si="17"/>
        <v>15.60091236347165</v>
      </c>
      <c r="AA36" s="15">
        <f t="shared" si="31"/>
        <v>81.981017968430422</v>
      </c>
      <c r="AB36" s="15">
        <f t="shared" si="18"/>
        <v>309.52537777777781</v>
      </c>
      <c r="AC36" s="15">
        <f t="shared" si="19"/>
        <v>1.255766162905618</v>
      </c>
      <c r="AD36" s="15">
        <f t="shared" si="20"/>
        <v>1.7020410563562243</v>
      </c>
      <c r="AE36" s="15">
        <f t="shared" si="21"/>
        <v>0.5831415437563473</v>
      </c>
      <c r="AF36" s="15">
        <f t="shared" si="22"/>
        <v>1.1364631017946352</v>
      </c>
      <c r="AG36" s="15">
        <f t="shared" si="23"/>
        <v>3.8794788488530658E-25</v>
      </c>
      <c r="AH36" s="15">
        <f t="shared" si="24"/>
        <v>0.37705648396037023</v>
      </c>
      <c r="AI36" s="15">
        <f t="shared" si="25"/>
        <v>-5.1060747118840221E-27</v>
      </c>
      <c r="AJ36" s="15">
        <f t="shared" si="26"/>
        <v>8.4702606113030861</v>
      </c>
      <c r="AK36" s="15">
        <f t="shared" si="27"/>
        <v>-2.2600878467414436</v>
      </c>
      <c r="AL36" s="15">
        <f t="shared" si="28"/>
        <v>-0.21472228483837388</v>
      </c>
      <c r="AM36" s="15">
        <f t="shared" si="29"/>
        <v>8.7692312980093714</v>
      </c>
      <c r="AN36" s="4">
        <f t="shared" si="32"/>
        <v>0</v>
      </c>
      <c r="AO36" s="5">
        <f t="shared" si="33"/>
        <v>0</v>
      </c>
      <c r="AP36" s="16">
        <f t="shared" si="34"/>
        <v>8.7692312980093714</v>
      </c>
      <c r="AQ36" t="s">
        <v>43</v>
      </c>
      <c r="BC36">
        <v>0</v>
      </c>
      <c r="BD36">
        <v>0</v>
      </c>
    </row>
    <row r="37" spans="1:56" x14ac:dyDescent="0.2">
      <c r="A37" s="15">
        <f>'(Lab)limts'!A33</f>
        <v>56.986666666666672</v>
      </c>
      <c r="B37" s="29">
        <f>'(Lab)limts'!C33</f>
        <v>1.5247149999999992</v>
      </c>
      <c r="C37" s="15">
        <f>'(Lab)limts'!E33</f>
        <v>17.371666666666666</v>
      </c>
      <c r="D37" s="15">
        <f t="shared" si="35"/>
        <v>72.911666666666676</v>
      </c>
      <c r="E37" s="15">
        <f t="shared" si="36"/>
        <v>1.4316666666666666</v>
      </c>
      <c r="F37" s="15">
        <f t="shared" si="37"/>
        <v>13.528333333333334</v>
      </c>
      <c r="G37" s="15">
        <f t="shared" si="0"/>
        <v>17.438450579366354</v>
      </c>
      <c r="H37" s="15">
        <f t="shared" si="1"/>
        <v>13.603877102584477</v>
      </c>
      <c r="I37" s="15">
        <f t="shared" si="2"/>
        <v>15.521163840975415</v>
      </c>
      <c r="J37" s="15">
        <f t="shared" si="3"/>
        <v>0.40735359637263024</v>
      </c>
      <c r="K37" s="15">
        <f t="shared" si="4"/>
        <v>56.986666666666672</v>
      </c>
      <c r="L37" s="15">
        <f t="shared" si="5"/>
        <v>2.1458131386932937</v>
      </c>
      <c r="M37" s="15">
        <f t="shared" si="38"/>
        <v>17.371666666666666</v>
      </c>
      <c r="N37" s="15">
        <f t="shared" si="38"/>
        <v>72.911666666666676</v>
      </c>
      <c r="O37" s="15">
        <f t="shared" si="7"/>
        <v>2.0148612321401491</v>
      </c>
      <c r="P37" s="15">
        <f t="shared" si="8"/>
        <v>13.528333333333334</v>
      </c>
      <c r="Q37" s="15">
        <f t="shared" si="9"/>
        <v>17.503694375872957</v>
      </c>
      <c r="R37" s="15">
        <f t="shared" si="10"/>
        <v>13.677553456761158</v>
      </c>
      <c r="S37" s="15">
        <f t="shared" si="11"/>
        <v>82.958281228737718</v>
      </c>
      <c r="T37" s="15">
        <f t="shared" si="12"/>
        <v>81.528842621622033</v>
      </c>
      <c r="U37" s="15">
        <f t="shared" si="30"/>
        <v>-1.429438607115685</v>
      </c>
      <c r="V37" s="15">
        <f t="shared" si="13"/>
        <v>15.925000000000004</v>
      </c>
      <c r="W37" s="15">
        <f t="shared" si="14"/>
        <v>-3.8261409191117988</v>
      </c>
      <c r="X37" s="15">
        <f t="shared" si="15"/>
        <v>-0.38601189105951322</v>
      </c>
      <c r="Y37" s="15">
        <f t="shared" si="16"/>
        <v>64.94916666666667</v>
      </c>
      <c r="Z37" s="15">
        <f t="shared" si="17"/>
        <v>15.590623916317057</v>
      </c>
      <c r="AA37" s="15">
        <f t="shared" si="31"/>
        <v>82.243561925179876</v>
      </c>
      <c r="AB37" s="15">
        <f t="shared" si="18"/>
        <v>223.47758402777788</v>
      </c>
      <c r="AC37" s="15">
        <f t="shared" si="19"/>
        <v>1.2148303988986677</v>
      </c>
      <c r="AD37" s="15">
        <f t="shared" si="20"/>
        <v>1.7015780762342674</v>
      </c>
      <c r="AE37" s="15">
        <f t="shared" si="21"/>
        <v>0.58369571919138863</v>
      </c>
      <c r="AF37" s="15">
        <f t="shared" si="22"/>
        <v>1.1365027065921571</v>
      </c>
      <c r="AG37" s="15">
        <f t="shared" si="23"/>
        <v>4.5619658388863163E-25</v>
      </c>
      <c r="AH37" s="15">
        <f t="shared" si="24"/>
        <v>0.37621769533763366</v>
      </c>
      <c r="AI37" s="15">
        <f t="shared" si="25"/>
        <v>-5.9909902219689469E-27</v>
      </c>
      <c r="AJ37" s="15">
        <f t="shared" si="26"/>
        <v>13.108825737680895</v>
      </c>
      <c r="AK37" s="15">
        <f t="shared" si="27"/>
        <v>-2.2485838131973139</v>
      </c>
      <c r="AL37" s="15">
        <f t="shared" si="28"/>
        <v>-0.33964889728858044</v>
      </c>
      <c r="AM37" s="15">
        <f t="shared" si="29"/>
        <v>13.304615844107916</v>
      </c>
      <c r="AN37" s="4">
        <f t="shared" si="32"/>
        <v>0</v>
      </c>
      <c r="AO37" s="5">
        <f t="shared" si="33"/>
        <v>0</v>
      </c>
      <c r="AP37" s="16">
        <f t="shared" si="34"/>
        <v>13.304615844107916</v>
      </c>
      <c r="AQ37" t="s">
        <v>44</v>
      </c>
      <c r="BC37">
        <v>0</v>
      </c>
      <c r="BD37">
        <v>0</v>
      </c>
    </row>
    <row r="38" spans="1:56" x14ac:dyDescent="0.2">
      <c r="A38" s="15">
        <f>'(Lab)limts'!A34</f>
        <v>69.493333333333339</v>
      </c>
      <c r="B38" s="29">
        <f>'(Lab)limts'!C34</f>
        <v>1.86</v>
      </c>
      <c r="C38" s="15">
        <f>'(Lab)limts'!E34</f>
        <v>17.371666666666666</v>
      </c>
      <c r="D38" s="15">
        <f t="shared" si="35"/>
        <v>72.911666666666676</v>
      </c>
      <c r="E38" s="15">
        <f t="shared" si="36"/>
        <v>1.4316666666666666</v>
      </c>
      <c r="F38" s="15">
        <f t="shared" si="37"/>
        <v>13.528333333333334</v>
      </c>
      <c r="G38" s="15">
        <f t="shared" si="0"/>
        <v>17.470958839679572</v>
      </c>
      <c r="H38" s="15">
        <f t="shared" si="1"/>
        <v>13.603877102584477</v>
      </c>
      <c r="I38" s="15">
        <f t="shared" si="2"/>
        <v>15.537417971132024</v>
      </c>
      <c r="J38" s="15">
        <f t="shared" si="3"/>
        <v>0.4070253125271156</v>
      </c>
      <c r="K38" s="15">
        <f t="shared" si="4"/>
        <v>69.493333333333339</v>
      </c>
      <c r="L38" s="15">
        <f t="shared" si="5"/>
        <v>2.6170670813004353</v>
      </c>
      <c r="M38" s="15">
        <f t="shared" si="38"/>
        <v>17.371666666666666</v>
      </c>
      <c r="N38" s="15">
        <f t="shared" si="38"/>
        <v>72.911666666666676</v>
      </c>
      <c r="O38" s="15">
        <f t="shared" si="7"/>
        <v>2.0143912391013208</v>
      </c>
      <c r="P38" s="15">
        <f t="shared" si="8"/>
        <v>13.528333333333334</v>
      </c>
      <c r="Q38" s="15">
        <f t="shared" si="9"/>
        <v>17.567693157776979</v>
      </c>
      <c r="R38" s="15">
        <f t="shared" si="10"/>
        <v>13.677484229270599</v>
      </c>
      <c r="S38" s="15">
        <f t="shared" si="11"/>
        <v>81.432732890881908</v>
      </c>
      <c r="T38" s="15">
        <f t="shared" si="12"/>
        <v>81.530789970255356</v>
      </c>
      <c r="U38" s="15">
        <f t="shared" si="30"/>
        <v>9.8057079373447209E-2</v>
      </c>
      <c r="V38" s="15">
        <f t="shared" si="13"/>
        <v>3.4183333333333366</v>
      </c>
      <c r="W38" s="15">
        <f t="shared" si="14"/>
        <v>-3.8902089285063806</v>
      </c>
      <c r="X38" s="15">
        <f t="shared" si="15"/>
        <v>2.6528747628643597E-2</v>
      </c>
      <c r="Y38" s="15">
        <f t="shared" si="16"/>
        <v>71.202500000000015</v>
      </c>
      <c r="Z38" s="15">
        <f t="shared" si="17"/>
        <v>15.622588693523788</v>
      </c>
      <c r="AA38" s="15">
        <f t="shared" si="31"/>
        <v>81.481761430568639</v>
      </c>
      <c r="AB38" s="15">
        <f t="shared" si="18"/>
        <v>449.54600625000063</v>
      </c>
      <c r="AC38" s="15">
        <f t="shared" si="19"/>
        <v>1.3111904977900553</v>
      </c>
      <c r="AD38" s="15">
        <f t="shared" si="20"/>
        <v>1.7030164912085706</v>
      </c>
      <c r="AE38" s="15">
        <f t="shared" si="21"/>
        <v>0.58218214535701018</v>
      </c>
      <c r="AF38" s="15">
        <f t="shared" si="22"/>
        <v>1.1364278830243877</v>
      </c>
      <c r="AG38" s="15">
        <f t="shared" si="23"/>
        <v>2.8488940094079991E-25</v>
      </c>
      <c r="AH38" s="15">
        <f t="shared" si="24"/>
        <v>0.37882754820937409</v>
      </c>
      <c r="AI38" s="15">
        <f t="shared" si="25"/>
        <v>-3.7672566526334928E-27</v>
      </c>
      <c r="AJ38" s="15">
        <f t="shared" si="26"/>
        <v>2.6070455354082895</v>
      </c>
      <c r="AK38" s="15">
        <f t="shared" si="27"/>
        <v>-2.2843049075500361</v>
      </c>
      <c r="AL38" s="15">
        <f t="shared" si="28"/>
        <v>2.3343978113281028E-2</v>
      </c>
      <c r="AM38" s="15">
        <f t="shared" si="29"/>
        <v>3.4663064312988294</v>
      </c>
      <c r="AN38" s="4">
        <f>IF((T38-S38)&gt;180,1,IF((T38-S38)&lt;-180,2,0))</f>
        <v>0</v>
      </c>
      <c r="AO38" s="5">
        <f t="shared" si="33"/>
        <v>0</v>
      </c>
      <c r="AP38" s="16">
        <f t="shared" si="34"/>
        <v>3.4663064312988294</v>
      </c>
      <c r="AQ38" t="s">
        <v>45</v>
      </c>
      <c r="BC38">
        <v>0</v>
      </c>
      <c r="BD38">
        <v>0</v>
      </c>
    </row>
    <row r="39" spans="1:56" x14ac:dyDescent="0.2">
      <c r="A39" s="15">
        <f>'(Lab)limts'!A35</f>
        <v>64.723333333333343</v>
      </c>
      <c r="B39" s="29">
        <f>'(Lab)limts'!C35</f>
        <v>1.7440883333333326</v>
      </c>
      <c r="C39" s="15">
        <f>'(Lab)limts'!E35</f>
        <v>17.371666666666666</v>
      </c>
      <c r="D39" s="15">
        <f t="shared" si="35"/>
        <v>72.911666666666676</v>
      </c>
      <c r="E39" s="15">
        <f t="shared" si="36"/>
        <v>1.4316666666666666</v>
      </c>
      <c r="F39" s="15">
        <f t="shared" si="37"/>
        <v>13.528333333333334</v>
      </c>
      <c r="G39" s="15">
        <f t="shared" si="0"/>
        <v>17.458999023204257</v>
      </c>
      <c r="H39" s="15">
        <f t="shared" si="1"/>
        <v>13.603877102584477</v>
      </c>
      <c r="I39" s="15">
        <f t="shared" si="2"/>
        <v>15.531438062894367</v>
      </c>
      <c r="J39" s="15">
        <f t="shared" si="3"/>
        <v>0.40714617385960894</v>
      </c>
      <c r="K39" s="15">
        <f t="shared" si="4"/>
        <v>64.723333333333343</v>
      </c>
      <c r="L39" s="15">
        <f t="shared" si="5"/>
        <v>2.4541872251231811</v>
      </c>
      <c r="M39" s="15">
        <f t="shared" si="38"/>
        <v>17.371666666666666</v>
      </c>
      <c r="N39" s="15">
        <f t="shared" si="38"/>
        <v>72.911666666666676</v>
      </c>
      <c r="O39" s="15">
        <f t="shared" si="7"/>
        <v>2.0145642722423402</v>
      </c>
      <c r="P39" s="15">
        <f t="shared" si="8"/>
        <v>13.528333333333334</v>
      </c>
      <c r="Q39" s="15">
        <f t="shared" si="9"/>
        <v>17.544168196689622</v>
      </c>
      <c r="R39" s="15">
        <f t="shared" si="10"/>
        <v>13.677509714300081</v>
      </c>
      <c r="S39" s="15">
        <f t="shared" si="11"/>
        <v>81.958738139770503</v>
      </c>
      <c r="T39" s="15">
        <f t="shared" si="12"/>
        <v>81.530073030002157</v>
      </c>
      <c r="U39" s="15">
        <f t="shared" si="30"/>
        <v>-0.42866510976834604</v>
      </c>
      <c r="V39" s="15">
        <f t="shared" si="13"/>
        <v>8.1883333333333326</v>
      </c>
      <c r="W39" s="15">
        <f t="shared" si="14"/>
        <v>-3.8666584823895409</v>
      </c>
      <c r="X39" s="15">
        <f t="shared" si="15"/>
        <v>-0.11589491954262049</v>
      </c>
      <c r="Y39" s="15">
        <f t="shared" si="16"/>
        <v>68.81750000000001</v>
      </c>
      <c r="Z39" s="15">
        <f t="shared" si="17"/>
        <v>15.610838955494852</v>
      </c>
      <c r="AA39" s="15">
        <f t="shared" si="31"/>
        <v>81.744405584886323</v>
      </c>
      <c r="AB39" s="15">
        <f t="shared" si="18"/>
        <v>354.09830625000035</v>
      </c>
      <c r="AC39" s="15">
        <f t="shared" si="19"/>
        <v>1.2746137239491186</v>
      </c>
      <c r="AD39" s="15">
        <f t="shared" si="20"/>
        <v>1.7024877529972682</v>
      </c>
      <c r="AE39" s="15">
        <f t="shared" si="21"/>
        <v>0.58267156345808124</v>
      </c>
      <c r="AF39" s="15">
        <f t="shared" si="22"/>
        <v>1.1364398791163577</v>
      </c>
      <c r="AG39" s="15">
        <f t="shared" si="23"/>
        <v>3.3516912531574463E-25</v>
      </c>
      <c r="AH39" s="15">
        <f t="shared" si="24"/>
        <v>0.37786688744455632</v>
      </c>
      <c r="AI39" s="15">
        <f t="shared" si="25"/>
        <v>-4.4208950546403542E-27</v>
      </c>
      <c r="AJ39" s="15">
        <f t="shared" si="26"/>
        <v>6.4241684986440672</v>
      </c>
      <c r="AK39" s="15">
        <f t="shared" si="27"/>
        <v>-2.2711813788863982</v>
      </c>
      <c r="AL39" s="15">
        <f t="shared" si="28"/>
        <v>-0.10198068694380466</v>
      </c>
      <c r="AM39" s="15">
        <f t="shared" si="29"/>
        <v>6.8145877215925994</v>
      </c>
      <c r="AN39" s="4">
        <f t="shared" si="32"/>
        <v>0</v>
      </c>
      <c r="AO39" s="5">
        <f t="shared" si="33"/>
        <v>0</v>
      </c>
      <c r="AP39" s="16">
        <f t="shared" si="34"/>
        <v>6.8145877215925994</v>
      </c>
      <c r="AQ39" t="s">
        <v>46</v>
      </c>
      <c r="BC39">
        <v>0</v>
      </c>
      <c r="BD39">
        <v>0</v>
      </c>
    </row>
    <row r="40" spans="1:56" x14ac:dyDescent="0.2">
      <c r="A40" s="15">
        <f>'(Lab)limts'!A36</f>
        <v>65.856666666666669</v>
      </c>
      <c r="B40" s="29">
        <f>'(Lab)limts'!C36</f>
        <v>1.587164999999999</v>
      </c>
      <c r="C40" s="15">
        <f>'(Lab)limts'!E36</f>
        <v>19.46</v>
      </c>
      <c r="D40" s="15">
        <f t="shared" si="35"/>
        <v>72.911666666666676</v>
      </c>
      <c r="E40" s="15">
        <f t="shared" si="36"/>
        <v>1.4316666666666666</v>
      </c>
      <c r="F40" s="15">
        <f t="shared" si="37"/>
        <v>13.528333333333334</v>
      </c>
      <c r="G40" s="15">
        <f t="shared" si="0"/>
        <v>19.524617607964185</v>
      </c>
      <c r="H40" s="15">
        <f t="shared" si="1"/>
        <v>13.603877102584477</v>
      </c>
      <c r="I40" s="15">
        <f t="shared" si="2"/>
        <v>16.564247355274333</v>
      </c>
      <c r="J40" s="15">
        <f t="shared" si="3"/>
        <v>0.38480397833868824</v>
      </c>
      <c r="K40" s="15">
        <f t="shared" si="4"/>
        <v>65.856666666666669</v>
      </c>
      <c r="L40" s="15">
        <f t="shared" si="5"/>
        <v>2.1979124062799227</v>
      </c>
      <c r="M40" s="15">
        <f t="shared" si="38"/>
        <v>19.46</v>
      </c>
      <c r="N40" s="15">
        <f t="shared" si="38"/>
        <v>72.911666666666676</v>
      </c>
      <c r="O40" s="15">
        <f t="shared" si="7"/>
        <v>1.9825776956548886</v>
      </c>
      <c r="P40" s="15">
        <f t="shared" si="8"/>
        <v>13.528333333333334</v>
      </c>
      <c r="Q40" s="15">
        <f t="shared" si="9"/>
        <v>19.583728422996455</v>
      </c>
      <c r="R40" s="15">
        <f t="shared" si="10"/>
        <v>13.672835005845936</v>
      </c>
      <c r="S40" s="15">
        <f t="shared" si="11"/>
        <v>83.556028685059417</v>
      </c>
      <c r="T40" s="15">
        <f t="shared" si="12"/>
        <v>81.662650422177862</v>
      </c>
      <c r="U40" s="15">
        <f t="shared" si="30"/>
        <v>-1.893378262881555</v>
      </c>
      <c r="V40" s="15">
        <f t="shared" si="13"/>
        <v>7.0550000000000068</v>
      </c>
      <c r="W40" s="15">
        <f t="shared" si="14"/>
        <v>-5.9108934171505183</v>
      </c>
      <c r="X40" s="15">
        <f t="shared" si="15"/>
        <v>-0.54071942181788968</v>
      </c>
      <c r="Y40" s="15">
        <f t="shared" si="16"/>
        <v>69.384166666666673</v>
      </c>
      <c r="Z40" s="15">
        <f t="shared" si="17"/>
        <v>16.628281714421195</v>
      </c>
      <c r="AA40" s="15">
        <f t="shared" si="31"/>
        <v>82.609339553618639</v>
      </c>
      <c r="AB40" s="15">
        <f t="shared" si="18"/>
        <v>375.74591736111137</v>
      </c>
      <c r="AC40" s="15">
        <f t="shared" si="19"/>
        <v>1.2833200487973202</v>
      </c>
      <c r="AD40" s="15">
        <f t="shared" si="20"/>
        <v>1.7482726771489538</v>
      </c>
      <c r="AE40" s="15">
        <f t="shared" si="21"/>
        <v>0.58452598908001296</v>
      </c>
      <c r="AF40" s="15">
        <f t="shared" si="22"/>
        <v>1.1457949422373472</v>
      </c>
      <c r="AG40" s="15">
        <f t="shared" si="23"/>
        <v>5.7153683211859476E-25</v>
      </c>
      <c r="AH40" s="15">
        <f t="shared" si="24"/>
        <v>0.46670986778606477</v>
      </c>
      <c r="AI40" s="15">
        <f t="shared" si="25"/>
        <v>-9.3110480953324167E-27</v>
      </c>
      <c r="AJ40" s="15">
        <f t="shared" si="26"/>
        <v>5.4974595048302177</v>
      </c>
      <c r="AK40" s="15">
        <f t="shared" si="27"/>
        <v>-3.3809905596590792</v>
      </c>
      <c r="AL40" s="15">
        <f t="shared" si="28"/>
        <v>-0.47191639785217487</v>
      </c>
      <c r="AM40" s="15">
        <f t="shared" si="29"/>
        <v>6.4711562535851117</v>
      </c>
      <c r="AN40" s="4">
        <f t="shared" si="32"/>
        <v>0</v>
      </c>
      <c r="AO40" s="5">
        <f t="shared" si="33"/>
        <v>0</v>
      </c>
      <c r="AP40" s="16">
        <f t="shared" si="34"/>
        <v>6.4711562535851117</v>
      </c>
      <c r="AQ40" t="s">
        <v>47</v>
      </c>
      <c r="BC40">
        <v>0</v>
      </c>
      <c r="BD40">
        <v>0</v>
      </c>
    </row>
    <row r="41" spans="1:56" x14ac:dyDescent="0.2">
      <c r="A41" s="15">
        <f>'(Lab)limts'!A37</f>
        <v>61.711666666666666</v>
      </c>
      <c r="B41" s="29">
        <f>'(Lab)limts'!C37</f>
        <v>0.29333300000000001</v>
      </c>
      <c r="C41" s="15">
        <f>'(Lab)limts'!E37</f>
        <v>17.371666666666666</v>
      </c>
      <c r="D41" s="15">
        <f t="shared" si="35"/>
        <v>72.911666666666676</v>
      </c>
      <c r="E41" s="15">
        <f t="shared" si="36"/>
        <v>1.4316666666666666</v>
      </c>
      <c r="F41" s="15">
        <f t="shared" si="37"/>
        <v>13.528333333333334</v>
      </c>
      <c r="G41" s="15">
        <f t="shared" si="0"/>
        <v>17.374143058771754</v>
      </c>
      <c r="H41" s="15">
        <f t="shared" si="1"/>
        <v>13.603877102584477</v>
      </c>
      <c r="I41" s="15">
        <f t="shared" si="2"/>
        <v>15.489010080678115</v>
      </c>
      <c r="J41" s="15">
        <f t="shared" si="3"/>
        <v>0.40800084001233616</v>
      </c>
      <c r="K41" s="15">
        <f t="shared" si="4"/>
        <v>61.711666666666666</v>
      </c>
      <c r="L41" s="15">
        <f t="shared" si="5"/>
        <v>0.4130131104033386</v>
      </c>
      <c r="M41" s="15">
        <f t="shared" si="38"/>
        <v>17.371666666666666</v>
      </c>
      <c r="N41" s="15">
        <f t="shared" si="38"/>
        <v>72.911666666666676</v>
      </c>
      <c r="O41" s="15">
        <f t="shared" si="7"/>
        <v>2.0157878692843276</v>
      </c>
      <c r="P41" s="15">
        <f t="shared" si="8"/>
        <v>13.528333333333334</v>
      </c>
      <c r="Q41" s="15">
        <f t="shared" si="9"/>
        <v>17.376575687031746</v>
      </c>
      <c r="R41" s="15">
        <f t="shared" si="10"/>
        <v>13.677689991798017</v>
      </c>
      <c r="S41" s="15">
        <f t="shared" si="11"/>
        <v>88.638043697351563</v>
      </c>
      <c r="T41" s="15">
        <f t="shared" si="12"/>
        <v>81.525003291499772</v>
      </c>
      <c r="U41" s="15">
        <f t="shared" si="30"/>
        <v>-7.1130404058517911</v>
      </c>
      <c r="V41" s="15">
        <f t="shared" si="13"/>
        <v>11.20000000000001</v>
      </c>
      <c r="W41" s="15">
        <f t="shared" si="14"/>
        <v>-3.698885695233729</v>
      </c>
      <c r="X41" s="15">
        <f t="shared" si="15"/>
        <v>-1.9126794431928245</v>
      </c>
      <c r="Y41" s="15">
        <f t="shared" si="16"/>
        <v>67.311666666666667</v>
      </c>
      <c r="Z41" s="15">
        <f t="shared" si="17"/>
        <v>15.527132839414882</v>
      </c>
      <c r="AA41" s="15">
        <f t="shared" si="31"/>
        <v>85.081523494425667</v>
      </c>
      <c r="AB41" s="15">
        <f t="shared" si="18"/>
        <v>299.69380277777782</v>
      </c>
      <c r="AC41" s="15">
        <f t="shared" si="19"/>
        <v>1.251421210325242</v>
      </c>
      <c r="AD41" s="15">
        <f t="shared" si="20"/>
        <v>1.6987209777736698</v>
      </c>
      <c r="AE41" s="15">
        <f t="shared" si="21"/>
        <v>0.59200602459150453</v>
      </c>
      <c r="AF41" s="15">
        <f t="shared" si="22"/>
        <v>1.137882342783493</v>
      </c>
      <c r="AG41" s="15">
        <f t="shared" si="23"/>
        <v>2.592947512624077E-24</v>
      </c>
      <c r="AH41" s="15">
        <f t="shared" si="24"/>
        <v>0.37106749529827393</v>
      </c>
      <c r="AI41" s="15">
        <f t="shared" si="25"/>
        <v>-3.3585668861686976E-26</v>
      </c>
      <c r="AJ41" s="15">
        <f t="shared" si="26"/>
        <v>8.9498243337981709</v>
      </c>
      <c r="AK41" s="15">
        <f t="shared" si="27"/>
        <v>-2.1774533567492993</v>
      </c>
      <c r="AL41" s="15">
        <f t="shared" si="28"/>
        <v>-1.6809114363388566</v>
      </c>
      <c r="AM41" s="15">
        <f t="shared" si="29"/>
        <v>9.363018849894484</v>
      </c>
      <c r="AN41" s="4">
        <f t="shared" si="32"/>
        <v>0</v>
      </c>
      <c r="AO41" s="5">
        <f t="shared" si="33"/>
        <v>0</v>
      </c>
      <c r="AP41" s="16">
        <f t="shared" si="34"/>
        <v>9.363018849894484</v>
      </c>
      <c r="AQ41" t="s">
        <v>48</v>
      </c>
      <c r="BC41">
        <v>0</v>
      </c>
      <c r="BD41">
        <v>0</v>
      </c>
    </row>
    <row r="42" spans="1:56" x14ac:dyDescent="0.2">
      <c r="A42" s="15">
        <f>'(Lab)limts'!A38</f>
        <v>62.03</v>
      </c>
      <c r="B42" s="29">
        <f>'(Lab)limts'!C38</f>
        <v>0.32333299999999998</v>
      </c>
      <c r="C42" s="15">
        <f>'(Lab)limts'!E38</f>
        <v>17.371666666666666</v>
      </c>
      <c r="D42" s="15">
        <f t="shared" si="35"/>
        <v>72.911666666666676</v>
      </c>
      <c r="E42" s="15">
        <f t="shared" si="36"/>
        <v>1.4316666666666666</v>
      </c>
      <c r="F42" s="15">
        <f t="shared" si="37"/>
        <v>13.528333333333334</v>
      </c>
      <c r="G42" s="15">
        <f t="shared" si="0"/>
        <v>17.374675450398112</v>
      </c>
      <c r="H42" s="15">
        <f t="shared" si="1"/>
        <v>13.603877102584477</v>
      </c>
      <c r="I42" s="15">
        <f t="shared" si="2"/>
        <v>15.489276276491294</v>
      </c>
      <c r="J42" s="15">
        <f t="shared" si="3"/>
        <v>0.40799549338879193</v>
      </c>
      <c r="K42" s="15">
        <f t="shared" si="4"/>
        <v>62.03</v>
      </c>
      <c r="L42" s="15">
        <f t="shared" si="5"/>
        <v>0.45525140686387822</v>
      </c>
      <c r="M42" s="15">
        <f t="shared" si="38"/>
        <v>17.371666666666666</v>
      </c>
      <c r="N42" s="15">
        <f t="shared" si="38"/>
        <v>72.911666666666676</v>
      </c>
      <c r="O42" s="15">
        <f t="shared" si="7"/>
        <v>2.0157802147016204</v>
      </c>
      <c r="P42" s="15">
        <f t="shared" si="8"/>
        <v>13.528333333333334</v>
      </c>
      <c r="Q42" s="15">
        <f t="shared" si="9"/>
        <v>17.377630926603008</v>
      </c>
      <c r="R42" s="15">
        <f t="shared" si="10"/>
        <v>13.677688863684548</v>
      </c>
      <c r="S42" s="15">
        <f t="shared" si="11"/>
        <v>88.498819034251611</v>
      </c>
      <c r="T42" s="15">
        <f t="shared" si="12"/>
        <v>81.525035006372406</v>
      </c>
      <c r="U42" s="15">
        <f t="shared" si="30"/>
        <v>-6.9737840278792049</v>
      </c>
      <c r="V42" s="15">
        <f t="shared" si="13"/>
        <v>10.881666666666675</v>
      </c>
      <c r="W42" s="15">
        <f t="shared" si="14"/>
        <v>-3.6999420629184598</v>
      </c>
      <c r="X42" s="15">
        <f t="shared" si="15"/>
        <v>-1.8753373035934857</v>
      </c>
      <c r="Y42" s="15">
        <f t="shared" si="16"/>
        <v>67.470833333333331</v>
      </c>
      <c r="Z42" s="15">
        <f t="shared" si="17"/>
        <v>15.527659895143778</v>
      </c>
      <c r="AA42" s="15">
        <f t="shared" si="31"/>
        <v>85.011927020312015</v>
      </c>
      <c r="AB42" s="15">
        <f t="shared" si="18"/>
        <v>305.23001736111104</v>
      </c>
      <c r="AC42" s="15">
        <f t="shared" si="19"/>
        <v>1.2538769015303728</v>
      </c>
      <c r="AD42" s="15">
        <f t="shared" si="20"/>
        <v>1.69874469528147</v>
      </c>
      <c r="AE42" s="15">
        <f t="shared" si="21"/>
        <v>0.59174901334864582</v>
      </c>
      <c r="AF42" s="15">
        <f t="shared" si="22"/>
        <v>1.1378271613384701</v>
      </c>
      <c r="AG42" s="15">
        <f t="shared" si="23"/>
        <v>2.4855426707101519E-24</v>
      </c>
      <c r="AH42" s="15">
        <f t="shared" si="24"/>
        <v>0.37111006386274148</v>
      </c>
      <c r="AI42" s="15">
        <f t="shared" si="25"/>
        <v>-3.2198179590180808E-26</v>
      </c>
      <c r="AJ42" s="15">
        <f t="shared" si="26"/>
        <v>8.6784170386945174</v>
      </c>
      <c r="AK42" s="15">
        <f t="shared" si="27"/>
        <v>-2.1780448075544427</v>
      </c>
      <c r="AL42" s="15">
        <f t="shared" si="28"/>
        <v>-1.6481741404269643</v>
      </c>
      <c r="AM42" s="15">
        <f t="shared" si="29"/>
        <v>9.0980920790235107</v>
      </c>
      <c r="AN42" s="4">
        <f t="shared" si="32"/>
        <v>0</v>
      </c>
      <c r="AO42" s="5">
        <f t="shared" si="33"/>
        <v>0</v>
      </c>
      <c r="AP42" s="16">
        <f t="shared" si="34"/>
        <v>9.0980920790235107</v>
      </c>
      <c r="AQ42" t="s">
        <v>49</v>
      </c>
      <c r="BC42">
        <v>0</v>
      </c>
      <c r="BD42">
        <v>0</v>
      </c>
    </row>
    <row r="43" spans="1:56" x14ac:dyDescent="0.2">
      <c r="A43" s="28">
        <f>'(Lab)limts'!A39</f>
        <v>60.705000000000005</v>
      </c>
      <c r="B43" s="29">
        <f>'(Lab)limts'!C39</f>
        <v>0.593333</v>
      </c>
      <c r="C43" s="15">
        <f>'(Lab)limts'!E39</f>
        <v>17.371666666666666</v>
      </c>
      <c r="D43" s="15">
        <f t="shared" si="35"/>
        <v>72.911666666666676</v>
      </c>
      <c r="E43" s="15">
        <f t="shared" si="36"/>
        <v>1.4316666666666666</v>
      </c>
      <c r="F43" s="15">
        <f t="shared" si="37"/>
        <v>13.528333333333334</v>
      </c>
      <c r="G43" s="15">
        <f t="shared" ref="G43:G94" si="39">SQRT(B43^2+C43^2)</f>
        <v>17.381796421160466</v>
      </c>
      <c r="H43" s="15">
        <f t="shared" ref="H43:H94" si="40">SQRT(E43^2+F43^2)</f>
        <v>13.603877102584477</v>
      </c>
      <c r="I43" s="15">
        <f t="shared" ref="I43:I94" si="41">AVERAGE(G43:H43)</f>
        <v>15.492836761872471</v>
      </c>
      <c r="J43" s="15">
        <f t="shared" ref="J43:J94" si="42">0.5*(1-SQRT(I43^7/(I43^7+$B$2)))</f>
        <v>0.40792396101704831</v>
      </c>
      <c r="K43" s="15">
        <f t="shared" ref="K43:K94" si="43">A43</f>
        <v>60.705000000000005</v>
      </c>
      <c r="L43" s="15">
        <f t="shared" ref="L43:L94" si="44">(1+$J43)*B43</f>
        <v>0.83536774756212839</v>
      </c>
      <c r="M43" s="15">
        <f t="shared" si="38"/>
        <v>17.371666666666666</v>
      </c>
      <c r="N43" s="15">
        <f t="shared" si="38"/>
        <v>72.911666666666676</v>
      </c>
      <c r="O43" s="15">
        <f t="shared" ref="O43:O94" si="45">(1+$J43)*E43</f>
        <v>2.0156778041894077</v>
      </c>
      <c r="P43" s="15">
        <f t="shared" ref="P43:P94" si="46">F43</f>
        <v>13.528333333333334</v>
      </c>
      <c r="Q43" s="15">
        <f t="shared" ref="Q43:Q94" si="47">SQRT(L43^2+M43^2)</f>
        <v>17.391740627419811</v>
      </c>
      <c r="R43" s="15">
        <f t="shared" ref="R43:R94" si="48">SQRT(O43^2+P43^2)</f>
        <v>13.677673771079629</v>
      </c>
      <c r="S43" s="15">
        <f t="shared" ref="S43:S94" si="49">IF(AND(L43=0,M43=0),0,IF(M43&gt;=0,DEGREES(ATAN2(L43,M43)),DEGREES(ATAN2(L43,M43))+360))</f>
        <v>87.246884558742551</v>
      </c>
      <c r="T43" s="15">
        <f t="shared" ref="T43:T94" si="50">IF(AND(O43=0,P43=0),0,IF(P43&gt;=0,DEGREES(ATAN2(O43,P43)),DEGREES(ATAN2(O43,P43))+360))</f>
        <v>81.525459319535699</v>
      </c>
      <c r="U43" s="15">
        <f>IF(AN43=0,T43-S43,IF(AN43=1,T43-S43-360,T43+360-S43))</f>
        <v>-5.7214252392068516</v>
      </c>
      <c r="V43" s="15">
        <f t="shared" ref="V43:V94" si="51">N43-K43</f>
        <v>12.206666666666671</v>
      </c>
      <c r="W43" s="15">
        <f t="shared" ref="W43:W94" si="52">(R43-Q43)</f>
        <v>-3.7140668563401817</v>
      </c>
      <c r="X43" s="15">
        <f t="shared" ref="X43:X94" si="53">(2*SQRT(Q43*R43)*SIN(RADIANS(U43/2)))</f>
        <v>-1.5394967773665422</v>
      </c>
      <c r="Y43" s="15">
        <f t="shared" ref="Y43:Y94" si="54">AVERAGE(K43,N43)</f>
        <v>66.808333333333337</v>
      </c>
      <c r="Z43" s="15">
        <f t="shared" ref="Z43:Z94" si="55">AVERAGE(Q43,R43)</f>
        <v>15.53470719924972</v>
      </c>
      <c r="AA43" s="15">
        <f>IF(AO43=3,S43+T43,IF(AO43=0,AVERAGE(S43,T43),IF(AO43=1,AVERAGE(S43,T43)+180,AVERAGE(S43,T43)-180)))</f>
        <v>84.386171939139132</v>
      </c>
      <c r="AB43" s="15">
        <f t="shared" ref="AB43:AB94" si="56">(Y43-50)^2</f>
        <v>282.52006944444457</v>
      </c>
      <c r="AC43" s="15">
        <f t="shared" ref="AC43:AC94" si="57">1+(0.015*AB43/SQRT(20+AB43))</f>
        <v>1.2436483460817613</v>
      </c>
      <c r="AD43" s="15">
        <f t="shared" ref="AD43:AD94" si="58">1+0.045*Z43</f>
        <v>1.6990618239662374</v>
      </c>
      <c r="AE43" s="15">
        <f t="shared" ref="AE43:AE94" si="59">1-0.17*COS(RADIANS(AA43-30))+0.24*COS(RADIANS(2*AA43))+0.32*COS(RADIANS(3*AA43+6))-0.2*COS(RADIANS(4*AA43-63))</f>
        <v>0.58956211324407737</v>
      </c>
      <c r="AF43" s="15">
        <f t="shared" ref="AF43:AF94" si="60">1+0.015*Z43*AE43</f>
        <v>1.1373801220752646</v>
      </c>
      <c r="AG43" s="15">
        <f t="shared" ref="AG43:AG94" si="61">30*EXP(-1*((AA43-275)/25)^2)</f>
        <v>1.6979629989547367E-24</v>
      </c>
      <c r="AH43" s="15">
        <f t="shared" ref="AH43:AH94" si="62">2*SQRT(Z43^7/(Z43^7+$B$2))</f>
        <v>0.37167954840999284</v>
      </c>
      <c r="AI43" s="15">
        <f t="shared" ref="AI43:AI94" si="63">-SIN(RADIANS(2*AG43))*AH43</f>
        <v>-2.2029480217623193E-26</v>
      </c>
      <c r="AJ43" s="15">
        <f t="shared" ref="AJ43:AJ94" si="64">V43/AC43/$B$3</f>
        <v>9.8152075746532343</v>
      </c>
      <c r="AK43" s="15">
        <f t="shared" ref="AK43:AK94" si="65">W43/AD43/$B$4</f>
        <v>-2.1859515668889427</v>
      </c>
      <c r="AL43" s="15">
        <f t="shared" ref="AL43:AL94" si="66">X43/AF43/$B$5</f>
        <v>-1.3535464067699505</v>
      </c>
      <c r="AM43" s="15">
        <f t="shared" ref="AM43:AM94" si="67">SQRT(AJ43^2+AK43^2+AL43^2+AI43*AK43*AL43)</f>
        <v>10.146367421969021</v>
      </c>
      <c r="AP43" s="16">
        <f t="shared" si="34"/>
        <v>10.146367421969021</v>
      </c>
      <c r="AQ43" t="s">
        <v>50</v>
      </c>
      <c r="BC43">
        <v>0</v>
      </c>
      <c r="BD43">
        <v>0</v>
      </c>
    </row>
    <row r="44" spans="1:56" x14ac:dyDescent="0.2">
      <c r="A44" s="28">
        <f>'(Lab)limts'!A40</f>
        <v>61.318333333333328</v>
      </c>
      <c r="B44" s="29">
        <f>'(Lab)limts'!C40</f>
        <v>0.64166699999999999</v>
      </c>
      <c r="C44" s="15">
        <f>'(Lab)limts'!E40</f>
        <v>17.371666666666666</v>
      </c>
      <c r="D44" s="15">
        <f t="shared" si="35"/>
        <v>72.911666666666676</v>
      </c>
      <c r="E44" s="15">
        <f t="shared" si="36"/>
        <v>1.4316666666666666</v>
      </c>
      <c r="F44" s="15">
        <f t="shared" si="37"/>
        <v>13.528333333333334</v>
      </c>
      <c r="G44" s="15">
        <f t="shared" si="39"/>
        <v>17.383513434190075</v>
      </c>
      <c r="H44" s="15">
        <f t="shared" si="40"/>
        <v>13.603877102584477</v>
      </c>
      <c r="I44" s="15">
        <f t="shared" si="41"/>
        <v>15.493695268387276</v>
      </c>
      <c r="J44" s="15">
        <f t="shared" si="42"/>
        <v>0.4079067078108618</v>
      </c>
      <c r="K44" s="15">
        <f t="shared" si="43"/>
        <v>61.318333333333328</v>
      </c>
      <c r="L44" s="15">
        <f t="shared" si="44"/>
        <v>0.90340727348087224</v>
      </c>
      <c r="M44" s="15">
        <f t="shared" si="38"/>
        <v>17.371666666666666</v>
      </c>
      <c r="N44" s="15">
        <f t="shared" si="38"/>
        <v>72.911666666666676</v>
      </c>
      <c r="O44" s="15">
        <f t="shared" si="45"/>
        <v>2.0156531033492171</v>
      </c>
      <c r="P44" s="15">
        <f t="shared" si="46"/>
        <v>13.528333333333334</v>
      </c>
      <c r="Q44" s="15">
        <f t="shared" si="47"/>
        <v>17.395141490644907</v>
      </c>
      <c r="R44" s="15">
        <f t="shared" si="48"/>
        <v>13.677670130940397</v>
      </c>
      <c r="S44" s="15">
        <f t="shared" si="49"/>
        <v>87.023035388958931</v>
      </c>
      <c r="T44" s="15">
        <f t="shared" si="50"/>
        <v>81.525561661627009</v>
      </c>
      <c r="U44" s="15">
        <f t="shared" ref="U44:U69" si="68">IF(AN44=0,T44-S44,IF(AN44=1,T44-S44-360,T44+360-S44))</f>
        <v>-5.4974737273319221</v>
      </c>
      <c r="V44" s="15">
        <f t="shared" si="51"/>
        <v>11.593333333333348</v>
      </c>
      <c r="W44" s="15">
        <f t="shared" si="52"/>
        <v>-3.7174713597045095</v>
      </c>
      <c r="X44" s="15">
        <f t="shared" si="53"/>
        <v>-1.4794284663164148</v>
      </c>
      <c r="Y44" s="15">
        <f t="shared" si="54"/>
        <v>67.115000000000009</v>
      </c>
      <c r="Z44" s="15">
        <f t="shared" si="55"/>
        <v>15.536405810792651</v>
      </c>
      <c r="AA44" s="15">
        <f t="shared" ref="AA44:AA69" si="69">IF(AO44=3,S44+T44,IF(AO44=0,AVERAGE(S44,T44),IF(AO44=1,AVERAGE(S44,T44)+180,AVERAGE(S44,T44)-180)))</f>
        <v>84.274298525292977</v>
      </c>
      <c r="AB44" s="15">
        <f t="shared" si="56"/>
        <v>292.92322500000029</v>
      </c>
      <c r="AC44" s="15">
        <f t="shared" si="57"/>
        <v>1.2483854587297134</v>
      </c>
      <c r="AD44" s="15">
        <f t="shared" si="58"/>
        <v>1.6991382614856692</v>
      </c>
      <c r="AE44" s="15">
        <f t="shared" si="59"/>
        <v>0.58919437871206337</v>
      </c>
      <c r="AF44" s="15">
        <f t="shared" si="60"/>
        <v>1.137309444536627</v>
      </c>
      <c r="AG44" s="15">
        <f t="shared" si="61"/>
        <v>1.5859292112249202E-24</v>
      </c>
      <c r="AH44" s="15">
        <f t="shared" si="62"/>
        <v>0.3718168938827775</v>
      </c>
      <c r="AI44" s="15">
        <f t="shared" si="63"/>
        <v>-2.0583550071117292E-26</v>
      </c>
      <c r="AJ44" s="15">
        <f t="shared" si="64"/>
        <v>9.286661625432636</v>
      </c>
      <c r="AK44" s="15">
        <f t="shared" si="65"/>
        <v>-2.1878568942671435</v>
      </c>
      <c r="AL44" s="15">
        <f t="shared" si="66"/>
        <v>-1.3008143680009421</v>
      </c>
      <c r="AM44" s="15">
        <f t="shared" si="67"/>
        <v>9.6291702630638483</v>
      </c>
      <c r="AP44" s="16">
        <f t="shared" si="34"/>
        <v>9.6291702630638483</v>
      </c>
      <c r="AQ44" t="s">
        <v>51</v>
      </c>
      <c r="BC44">
        <v>0</v>
      </c>
      <c r="BD44">
        <v>0</v>
      </c>
    </row>
    <row r="45" spans="1:56" x14ac:dyDescent="0.2">
      <c r="A45" s="28">
        <f>'(Lab)limts'!A41</f>
        <v>59.455000000000005</v>
      </c>
      <c r="B45" s="29">
        <f>'(Lab)limts'!C41</f>
        <v>1.1566669999999999</v>
      </c>
      <c r="C45" s="15">
        <f>'(Lab)limts'!E41</f>
        <v>17.371666666666666</v>
      </c>
      <c r="D45" s="15">
        <f t="shared" si="35"/>
        <v>72.911666666666676</v>
      </c>
      <c r="E45" s="15">
        <f t="shared" si="36"/>
        <v>1.4316666666666666</v>
      </c>
      <c r="F45" s="15">
        <f t="shared" si="37"/>
        <v>13.528333333333334</v>
      </c>
      <c r="G45" s="15">
        <f t="shared" si="39"/>
        <v>17.410131571204936</v>
      </c>
      <c r="H45" s="15">
        <f t="shared" si="40"/>
        <v>13.603877102584477</v>
      </c>
      <c r="I45" s="15">
        <f t="shared" si="41"/>
        <v>15.507004336894706</v>
      </c>
      <c r="J45" s="15">
        <f t="shared" si="42"/>
        <v>0.40763897637280111</v>
      </c>
      <c r="K45" s="15">
        <f t="shared" si="43"/>
        <v>59.455000000000005</v>
      </c>
      <c r="L45" s="15">
        <f t="shared" si="44"/>
        <v>1.6281695518841988</v>
      </c>
      <c r="M45" s="15">
        <f t="shared" si="38"/>
        <v>17.371666666666666</v>
      </c>
      <c r="N45" s="15">
        <f t="shared" si="38"/>
        <v>72.911666666666676</v>
      </c>
      <c r="O45" s="15">
        <f t="shared" si="45"/>
        <v>2.0152698011737269</v>
      </c>
      <c r="P45" s="15">
        <f t="shared" si="46"/>
        <v>13.528333333333334</v>
      </c>
      <c r="Q45" s="15">
        <f t="shared" si="47"/>
        <v>17.447800401983642</v>
      </c>
      <c r="R45" s="15">
        <f t="shared" si="48"/>
        <v>13.677613649657626</v>
      </c>
      <c r="S45" s="15">
        <f t="shared" si="49"/>
        <v>84.645561874238226</v>
      </c>
      <c r="T45" s="15">
        <f t="shared" si="50"/>
        <v>81.527149790547952</v>
      </c>
      <c r="U45" s="15">
        <f t="shared" si="68"/>
        <v>-3.1184120836902736</v>
      </c>
      <c r="V45" s="15">
        <f t="shared" si="51"/>
        <v>13.456666666666671</v>
      </c>
      <c r="W45" s="15">
        <f t="shared" si="52"/>
        <v>-3.7701867523260155</v>
      </c>
      <c r="X45" s="15">
        <f t="shared" si="53"/>
        <v>-0.84068398741531891</v>
      </c>
      <c r="Y45" s="15">
        <f t="shared" si="54"/>
        <v>66.183333333333337</v>
      </c>
      <c r="Z45" s="15">
        <f t="shared" si="55"/>
        <v>15.562707025820634</v>
      </c>
      <c r="AA45" s="15">
        <f t="shared" si="69"/>
        <v>83.086355832393082</v>
      </c>
      <c r="AB45" s="15">
        <f t="shared" si="56"/>
        <v>261.90027777777789</v>
      </c>
      <c r="AC45" s="15">
        <f t="shared" si="57"/>
        <v>1.2339803930569937</v>
      </c>
      <c r="AD45" s="15">
        <f t="shared" si="58"/>
        <v>1.7003218161619285</v>
      </c>
      <c r="AE45" s="15">
        <f t="shared" si="59"/>
        <v>0.58571246085012951</v>
      </c>
      <c r="AF45" s="15">
        <f t="shared" si="60"/>
        <v>1.136729071443745</v>
      </c>
      <c r="AG45" s="15">
        <f t="shared" si="61"/>
        <v>7.6635076615965068E-25</v>
      </c>
      <c r="AH45" s="15">
        <f t="shared" si="62"/>
        <v>0.37394764006020098</v>
      </c>
      <c r="AI45" s="15">
        <f t="shared" si="63"/>
        <v>-1.0003356718387774E-26</v>
      </c>
      <c r="AJ45" s="15">
        <f t="shared" si="64"/>
        <v>10.905089531714422</v>
      </c>
      <c r="AK45" s="15">
        <f t="shared" si="65"/>
        <v>-2.2173371631708605</v>
      </c>
      <c r="AL45" s="15">
        <f t="shared" si="66"/>
        <v>-0.73956407778643063</v>
      </c>
      <c r="AM45" s="15">
        <f t="shared" si="67"/>
        <v>11.152780676362203</v>
      </c>
      <c r="AP45" s="16">
        <f t="shared" si="34"/>
        <v>11.152780676362203</v>
      </c>
      <c r="AQ45" t="s">
        <v>52</v>
      </c>
      <c r="BC45">
        <v>0</v>
      </c>
      <c r="BD45">
        <v>0</v>
      </c>
    </row>
    <row r="46" spans="1:56" x14ac:dyDescent="0.2">
      <c r="A46" s="28">
        <f>'(Lab)limts'!A42</f>
        <v>66.054999999999993</v>
      </c>
      <c r="B46" s="29">
        <f>'(Lab)limts'!C42</f>
        <v>-1.2366699999999999</v>
      </c>
      <c r="C46" s="15">
        <f>'(Lab)limts'!E42</f>
        <v>17.371666666666666</v>
      </c>
      <c r="D46" s="15">
        <f t="shared" si="35"/>
        <v>72.911666666666676</v>
      </c>
      <c r="E46" s="15">
        <f t="shared" si="36"/>
        <v>1.4316666666666666</v>
      </c>
      <c r="F46" s="15">
        <f t="shared" si="37"/>
        <v>13.528333333333334</v>
      </c>
      <c r="G46" s="15">
        <f t="shared" si="39"/>
        <v>17.415629631646333</v>
      </c>
      <c r="H46" s="15">
        <f t="shared" si="40"/>
        <v>13.603877102584477</v>
      </c>
      <c r="I46" s="15">
        <f t="shared" si="41"/>
        <v>15.509753367115405</v>
      </c>
      <c r="J46" s="15">
        <f t="shared" si="42"/>
        <v>0.40758361421687173</v>
      </c>
      <c r="K46" s="15">
        <f t="shared" si="43"/>
        <v>66.054999999999993</v>
      </c>
      <c r="L46" s="15">
        <f t="shared" si="44"/>
        <v>-1.7407164281935787</v>
      </c>
      <c r="M46" s="15">
        <f t="shared" si="38"/>
        <v>17.371666666666666</v>
      </c>
      <c r="N46" s="15">
        <f t="shared" si="38"/>
        <v>72.911666666666676</v>
      </c>
      <c r="O46" s="15">
        <f t="shared" si="45"/>
        <v>2.015190541020488</v>
      </c>
      <c r="P46" s="15">
        <f t="shared" si="46"/>
        <v>13.528333333333334</v>
      </c>
      <c r="Q46" s="15">
        <f t="shared" si="47"/>
        <v>17.458662504933212</v>
      </c>
      <c r="R46" s="15">
        <f t="shared" si="48"/>
        <v>13.677601971632171</v>
      </c>
      <c r="S46" s="15">
        <f t="shared" si="49"/>
        <v>95.722184918216271</v>
      </c>
      <c r="T46" s="15">
        <f t="shared" si="50"/>
        <v>81.527478189333408</v>
      </c>
      <c r="U46" s="15">
        <f t="shared" si="68"/>
        <v>-14.194706728882863</v>
      </c>
      <c r="V46" s="15">
        <f t="shared" si="51"/>
        <v>6.8566666666666833</v>
      </c>
      <c r="W46" s="15">
        <f t="shared" si="52"/>
        <v>-3.7810605333010407</v>
      </c>
      <c r="X46" s="15">
        <f t="shared" si="53"/>
        <v>-3.8185899905613239</v>
      </c>
      <c r="Y46" s="15">
        <f t="shared" si="54"/>
        <v>69.483333333333334</v>
      </c>
      <c r="Z46" s="15">
        <f t="shared" si="55"/>
        <v>15.568132238282692</v>
      </c>
      <c r="AA46" s="15">
        <f t="shared" si="69"/>
        <v>88.62483155377484</v>
      </c>
      <c r="AB46" s="15">
        <f t="shared" si="56"/>
        <v>379.60027777777782</v>
      </c>
      <c r="AC46" s="15">
        <f t="shared" si="57"/>
        <v>1.2848425662864704</v>
      </c>
      <c r="AD46" s="15">
        <f t="shared" si="58"/>
        <v>1.7005659507227211</v>
      </c>
      <c r="AE46" s="15">
        <f t="shared" si="59"/>
        <v>0.60893694129386589</v>
      </c>
      <c r="AF46" s="15">
        <f t="shared" si="60"/>
        <v>1.1422001624025744</v>
      </c>
      <c r="AG46" s="15">
        <f t="shared" si="61"/>
        <v>2.1891844104634645E-23</v>
      </c>
      <c r="AH46" s="15">
        <f t="shared" si="62"/>
        <v>0.37438811129217919</v>
      </c>
      <c r="AI46" s="15">
        <f t="shared" si="63"/>
        <v>-2.860959825205133E-25</v>
      </c>
      <c r="AJ46" s="15">
        <f t="shared" si="64"/>
        <v>5.3365811863505082</v>
      </c>
      <c r="AK46" s="15">
        <f t="shared" si="65"/>
        <v>-2.2234130535743897</v>
      </c>
      <c r="AL46" s="15">
        <f t="shared" si="66"/>
        <v>-3.3431880998239976</v>
      </c>
      <c r="AM46" s="15">
        <f t="shared" si="67"/>
        <v>6.6782910266115216</v>
      </c>
      <c r="AP46" s="16">
        <f t="shared" si="34"/>
        <v>6.6782910266115216</v>
      </c>
      <c r="AQ46" t="s">
        <v>53</v>
      </c>
      <c r="BC46">
        <v>0</v>
      </c>
      <c r="BD46">
        <v>0</v>
      </c>
    </row>
    <row r="47" spans="1:56" x14ac:dyDescent="0.2">
      <c r="A47" s="28">
        <f>'(Lab)limts'!A43</f>
        <v>60.564999999999998</v>
      </c>
      <c r="B47" s="29">
        <f>'(Lab)limts'!C43</f>
        <v>0.56833299999999998</v>
      </c>
      <c r="C47" s="15">
        <f>'(Lab)limts'!E43</f>
        <v>17.371666666666666</v>
      </c>
      <c r="D47" s="15">
        <f t="shared" si="35"/>
        <v>72.911666666666676</v>
      </c>
      <c r="E47" s="15">
        <f t="shared" si="36"/>
        <v>1.4316666666666666</v>
      </c>
      <c r="F47" s="15">
        <f t="shared" si="37"/>
        <v>13.528333333333334</v>
      </c>
      <c r="G47" s="15">
        <f t="shared" si="39"/>
        <v>17.380960996926113</v>
      </c>
      <c r="H47" s="15">
        <f t="shared" si="40"/>
        <v>13.603877102584477</v>
      </c>
      <c r="I47" s="15">
        <f t="shared" si="41"/>
        <v>15.492419049755295</v>
      </c>
      <c r="J47" s="15">
        <f t="shared" si="42"/>
        <v>0.40793235493929803</v>
      </c>
      <c r="K47" s="15">
        <f t="shared" si="43"/>
        <v>60.564999999999998</v>
      </c>
      <c r="L47" s="15">
        <f t="shared" si="44"/>
        <v>0.80017441907971609</v>
      </c>
      <c r="M47" s="15">
        <f t="shared" si="38"/>
        <v>17.371666666666666</v>
      </c>
      <c r="N47" s="15">
        <f t="shared" si="38"/>
        <v>72.911666666666676</v>
      </c>
      <c r="O47" s="15">
        <f t="shared" si="45"/>
        <v>2.0156898214880949</v>
      </c>
      <c r="P47" s="15">
        <f t="shared" si="46"/>
        <v>13.528333333333334</v>
      </c>
      <c r="Q47" s="15">
        <f t="shared" si="47"/>
        <v>17.390085735232226</v>
      </c>
      <c r="R47" s="15">
        <f t="shared" si="48"/>
        <v>13.67767554207324</v>
      </c>
      <c r="S47" s="15">
        <f t="shared" si="49"/>
        <v>87.362703605344322</v>
      </c>
      <c r="T47" s="15">
        <f t="shared" si="50"/>
        <v>81.525409528719536</v>
      </c>
      <c r="U47" s="15">
        <f t="shared" si="68"/>
        <v>-5.8372940766247865</v>
      </c>
      <c r="V47" s="15">
        <f t="shared" si="51"/>
        <v>12.346666666666678</v>
      </c>
      <c r="W47" s="15">
        <f t="shared" si="52"/>
        <v>-3.7124101931589859</v>
      </c>
      <c r="X47" s="15">
        <f t="shared" si="53"/>
        <v>-1.5705729407870159</v>
      </c>
      <c r="Y47" s="15">
        <f t="shared" si="54"/>
        <v>66.738333333333344</v>
      </c>
      <c r="Z47" s="15">
        <f t="shared" si="55"/>
        <v>15.533880638652732</v>
      </c>
      <c r="AA47" s="15">
        <f t="shared" si="69"/>
        <v>84.444056567031936</v>
      </c>
      <c r="AB47" s="15">
        <f t="shared" si="56"/>
        <v>280.17180277777811</v>
      </c>
      <c r="AC47" s="15">
        <f t="shared" si="57"/>
        <v>1.2425664525868185</v>
      </c>
      <c r="AD47" s="15">
        <f t="shared" si="58"/>
        <v>1.6990246287393729</v>
      </c>
      <c r="AE47" s="15">
        <f t="shared" si="59"/>
        <v>0.58975512898174987</v>
      </c>
      <c r="AF47" s="15">
        <f t="shared" si="60"/>
        <v>1.1374177866945363</v>
      </c>
      <c r="AG47" s="15">
        <f t="shared" si="61"/>
        <v>1.758975415610652E-24</v>
      </c>
      <c r="AH47" s="15">
        <f t="shared" si="62"/>
        <v>0.37161272640004978</v>
      </c>
      <c r="AI47" s="15">
        <f t="shared" si="63"/>
        <v>-2.2816956342010695E-26</v>
      </c>
      <c r="AJ47" s="15">
        <f t="shared" si="64"/>
        <v>9.9364236342957373</v>
      </c>
      <c r="AK47" s="15">
        <f t="shared" si="65"/>
        <v>-2.1850243547755319</v>
      </c>
      <c r="AL47" s="15">
        <f t="shared" si="66"/>
        <v>-1.3808232640279674</v>
      </c>
      <c r="AM47" s="15">
        <f t="shared" si="67"/>
        <v>10.267108597732568</v>
      </c>
      <c r="AP47" s="16">
        <f t="shared" si="34"/>
        <v>10.267108597732568</v>
      </c>
      <c r="AQ47" t="s">
        <v>54</v>
      </c>
      <c r="BC47">
        <v>0</v>
      </c>
      <c r="BD47">
        <v>0</v>
      </c>
    </row>
    <row r="48" spans="1:56" x14ac:dyDescent="0.2">
      <c r="A48" s="28">
        <f>'(Lab)limts'!A44</f>
        <v>60.773333333333341</v>
      </c>
      <c r="B48" s="29">
        <f>'(Lab)limts'!C44</f>
        <v>0.60166699999999995</v>
      </c>
      <c r="C48" s="15">
        <f>'(Lab)limts'!E44</f>
        <v>17.371666666666666</v>
      </c>
      <c r="D48" s="15">
        <f t="shared" si="35"/>
        <v>72.911666666666676</v>
      </c>
      <c r="E48" s="15">
        <f t="shared" si="36"/>
        <v>1.4316666666666666</v>
      </c>
      <c r="F48" s="15">
        <f t="shared" si="37"/>
        <v>13.528333333333334</v>
      </c>
      <c r="G48" s="15">
        <f t="shared" si="39"/>
        <v>17.382082900408303</v>
      </c>
      <c r="H48" s="15">
        <f t="shared" si="40"/>
        <v>13.603877102584477</v>
      </c>
      <c r="I48" s="15">
        <f t="shared" si="41"/>
        <v>15.49298000149639</v>
      </c>
      <c r="J48" s="15">
        <f t="shared" si="42"/>
        <v>0.40792108250602521</v>
      </c>
      <c r="K48" s="15">
        <f t="shared" si="43"/>
        <v>60.773333333333341</v>
      </c>
      <c r="L48" s="15">
        <f t="shared" si="44"/>
        <v>0.84709965394815256</v>
      </c>
      <c r="M48" s="15">
        <f t="shared" si="38"/>
        <v>17.371666666666666</v>
      </c>
      <c r="N48" s="15">
        <f t="shared" si="38"/>
        <v>72.911666666666676</v>
      </c>
      <c r="O48" s="15">
        <f t="shared" si="45"/>
        <v>2.0156736831211259</v>
      </c>
      <c r="P48" s="15">
        <f t="shared" si="46"/>
        <v>13.528333333333334</v>
      </c>
      <c r="Q48" s="15">
        <f t="shared" si="47"/>
        <v>17.392308087240661</v>
      </c>
      <c r="R48" s="15">
        <f t="shared" si="48"/>
        <v>13.677673163758698</v>
      </c>
      <c r="S48" s="15">
        <f t="shared" si="49"/>
        <v>87.208280544095359</v>
      </c>
      <c r="T48" s="15">
        <f t="shared" si="50"/>
        <v>81.525476394203992</v>
      </c>
      <c r="U48" s="15">
        <f t="shared" si="68"/>
        <v>-5.6828041498913677</v>
      </c>
      <c r="V48" s="15">
        <f t="shared" si="51"/>
        <v>12.138333333333335</v>
      </c>
      <c r="W48" s="15">
        <f t="shared" si="52"/>
        <v>-3.7146349234819631</v>
      </c>
      <c r="X48" s="15">
        <f t="shared" si="53"/>
        <v>-1.5291382403225813</v>
      </c>
      <c r="Y48" s="15">
        <f t="shared" si="54"/>
        <v>66.842500000000001</v>
      </c>
      <c r="Z48" s="15">
        <f t="shared" si="55"/>
        <v>15.534990625499679</v>
      </c>
      <c r="AA48" s="15">
        <f t="shared" si="69"/>
        <v>84.366878469149668</v>
      </c>
      <c r="AB48" s="15">
        <f t="shared" si="56"/>
        <v>283.66980625000002</v>
      </c>
      <c r="AC48" s="15">
        <f t="shared" si="57"/>
        <v>1.2441763316725938</v>
      </c>
      <c r="AD48" s="15">
        <f t="shared" si="58"/>
        <v>1.6990745781474854</v>
      </c>
      <c r="AE48" s="15">
        <f t="shared" si="59"/>
        <v>0.58949819594779551</v>
      </c>
      <c r="AF48" s="15">
        <f t="shared" si="60"/>
        <v>1.1373677342169697</v>
      </c>
      <c r="AG48" s="15">
        <f t="shared" si="61"/>
        <v>1.678096934350304E-24</v>
      </c>
      <c r="AH48" s="15">
        <f t="shared" si="62"/>
        <v>0.37170246331548001</v>
      </c>
      <c r="AI48" s="15">
        <f t="shared" si="63"/>
        <v>-2.1773078906719197E-26</v>
      </c>
      <c r="AJ48" s="15">
        <f t="shared" si="64"/>
        <v>9.7561197913283806</v>
      </c>
      <c r="AK48" s="15">
        <f t="shared" si="65"/>
        <v>-2.1862694970882672</v>
      </c>
      <c r="AL48" s="15">
        <f t="shared" si="66"/>
        <v>-1.3444536839928287</v>
      </c>
      <c r="AM48" s="15">
        <f t="shared" si="67"/>
        <v>10.088072333456466</v>
      </c>
      <c r="AP48" s="16">
        <f t="shared" si="34"/>
        <v>10.088072333456466</v>
      </c>
      <c r="AQ48" t="s">
        <v>55</v>
      </c>
      <c r="BC48">
        <v>0</v>
      </c>
      <c r="BD48">
        <v>0</v>
      </c>
    </row>
    <row r="49" spans="1:56" x14ac:dyDescent="0.2">
      <c r="A49" s="28">
        <f>'(Lab)limts'!A45</f>
        <v>60.065000000000005</v>
      </c>
      <c r="B49" s="29">
        <f>'(Lab)limts'!C45</f>
        <v>0.62</v>
      </c>
      <c r="C49" s="15">
        <f>'(Lab)limts'!E45</f>
        <v>17.371666666666666</v>
      </c>
      <c r="D49" s="15">
        <f t="shared" si="35"/>
        <v>72.911666666666676</v>
      </c>
      <c r="E49" s="15">
        <f t="shared" si="36"/>
        <v>1.4316666666666666</v>
      </c>
      <c r="F49" s="15">
        <f t="shared" si="37"/>
        <v>13.528333333333334</v>
      </c>
      <c r="G49" s="15">
        <f t="shared" si="39"/>
        <v>17.3827271386793</v>
      </c>
      <c r="H49" s="15">
        <f t="shared" si="40"/>
        <v>13.603877102584477</v>
      </c>
      <c r="I49" s="15">
        <f t="shared" si="41"/>
        <v>15.493302120631888</v>
      </c>
      <c r="J49" s="15">
        <f t="shared" si="42"/>
        <v>0.40791460906444615</v>
      </c>
      <c r="K49" s="15">
        <f t="shared" si="43"/>
        <v>60.065000000000005</v>
      </c>
      <c r="L49" s="15">
        <f t="shared" si="44"/>
        <v>0.87290705761995657</v>
      </c>
      <c r="M49" s="15">
        <f t="shared" si="38"/>
        <v>17.371666666666666</v>
      </c>
      <c r="N49" s="15">
        <f t="shared" si="38"/>
        <v>72.911666666666676</v>
      </c>
      <c r="O49" s="15">
        <f t="shared" si="45"/>
        <v>2.0156644153105985</v>
      </c>
      <c r="P49" s="15">
        <f t="shared" si="46"/>
        <v>13.528333333333334</v>
      </c>
      <c r="Q49" s="15">
        <f t="shared" si="47"/>
        <v>17.393584147869596</v>
      </c>
      <c r="R49" s="15">
        <f t="shared" si="48"/>
        <v>13.677671797967928</v>
      </c>
      <c r="S49" s="15">
        <f t="shared" si="49"/>
        <v>87.123369869503321</v>
      </c>
      <c r="T49" s="15">
        <f t="shared" si="50"/>
        <v>81.525514793182765</v>
      </c>
      <c r="U49" s="15">
        <f t="shared" si="68"/>
        <v>-5.5978550763205561</v>
      </c>
      <c r="V49" s="15">
        <f t="shared" si="51"/>
        <v>12.846666666666671</v>
      </c>
      <c r="W49" s="15">
        <f t="shared" si="52"/>
        <v>-3.715912349901668</v>
      </c>
      <c r="X49" s="15">
        <f t="shared" si="53"/>
        <v>-1.5063535101414454</v>
      </c>
      <c r="Y49" s="15">
        <f t="shared" si="54"/>
        <v>66.488333333333344</v>
      </c>
      <c r="Z49" s="15">
        <f t="shared" si="55"/>
        <v>15.535627972918762</v>
      </c>
      <c r="AA49" s="15">
        <f t="shared" si="69"/>
        <v>84.32444233134305</v>
      </c>
      <c r="AB49" s="15">
        <f t="shared" si="56"/>
        <v>271.86513611111144</v>
      </c>
      <c r="AC49" s="15">
        <f t="shared" si="57"/>
        <v>1.2387006854279692</v>
      </c>
      <c r="AD49" s="15">
        <f t="shared" si="58"/>
        <v>1.6991032587813444</v>
      </c>
      <c r="AE49" s="15">
        <f t="shared" si="59"/>
        <v>0.58935834099327156</v>
      </c>
      <c r="AF49" s="15">
        <f t="shared" si="60"/>
        <v>1.137340778926121</v>
      </c>
      <c r="AG49" s="15">
        <f t="shared" si="61"/>
        <v>1.635208543757029E-24</v>
      </c>
      <c r="AH49" s="15">
        <f t="shared" si="62"/>
        <v>0.37175399587805857</v>
      </c>
      <c r="AI49" s="15">
        <f t="shared" si="63"/>
        <v>-2.1219549342087798E-26</v>
      </c>
      <c r="AJ49" s="15">
        <f t="shared" si="64"/>
        <v>10.371082229786744</v>
      </c>
      <c r="AK49" s="15">
        <f t="shared" si="65"/>
        <v>-2.1869844170429342</v>
      </c>
      <c r="AL49" s="15">
        <f t="shared" si="66"/>
        <v>-1.3244522117317792</v>
      </c>
      <c r="AM49" s="15">
        <f t="shared" si="67"/>
        <v>10.681592630247055</v>
      </c>
      <c r="AP49" s="16">
        <f t="shared" si="34"/>
        <v>10.681592630247055</v>
      </c>
      <c r="AQ49" t="s">
        <v>56</v>
      </c>
      <c r="BC49">
        <v>0</v>
      </c>
      <c r="BD49">
        <v>0</v>
      </c>
    </row>
    <row r="50" spans="1:56" x14ac:dyDescent="0.2">
      <c r="A50" s="28">
        <f>'(Lab)limts'!A46</f>
        <v>59.441666666666663</v>
      </c>
      <c r="B50" s="29">
        <f>'(Lab)limts'!C46</f>
        <v>1.183333</v>
      </c>
      <c r="C50" s="15">
        <f>'(Lab)limts'!E46</f>
        <v>17.371666666666666</v>
      </c>
      <c r="D50" s="15">
        <f t="shared" si="35"/>
        <v>72.911666666666676</v>
      </c>
      <c r="E50" s="15">
        <f t="shared" si="36"/>
        <v>1.4316666666666666</v>
      </c>
      <c r="F50" s="15">
        <f t="shared" si="37"/>
        <v>13.528333333333334</v>
      </c>
      <c r="G50" s="15">
        <f t="shared" si="39"/>
        <v>17.411923494165336</v>
      </c>
      <c r="H50" s="15">
        <f t="shared" si="40"/>
        <v>13.603877102584477</v>
      </c>
      <c r="I50" s="15">
        <f t="shared" si="41"/>
        <v>15.507900298374906</v>
      </c>
      <c r="J50" s="15">
        <f t="shared" si="42"/>
        <v>0.40762093509680147</v>
      </c>
      <c r="K50" s="15">
        <f t="shared" si="43"/>
        <v>59.441666666666663</v>
      </c>
      <c r="L50" s="15">
        <f t="shared" si="44"/>
        <v>1.6656843039909033</v>
      </c>
      <c r="M50" s="15">
        <f t="shared" ref="M50:M94" si="70">C50</f>
        <v>17.371666666666666</v>
      </c>
      <c r="N50" s="15">
        <f t="shared" ref="N50:N94" si="71">D50</f>
        <v>72.911666666666676</v>
      </c>
      <c r="O50" s="15">
        <f t="shared" si="45"/>
        <v>2.015243972080254</v>
      </c>
      <c r="P50" s="15">
        <f t="shared" si="46"/>
        <v>13.528333333333334</v>
      </c>
      <c r="Q50" s="15">
        <f t="shared" si="47"/>
        <v>17.451341122628353</v>
      </c>
      <c r="R50" s="15">
        <f t="shared" si="48"/>
        <v>13.677609844003578</v>
      </c>
      <c r="S50" s="15">
        <f t="shared" si="49"/>
        <v>84.522931786153066</v>
      </c>
      <c r="T50" s="15">
        <f t="shared" si="50"/>
        <v>81.527256808232096</v>
      </c>
      <c r="U50" s="15">
        <f t="shared" si="68"/>
        <v>-2.9956749779209702</v>
      </c>
      <c r="V50" s="15">
        <f t="shared" si="51"/>
        <v>13.470000000000013</v>
      </c>
      <c r="W50" s="15">
        <f t="shared" si="52"/>
        <v>-3.7737312786247745</v>
      </c>
      <c r="X50" s="15">
        <f t="shared" si="53"/>
        <v>-0.8076851548684415</v>
      </c>
      <c r="Y50" s="15">
        <f t="shared" si="54"/>
        <v>66.176666666666677</v>
      </c>
      <c r="Z50" s="15">
        <f t="shared" si="55"/>
        <v>15.564475483315967</v>
      </c>
      <c r="AA50" s="15">
        <f t="shared" si="69"/>
        <v>83.025094297192581</v>
      </c>
      <c r="AB50" s="15">
        <f t="shared" si="56"/>
        <v>261.68454444444478</v>
      </c>
      <c r="AC50" s="15">
        <f t="shared" si="57"/>
        <v>1.233877166152884</v>
      </c>
      <c r="AD50" s="15">
        <f t="shared" si="58"/>
        <v>1.7004013967492184</v>
      </c>
      <c r="AE50" s="15">
        <f t="shared" si="59"/>
        <v>0.58555343135020532</v>
      </c>
      <c r="AF50" s="15">
        <f t="shared" si="60"/>
        <v>1.1367074803963271</v>
      </c>
      <c r="AG50" s="15">
        <f t="shared" si="61"/>
        <v>7.3805018315120035E-25</v>
      </c>
      <c r="AH50" s="15">
        <f t="shared" si="62"/>
        <v>0.37409118458225826</v>
      </c>
      <c r="AI50" s="15">
        <f t="shared" si="63"/>
        <v>-9.6376406654226201E-27</v>
      </c>
      <c r="AJ50" s="15">
        <f t="shared" si="64"/>
        <v>10.916807903981431</v>
      </c>
      <c r="AK50" s="15">
        <f t="shared" si="65"/>
        <v>-2.2193179127230147</v>
      </c>
      <c r="AL50" s="15">
        <f t="shared" si="66"/>
        <v>-0.71054793673639949</v>
      </c>
      <c r="AM50" s="15">
        <f t="shared" si="67"/>
        <v>11.162748101635414</v>
      </c>
      <c r="AP50" s="16">
        <f t="shared" si="34"/>
        <v>11.162748101635414</v>
      </c>
      <c r="AQ50" t="s">
        <v>57</v>
      </c>
      <c r="BC50">
        <v>0</v>
      </c>
      <c r="BD50">
        <v>0</v>
      </c>
    </row>
    <row r="51" spans="1:56" x14ac:dyDescent="0.2">
      <c r="A51" s="28">
        <f>'(Lab)limts'!A47</f>
        <v>60.951666666666675</v>
      </c>
      <c r="B51" s="29">
        <f>'(Lab)limts'!C47</f>
        <v>0.59666699999999995</v>
      </c>
      <c r="C51" s="15">
        <f>'(Lab)limts'!E47</f>
        <v>17.371666666666666</v>
      </c>
      <c r="D51" s="15">
        <f t="shared" si="35"/>
        <v>72.911666666666676</v>
      </c>
      <c r="E51" s="15">
        <f t="shared" si="36"/>
        <v>1.4316666666666666</v>
      </c>
      <c r="F51" s="15">
        <f t="shared" si="37"/>
        <v>13.528333333333334</v>
      </c>
      <c r="G51" s="15">
        <f t="shared" si="39"/>
        <v>17.381910547654616</v>
      </c>
      <c r="H51" s="15">
        <f t="shared" si="40"/>
        <v>13.603877102584477</v>
      </c>
      <c r="I51" s="15">
        <f t="shared" si="41"/>
        <v>15.492893825119546</v>
      </c>
      <c r="J51" s="15">
        <f t="shared" si="42"/>
        <v>0.40792281429380345</v>
      </c>
      <c r="K51" s="15">
        <f t="shared" si="43"/>
        <v>60.951666666666675</v>
      </c>
      <c r="L51" s="15">
        <f t="shared" si="44"/>
        <v>0.84006108183624073</v>
      </c>
      <c r="M51" s="15">
        <f t="shared" si="70"/>
        <v>17.371666666666666</v>
      </c>
      <c r="N51" s="15">
        <f t="shared" si="71"/>
        <v>72.911666666666676</v>
      </c>
      <c r="O51" s="15">
        <f t="shared" si="45"/>
        <v>2.0156761624639619</v>
      </c>
      <c r="P51" s="15">
        <f t="shared" si="46"/>
        <v>13.528333333333334</v>
      </c>
      <c r="Q51" s="15">
        <f t="shared" si="47"/>
        <v>17.39196669152151</v>
      </c>
      <c r="R51" s="15">
        <f t="shared" si="48"/>
        <v>13.677673529138763</v>
      </c>
      <c r="S51" s="15">
        <f t="shared" si="49"/>
        <v>87.231440769464825</v>
      </c>
      <c r="T51" s="15">
        <f t="shared" si="50"/>
        <v>81.525466121635247</v>
      </c>
      <c r="U51" s="15">
        <f t="shared" si="68"/>
        <v>-5.7059746478295779</v>
      </c>
      <c r="V51" s="15">
        <f t="shared" si="51"/>
        <v>11.96</v>
      </c>
      <c r="W51" s="15">
        <f t="shared" si="52"/>
        <v>-3.7142931623827469</v>
      </c>
      <c r="X51" s="15">
        <f t="shared" si="53"/>
        <v>-1.535352804011902</v>
      </c>
      <c r="Y51" s="15">
        <f t="shared" si="54"/>
        <v>66.931666666666672</v>
      </c>
      <c r="Z51" s="15">
        <f t="shared" si="55"/>
        <v>15.534820110330138</v>
      </c>
      <c r="AA51" s="15">
        <f t="shared" si="69"/>
        <v>84.378453445550036</v>
      </c>
      <c r="AB51" s="15">
        <f t="shared" si="56"/>
        <v>286.68133611111131</v>
      </c>
      <c r="AC51" s="15">
        <f t="shared" si="57"/>
        <v>1.2455539957890442</v>
      </c>
      <c r="AD51" s="15">
        <f t="shared" si="58"/>
        <v>1.6990669049648561</v>
      </c>
      <c r="AE51" s="15">
        <f t="shared" si="59"/>
        <v>0.58953651769074733</v>
      </c>
      <c r="AF51" s="15">
        <f t="shared" si="60"/>
        <v>1.1373751562619434</v>
      </c>
      <c r="AG51" s="15">
        <f t="shared" si="61"/>
        <v>1.6899876077617126E-24</v>
      </c>
      <c r="AH51" s="15">
        <f t="shared" si="62"/>
        <v>0.37168867712120723</v>
      </c>
      <c r="AI51" s="15">
        <f t="shared" si="63"/>
        <v>-2.1926545501898949E-26</v>
      </c>
      <c r="AJ51" s="15">
        <f t="shared" si="64"/>
        <v>9.6021529700312005</v>
      </c>
      <c r="AK51" s="15">
        <f t="shared" si="65"/>
        <v>-2.186078224188337</v>
      </c>
      <c r="AL51" s="15">
        <f t="shared" si="66"/>
        <v>-1.3499088630157332</v>
      </c>
      <c r="AM51" s="15">
        <f t="shared" si="67"/>
        <v>9.9399463580342253</v>
      </c>
      <c r="AP51" s="16">
        <f t="shared" si="34"/>
        <v>9.9399463580342253</v>
      </c>
      <c r="AQ51" t="s">
        <v>58</v>
      </c>
      <c r="BC51">
        <v>0</v>
      </c>
      <c r="BD51">
        <v>0</v>
      </c>
    </row>
    <row r="52" spans="1:56" x14ac:dyDescent="0.2">
      <c r="A52" s="28">
        <f>'(Lab)limts'!A48</f>
        <v>61.411666666666669</v>
      </c>
      <c r="B52" s="29">
        <f>'(Lab)limts'!C48</f>
        <v>0.88500000000000001</v>
      </c>
      <c r="C52" s="15">
        <f>'(Lab)limts'!E48</f>
        <v>17.371666666666666</v>
      </c>
      <c r="D52" s="15">
        <f t="shared" si="35"/>
        <v>72.911666666666676</v>
      </c>
      <c r="E52" s="15">
        <f t="shared" si="36"/>
        <v>1.4316666666666666</v>
      </c>
      <c r="F52" s="15">
        <f t="shared" si="37"/>
        <v>13.528333333333334</v>
      </c>
      <c r="G52" s="15">
        <f t="shared" si="39"/>
        <v>17.394195232254287</v>
      </c>
      <c r="H52" s="15">
        <f t="shared" si="40"/>
        <v>13.603877102584477</v>
      </c>
      <c r="I52" s="15">
        <f t="shared" si="41"/>
        <v>15.499036167419382</v>
      </c>
      <c r="J52" s="15">
        <f t="shared" si="42"/>
        <v>0.40779932696472104</v>
      </c>
      <c r="K52" s="15">
        <f t="shared" si="43"/>
        <v>61.411666666666669</v>
      </c>
      <c r="L52" s="15">
        <f t="shared" si="44"/>
        <v>1.2459024043637781</v>
      </c>
      <c r="M52" s="15">
        <f t="shared" si="70"/>
        <v>17.371666666666666</v>
      </c>
      <c r="N52" s="15">
        <f t="shared" si="71"/>
        <v>72.911666666666676</v>
      </c>
      <c r="O52" s="15">
        <f t="shared" si="45"/>
        <v>2.0154993697711592</v>
      </c>
      <c r="P52" s="15">
        <f t="shared" si="46"/>
        <v>13.528333333333334</v>
      </c>
      <c r="Q52" s="15">
        <f t="shared" si="47"/>
        <v>17.416287652050801</v>
      </c>
      <c r="R52" s="15">
        <f t="shared" si="48"/>
        <v>13.677647476350812</v>
      </c>
      <c r="S52" s="15">
        <f t="shared" si="49"/>
        <v>85.897749463168211</v>
      </c>
      <c r="T52" s="15">
        <f t="shared" si="50"/>
        <v>81.526198621584996</v>
      </c>
      <c r="U52" s="15">
        <f t="shared" si="68"/>
        <v>-4.3715508415832147</v>
      </c>
      <c r="V52" s="15">
        <f t="shared" si="51"/>
        <v>11.500000000000007</v>
      </c>
      <c r="W52" s="15">
        <f t="shared" si="52"/>
        <v>-3.7386401756999899</v>
      </c>
      <c r="X52" s="15">
        <f t="shared" si="53"/>
        <v>-1.1773105949227243</v>
      </c>
      <c r="Y52" s="15">
        <f t="shared" si="54"/>
        <v>67.161666666666676</v>
      </c>
      <c r="Z52" s="15">
        <f t="shared" si="55"/>
        <v>15.546967564200806</v>
      </c>
      <c r="AA52" s="15">
        <f t="shared" si="69"/>
        <v>83.711974042376596</v>
      </c>
      <c r="AB52" s="15">
        <f t="shared" si="56"/>
        <v>294.52280277777811</v>
      </c>
      <c r="AC52" s="15">
        <f t="shared" si="57"/>
        <v>1.249105958177156</v>
      </c>
      <c r="AD52" s="15">
        <f t="shared" si="58"/>
        <v>1.6996135403890362</v>
      </c>
      <c r="AE52" s="15">
        <f t="shared" si="59"/>
        <v>0.58745079351031648</v>
      </c>
      <c r="AF52" s="15">
        <f t="shared" si="60"/>
        <v>1.1369961764840337</v>
      </c>
      <c r="AG52" s="15">
        <f t="shared" si="61"/>
        <v>1.124642732260807E-24</v>
      </c>
      <c r="AH52" s="15">
        <f t="shared" si="62"/>
        <v>0.37267161099730939</v>
      </c>
      <c r="AI52" s="15">
        <f t="shared" si="63"/>
        <v>-1.4630132354944314E-26</v>
      </c>
      <c r="AJ52" s="15">
        <f t="shared" si="64"/>
        <v>9.2065848575265594</v>
      </c>
      <c r="AK52" s="15">
        <f t="shared" si="65"/>
        <v>-2.1997001593928385</v>
      </c>
      <c r="AL52" s="15">
        <f t="shared" si="66"/>
        <v>-1.0354569516349263</v>
      </c>
      <c r="AM52" s="15">
        <f t="shared" si="67"/>
        <v>9.5221875968056473</v>
      </c>
      <c r="AP52" s="16">
        <f t="shared" si="34"/>
        <v>9.5221875968056473</v>
      </c>
      <c r="AQ52" t="s">
        <v>59</v>
      </c>
      <c r="BC52">
        <v>0</v>
      </c>
      <c r="BD52">
        <v>0</v>
      </c>
    </row>
    <row r="53" spans="1:56" x14ac:dyDescent="0.2">
      <c r="A53" s="28">
        <f>'(Lab)limts'!A49</f>
        <v>60.868333333333332</v>
      </c>
      <c r="B53" s="29">
        <f>'(Lab)limts'!C49</f>
        <v>1.1983330000000001</v>
      </c>
      <c r="C53" s="15">
        <f>'(Lab)limts'!E49</f>
        <v>17.371666666666666</v>
      </c>
      <c r="D53" s="15">
        <f t="shared" si="35"/>
        <v>72.911666666666676</v>
      </c>
      <c r="E53" s="15">
        <f t="shared" si="36"/>
        <v>1.4316666666666666</v>
      </c>
      <c r="F53" s="15">
        <f t="shared" si="37"/>
        <v>13.528333333333334</v>
      </c>
      <c r="G53" s="15">
        <f t="shared" si="39"/>
        <v>17.412949341127334</v>
      </c>
      <c r="H53" s="15">
        <f t="shared" si="40"/>
        <v>13.603877102584477</v>
      </c>
      <c r="I53" s="15">
        <f t="shared" si="41"/>
        <v>15.508413221855905</v>
      </c>
      <c r="J53" s="15">
        <f t="shared" si="42"/>
        <v>0.40761060575278174</v>
      </c>
      <c r="K53" s="15">
        <f t="shared" si="43"/>
        <v>60.868333333333332</v>
      </c>
      <c r="L53" s="15">
        <f t="shared" si="44"/>
        <v>1.6867862400235483</v>
      </c>
      <c r="M53" s="15">
        <f t="shared" si="70"/>
        <v>17.371666666666666</v>
      </c>
      <c r="N53" s="15">
        <f t="shared" si="71"/>
        <v>72.911666666666676</v>
      </c>
      <c r="O53" s="15">
        <f t="shared" si="45"/>
        <v>2.0152291839027323</v>
      </c>
      <c r="P53" s="15">
        <f t="shared" si="46"/>
        <v>13.528333333333334</v>
      </c>
      <c r="Q53" s="15">
        <f t="shared" si="47"/>
        <v>17.453367886952666</v>
      </c>
      <c r="R53" s="15">
        <f t="shared" si="48"/>
        <v>13.677607665137609</v>
      </c>
      <c r="S53" s="15">
        <f t="shared" si="49"/>
        <v>84.453974767574763</v>
      </c>
      <c r="T53" s="15">
        <f t="shared" si="50"/>
        <v>81.527318080115478</v>
      </c>
      <c r="U53" s="15">
        <f t="shared" si="68"/>
        <v>-2.9266566874592854</v>
      </c>
      <c r="V53" s="15">
        <f t="shared" si="51"/>
        <v>12.043333333333344</v>
      </c>
      <c r="W53" s="15">
        <f t="shared" si="52"/>
        <v>-3.775760221815057</v>
      </c>
      <c r="X53" s="15">
        <f t="shared" si="53"/>
        <v>-0.78912649547093772</v>
      </c>
      <c r="Y53" s="15">
        <f t="shared" si="54"/>
        <v>66.89</v>
      </c>
      <c r="Z53" s="15">
        <f t="shared" si="55"/>
        <v>15.565487776045138</v>
      </c>
      <c r="AA53" s="15">
        <f t="shared" si="69"/>
        <v>82.990646423845121</v>
      </c>
      <c r="AB53" s="15">
        <f t="shared" si="56"/>
        <v>285.27210000000002</v>
      </c>
      <c r="AC53" s="15">
        <f t="shared" si="57"/>
        <v>1.2449102722428051</v>
      </c>
      <c r="AD53" s="15">
        <f t="shared" si="58"/>
        <v>1.7004469499220312</v>
      </c>
      <c r="AE53" s="15">
        <f t="shared" si="59"/>
        <v>0.58546487455152063</v>
      </c>
      <c r="AF53" s="15">
        <f t="shared" si="60"/>
        <v>1.1366956952220324</v>
      </c>
      <c r="AG53" s="15">
        <f t="shared" si="61"/>
        <v>7.2259428903676416E-25</v>
      </c>
      <c r="AH53" s="15">
        <f t="shared" si="62"/>
        <v>0.37417336736724693</v>
      </c>
      <c r="AI53" s="15">
        <f t="shared" si="63"/>
        <v>-9.4378867227905695E-27</v>
      </c>
      <c r="AJ53" s="15">
        <f t="shared" si="64"/>
        <v>9.6740573211242911</v>
      </c>
      <c r="AK53" s="15">
        <f t="shared" si="65"/>
        <v>-2.2204516418393312</v>
      </c>
      <c r="AL53" s="15">
        <f t="shared" si="66"/>
        <v>-0.69422845427139279</v>
      </c>
      <c r="AM53" s="15">
        <f t="shared" si="67"/>
        <v>9.9498614911397389</v>
      </c>
      <c r="AP53" s="16">
        <f t="shared" si="34"/>
        <v>9.9498614911397389</v>
      </c>
      <c r="AQ53" t="s">
        <v>60</v>
      </c>
      <c r="BC53">
        <v>0</v>
      </c>
      <c r="BD53">
        <v>0</v>
      </c>
    </row>
    <row r="54" spans="1:56" x14ac:dyDescent="0.2">
      <c r="A54" s="28">
        <f>'(Lab)limts'!A50</f>
        <v>58.831666666666671</v>
      </c>
      <c r="B54" s="29">
        <f>'(Lab)limts'!C50</f>
        <v>1.253333</v>
      </c>
      <c r="C54" s="15">
        <f>'(Lab)limts'!E50</f>
        <v>17.371666666666666</v>
      </c>
      <c r="D54" s="15">
        <f t="shared" si="35"/>
        <v>72.911666666666676</v>
      </c>
      <c r="E54" s="15">
        <f t="shared" si="36"/>
        <v>1.4316666666666666</v>
      </c>
      <c r="F54" s="15">
        <f t="shared" si="37"/>
        <v>13.528333333333334</v>
      </c>
      <c r="G54" s="15">
        <f t="shared" si="39"/>
        <v>17.416820788727968</v>
      </c>
      <c r="H54" s="15">
        <f t="shared" si="40"/>
        <v>13.603877102584477</v>
      </c>
      <c r="I54" s="15">
        <f t="shared" si="41"/>
        <v>15.510348945656222</v>
      </c>
      <c r="J54" s="15">
        <f t="shared" si="42"/>
        <v>0.40757161721301416</v>
      </c>
      <c r="K54" s="15">
        <f t="shared" si="43"/>
        <v>58.831666666666671</v>
      </c>
      <c r="L54" s="15">
        <f t="shared" si="44"/>
        <v>1.7641559577164387</v>
      </c>
      <c r="M54" s="15">
        <f t="shared" si="70"/>
        <v>17.371666666666666</v>
      </c>
      <c r="N54" s="15">
        <f t="shared" si="71"/>
        <v>72.911666666666676</v>
      </c>
      <c r="O54" s="15">
        <f t="shared" si="45"/>
        <v>2.0151733653099653</v>
      </c>
      <c r="P54" s="15">
        <f t="shared" si="46"/>
        <v>13.528333333333334</v>
      </c>
      <c r="Q54" s="15">
        <f t="shared" si="47"/>
        <v>17.461015120001591</v>
      </c>
      <c r="R54" s="15">
        <f t="shared" si="48"/>
        <v>13.677599441058087</v>
      </c>
      <c r="S54" s="15">
        <f t="shared" si="49"/>
        <v>84.201284911237494</v>
      </c>
      <c r="T54" s="15">
        <f t="shared" si="50"/>
        <v>81.527549353570464</v>
      </c>
      <c r="U54" s="15">
        <f t="shared" si="68"/>
        <v>-2.6737355576670296</v>
      </c>
      <c r="V54" s="15">
        <f t="shared" si="51"/>
        <v>14.080000000000005</v>
      </c>
      <c r="W54" s="15">
        <f t="shared" si="52"/>
        <v>-3.7834156789435038</v>
      </c>
      <c r="X54" s="15">
        <f t="shared" si="53"/>
        <v>-0.72110099871692057</v>
      </c>
      <c r="Y54" s="15">
        <f t="shared" si="54"/>
        <v>65.87166666666667</v>
      </c>
      <c r="Z54" s="15">
        <f t="shared" si="55"/>
        <v>15.569307280529838</v>
      </c>
      <c r="AA54" s="15">
        <f t="shared" si="69"/>
        <v>82.864417132403986</v>
      </c>
      <c r="AB54" s="15">
        <f t="shared" si="56"/>
        <v>251.90980277777788</v>
      </c>
      <c r="AC54" s="15">
        <f t="shared" si="57"/>
        <v>1.2291521279355409</v>
      </c>
      <c r="AD54" s="15">
        <f t="shared" si="58"/>
        <v>1.7006188276238428</v>
      </c>
      <c r="AE54" s="15">
        <f t="shared" si="59"/>
        <v>0.58514568422058011</v>
      </c>
      <c r="AF54" s="15">
        <f t="shared" si="60"/>
        <v>1.1366546944225915</v>
      </c>
      <c r="AG54" s="15">
        <f t="shared" si="61"/>
        <v>6.6865174650886529E-25</v>
      </c>
      <c r="AH54" s="15">
        <f t="shared" si="62"/>
        <v>0.37448355572248415</v>
      </c>
      <c r="AI54" s="15">
        <f t="shared" si="63"/>
        <v>-8.7405769046397378E-27</v>
      </c>
      <c r="AJ54" s="15">
        <f t="shared" si="64"/>
        <v>11.455050745954848</v>
      </c>
      <c r="AK54" s="15">
        <f t="shared" si="65"/>
        <v>-2.2247287972401253</v>
      </c>
      <c r="AL54" s="15">
        <f t="shared" si="66"/>
        <v>-0.63440638767012014</v>
      </c>
      <c r="AM54" s="15">
        <f t="shared" si="67"/>
        <v>11.686320091388344</v>
      </c>
      <c r="AP54" s="16">
        <f t="shared" si="34"/>
        <v>11.686320091388344</v>
      </c>
      <c r="AQ54" t="s">
        <v>61</v>
      </c>
      <c r="BC54">
        <v>0</v>
      </c>
      <c r="BD54">
        <v>0</v>
      </c>
    </row>
    <row r="55" spans="1:56" x14ac:dyDescent="0.2">
      <c r="A55" s="28">
        <f>'(Lab)limts'!A51</f>
        <v>60.830000000000005</v>
      </c>
      <c r="B55" s="29">
        <f>'(Lab)limts'!C51</f>
        <v>0.62666699999999997</v>
      </c>
      <c r="C55" s="15">
        <f>'(Lab)limts'!E51</f>
        <v>17.371666666666666</v>
      </c>
      <c r="D55" s="15">
        <f t="shared" si="35"/>
        <v>72.911666666666676</v>
      </c>
      <c r="E55" s="15">
        <f t="shared" si="36"/>
        <v>1.4316666666666666</v>
      </c>
      <c r="F55" s="15">
        <f t="shared" si="37"/>
        <v>13.528333333333334</v>
      </c>
      <c r="G55" s="15">
        <f t="shared" si="39"/>
        <v>17.38296621139979</v>
      </c>
      <c r="H55" s="15">
        <f t="shared" si="40"/>
        <v>13.603877102584477</v>
      </c>
      <c r="I55" s="15">
        <f t="shared" si="41"/>
        <v>15.493421656992133</v>
      </c>
      <c r="J55" s="15">
        <f t="shared" si="42"/>
        <v>0.40791220673808648</v>
      </c>
      <c r="K55" s="15">
        <f t="shared" si="43"/>
        <v>60.830000000000005</v>
      </c>
      <c r="L55" s="15">
        <f t="shared" si="44"/>
        <v>0.88229211885993641</v>
      </c>
      <c r="M55" s="15">
        <f t="shared" si="70"/>
        <v>17.371666666666666</v>
      </c>
      <c r="N55" s="15">
        <f t="shared" si="71"/>
        <v>72.911666666666676</v>
      </c>
      <c r="O55" s="15">
        <f t="shared" si="45"/>
        <v>2.015660975980027</v>
      </c>
      <c r="P55" s="15">
        <f t="shared" si="46"/>
        <v>13.528333333333334</v>
      </c>
      <c r="Q55" s="15">
        <f t="shared" si="47"/>
        <v>17.394057668088266</v>
      </c>
      <c r="R55" s="15">
        <f t="shared" si="48"/>
        <v>13.677671291117745</v>
      </c>
      <c r="S55" s="15">
        <f t="shared" si="49"/>
        <v>87.092494564003516</v>
      </c>
      <c r="T55" s="15">
        <f t="shared" si="50"/>
        <v>81.525529043236659</v>
      </c>
      <c r="U55" s="15">
        <f t="shared" si="68"/>
        <v>-5.5669655207668569</v>
      </c>
      <c r="V55" s="15">
        <f t="shared" si="51"/>
        <v>12.081666666666671</v>
      </c>
      <c r="W55" s="15">
        <f t="shared" si="52"/>
        <v>-3.7163863769705205</v>
      </c>
      <c r="X55" s="15">
        <f t="shared" si="53"/>
        <v>-1.4980682142241553</v>
      </c>
      <c r="Y55" s="15">
        <f t="shared" si="54"/>
        <v>66.870833333333337</v>
      </c>
      <c r="Z55" s="15">
        <f t="shared" si="55"/>
        <v>15.535864479603006</v>
      </c>
      <c r="AA55" s="15">
        <f t="shared" si="69"/>
        <v>84.309011803620081</v>
      </c>
      <c r="AB55" s="15">
        <f t="shared" si="56"/>
        <v>284.62501736111125</v>
      </c>
      <c r="AC55" s="15">
        <f t="shared" si="57"/>
        <v>1.2446141330932134</v>
      </c>
      <c r="AD55" s="15">
        <f t="shared" si="58"/>
        <v>1.6991139015821353</v>
      </c>
      <c r="AE55" s="15">
        <f t="shared" si="59"/>
        <v>0.58930773637889478</v>
      </c>
      <c r="AF55" s="15">
        <f t="shared" si="60"/>
        <v>1.1373310769374618</v>
      </c>
      <c r="AG55" s="15">
        <f t="shared" si="61"/>
        <v>1.6198844938669583E-24</v>
      </c>
      <c r="AH55" s="15">
        <f t="shared" si="62"/>
        <v>0.37177311971500082</v>
      </c>
      <c r="AI55" s="15">
        <f t="shared" si="63"/>
        <v>-2.1021775669370811E-26</v>
      </c>
      <c r="AJ55" s="15">
        <f t="shared" si="64"/>
        <v>9.7071585043312645</v>
      </c>
      <c r="AK55" s="15">
        <f t="shared" si="65"/>
        <v>-2.1872497032188338</v>
      </c>
      <c r="AL55" s="15">
        <f t="shared" si="66"/>
        <v>-1.3171786514952755</v>
      </c>
      <c r="AM55" s="15">
        <f t="shared" si="67"/>
        <v>10.0373276868097</v>
      </c>
      <c r="AP55" s="16">
        <f t="shared" si="34"/>
        <v>10.0373276868097</v>
      </c>
      <c r="AQ55" t="s">
        <v>62</v>
      </c>
      <c r="BC55">
        <v>0</v>
      </c>
      <c r="BD55">
        <v>0</v>
      </c>
    </row>
    <row r="56" spans="1:56" x14ac:dyDescent="0.2">
      <c r="A56" s="28">
        <f>'(Lab)limts'!A52</f>
        <v>60.978333333333332</v>
      </c>
      <c r="B56" s="29">
        <f>'(Lab)limts'!C52</f>
        <v>0.66833299999999995</v>
      </c>
      <c r="C56" s="15">
        <f>'(Lab)limts'!E52</f>
        <v>17.371666666666666</v>
      </c>
      <c r="D56" s="15">
        <f t="shared" si="35"/>
        <v>72.911666666666676</v>
      </c>
      <c r="E56" s="15">
        <f t="shared" si="36"/>
        <v>1.4316666666666666</v>
      </c>
      <c r="F56" s="15">
        <f t="shared" si="37"/>
        <v>13.528333333333334</v>
      </c>
      <c r="G56" s="15">
        <f t="shared" si="39"/>
        <v>17.38451816348865</v>
      </c>
      <c r="H56" s="15">
        <f t="shared" si="40"/>
        <v>13.603877102584477</v>
      </c>
      <c r="I56" s="15">
        <f t="shared" si="41"/>
        <v>15.494197633036563</v>
      </c>
      <c r="J56" s="15">
        <f t="shared" si="42"/>
        <v>0.40789661095452057</v>
      </c>
      <c r="K56" s="15">
        <f t="shared" si="43"/>
        <v>60.978333333333332</v>
      </c>
      <c r="L56" s="15">
        <f t="shared" si="44"/>
        <v>0.94094376568906757</v>
      </c>
      <c r="M56" s="15">
        <f t="shared" si="70"/>
        <v>17.371666666666666</v>
      </c>
      <c r="N56" s="15">
        <f t="shared" si="71"/>
        <v>72.911666666666676</v>
      </c>
      <c r="O56" s="15">
        <f t="shared" si="45"/>
        <v>2.0156386480165551</v>
      </c>
      <c r="P56" s="15">
        <f t="shared" si="46"/>
        <v>13.528333333333334</v>
      </c>
      <c r="Q56" s="15">
        <f t="shared" si="47"/>
        <v>17.39713131375305</v>
      </c>
      <c r="R56" s="15">
        <f t="shared" si="48"/>
        <v>13.677668000692069</v>
      </c>
      <c r="S56" s="15">
        <f t="shared" si="49"/>
        <v>86.899579294481498</v>
      </c>
      <c r="T56" s="15">
        <f t="shared" si="50"/>
        <v>81.525621553905481</v>
      </c>
      <c r="U56" s="15">
        <f t="shared" si="68"/>
        <v>-5.3739577405760173</v>
      </c>
      <c r="V56" s="15">
        <f t="shared" si="51"/>
        <v>11.933333333333344</v>
      </c>
      <c r="W56" s="15">
        <f t="shared" si="52"/>
        <v>-3.7194633130609809</v>
      </c>
      <c r="X56" s="15">
        <f t="shared" si="53"/>
        <v>-1.4462962573433742</v>
      </c>
      <c r="Y56" s="15">
        <f t="shared" si="54"/>
        <v>66.945000000000007</v>
      </c>
      <c r="Z56" s="15">
        <f t="shared" si="55"/>
        <v>15.53739965722256</v>
      </c>
      <c r="AA56" s="15">
        <f t="shared" si="69"/>
        <v>84.212600424193482</v>
      </c>
      <c r="AB56" s="15">
        <f t="shared" si="56"/>
        <v>287.13302500000026</v>
      </c>
      <c r="AC56" s="15">
        <f t="shared" si="57"/>
        <v>1.2457599708277687</v>
      </c>
      <c r="AD56" s="15">
        <f t="shared" si="58"/>
        <v>1.6991829845750153</v>
      </c>
      <c r="AE56" s="15">
        <f t="shared" si="59"/>
        <v>0.58899455562761194</v>
      </c>
      <c r="AF56" s="15">
        <f t="shared" si="60"/>
        <v>1.1372716571007162</v>
      </c>
      <c r="AG56" s="15">
        <f t="shared" si="61"/>
        <v>1.5273110025369379E-24</v>
      </c>
      <c r="AH56" s="15">
        <f t="shared" si="62"/>
        <v>0.37189726869736539</v>
      </c>
      <c r="AI56" s="15">
        <f t="shared" si="63"/>
        <v>-1.9827037702322571E-26</v>
      </c>
      <c r="AJ56" s="15">
        <f t="shared" si="64"/>
        <v>9.579159398904121</v>
      </c>
      <c r="AK56" s="15">
        <f t="shared" si="65"/>
        <v>-2.188971609782957</v>
      </c>
      <c r="AL56" s="15">
        <f t="shared" si="66"/>
        <v>-1.2717245244908895</v>
      </c>
      <c r="AM56" s="15">
        <f t="shared" si="67"/>
        <v>9.9080358681345384</v>
      </c>
      <c r="AP56" s="16">
        <f t="shared" si="34"/>
        <v>9.9080358681345384</v>
      </c>
      <c r="AQ56" t="s">
        <v>63</v>
      </c>
      <c r="BC56">
        <v>0</v>
      </c>
      <c r="BD56">
        <v>0</v>
      </c>
    </row>
    <row r="57" spans="1:56" x14ac:dyDescent="0.2">
      <c r="A57" s="28">
        <f>'(Lab)limts'!A53</f>
        <v>61.578333333333326</v>
      </c>
      <c r="B57" s="29">
        <f>'(Lab)limts'!C53</f>
        <v>1.4384133333333322</v>
      </c>
      <c r="C57" s="15">
        <f>'(Lab)limts'!E53</f>
        <v>21.27</v>
      </c>
      <c r="D57" s="15">
        <f t="shared" si="35"/>
        <v>72.911666666666676</v>
      </c>
      <c r="E57" s="15">
        <f t="shared" si="36"/>
        <v>1.4316666666666666</v>
      </c>
      <c r="F57" s="15">
        <f t="shared" si="37"/>
        <v>13.528333333333334</v>
      </c>
      <c r="G57" s="15">
        <f t="shared" si="39"/>
        <v>21.318581869287438</v>
      </c>
      <c r="H57" s="15">
        <f t="shared" si="40"/>
        <v>13.603877102584477</v>
      </c>
      <c r="I57" s="15">
        <f t="shared" si="41"/>
        <v>17.461229485935959</v>
      </c>
      <c r="J57" s="15">
        <f t="shared" si="42"/>
        <v>0.36306583900426698</v>
      </c>
      <c r="K57" s="15">
        <f t="shared" si="43"/>
        <v>61.578333333333326</v>
      </c>
      <c r="L57" s="15">
        <f t="shared" si="44"/>
        <v>1.9606520770349227</v>
      </c>
      <c r="M57" s="15">
        <f t="shared" si="70"/>
        <v>21.27</v>
      </c>
      <c r="N57" s="15">
        <f t="shared" si="71"/>
        <v>72.911666666666676</v>
      </c>
      <c r="O57" s="15">
        <f t="shared" si="45"/>
        <v>1.9514559261744422</v>
      </c>
      <c r="P57" s="15">
        <f t="shared" si="46"/>
        <v>13.528333333333334</v>
      </c>
      <c r="Q57" s="15">
        <f t="shared" si="47"/>
        <v>21.360174544398774</v>
      </c>
      <c r="R57" s="15">
        <f t="shared" si="48"/>
        <v>13.668356997444102</v>
      </c>
      <c r="S57" s="15">
        <f t="shared" si="49"/>
        <v>84.73340267842579</v>
      </c>
      <c r="T57" s="15">
        <f t="shared" si="50"/>
        <v>81.791729748597845</v>
      </c>
      <c r="U57" s="15">
        <f t="shared" si="68"/>
        <v>-2.9416729298279449</v>
      </c>
      <c r="V57" s="15">
        <f t="shared" si="51"/>
        <v>11.33333333333335</v>
      </c>
      <c r="W57" s="15">
        <f t="shared" si="52"/>
        <v>-7.6918175469546721</v>
      </c>
      <c r="X57" s="15">
        <f t="shared" si="53"/>
        <v>-0.87717168862693917</v>
      </c>
      <c r="Y57" s="15">
        <f t="shared" si="54"/>
        <v>67.245000000000005</v>
      </c>
      <c r="Z57" s="15">
        <f t="shared" si="55"/>
        <v>17.514265770921437</v>
      </c>
      <c r="AA57" s="15">
        <f t="shared" si="69"/>
        <v>83.262566213511818</v>
      </c>
      <c r="AB57" s="15">
        <f t="shared" si="56"/>
        <v>297.39002500000015</v>
      </c>
      <c r="AC57" s="15">
        <f t="shared" si="57"/>
        <v>1.2503923289795971</v>
      </c>
      <c r="AD57" s="15">
        <f t="shared" si="58"/>
        <v>1.7881419596914645</v>
      </c>
      <c r="AE57" s="15">
        <f t="shared" si="59"/>
        <v>0.58618093696062767</v>
      </c>
      <c r="AF57" s="15">
        <f t="shared" si="60"/>
        <v>1.1539979307966426</v>
      </c>
      <c r="AG57" s="15">
        <f t="shared" si="61"/>
        <v>8.538924665373101E-25</v>
      </c>
      <c r="AH57" s="15">
        <f t="shared" si="62"/>
        <v>0.5531367642495677</v>
      </c>
      <c r="AI57" s="15">
        <f t="shared" si="63"/>
        <v>-1.6487054368452583E-26</v>
      </c>
      <c r="AJ57" s="15">
        <f t="shared" si="64"/>
        <v>9.0638218666793176</v>
      </c>
      <c r="AK57" s="15">
        <f t="shared" si="65"/>
        <v>-4.3015698531462565</v>
      </c>
      <c r="AL57" s="15">
        <f t="shared" si="66"/>
        <v>-0.76011547786866374</v>
      </c>
      <c r="AM57" s="15">
        <f t="shared" si="67"/>
        <v>10.061518055049465</v>
      </c>
      <c r="AP57" s="16">
        <f t="shared" si="34"/>
        <v>10.061518055049465</v>
      </c>
      <c r="AQ57" t="s">
        <v>64</v>
      </c>
      <c r="BC57">
        <v>0</v>
      </c>
      <c r="BD57">
        <v>0</v>
      </c>
    </row>
    <row r="58" spans="1:56" x14ac:dyDescent="0.2">
      <c r="A58" s="28">
        <f>'(Lab)limts'!A54</f>
        <v>58.324999999999996</v>
      </c>
      <c r="B58" s="29">
        <f>'(Lab)limts'!C54</f>
        <v>1.3790466666666656</v>
      </c>
      <c r="C58" s="15">
        <f>'(Lab)limts'!E54</f>
        <v>21.366666666666664</v>
      </c>
      <c r="D58" s="15">
        <f t="shared" si="35"/>
        <v>72.911666666666676</v>
      </c>
      <c r="E58" s="15">
        <f t="shared" si="36"/>
        <v>1.4316666666666666</v>
      </c>
      <c r="F58" s="15">
        <f t="shared" si="37"/>
        <v>13.528333333333334</v>
      </c>
      <c r="G58" s="15">
        <f t="shared" si="39"/>
        <v>21.411123607912049</v>
      </c>
      <c r="H58" s="15">
        <f t="shared" si="40"/>
        <v>13.603877102584477</v>
      </c>
      <c r="I58" s="15">
        <f t="shared" si="41"/>
        <v>17.507500355248261</v>
      </c>
      <c r="J58" s="15">
        <f t="shared" si="42"/>
        <v>0.36188840953666085</v>
      </c>
      <c r="K58" s="15">
        <f t="shared" si="43"/>
        <v>58.324999999999996</v>
      </c>
      <c r="L58" s="15">
        <f t="shared" si="44"/>
        <v>1.8781076715434988</v>
      </c>
      <c r="M58" s="15">
        <f t="shared" si="70"/>
        <v>21.366666666666664</v>
      </c>
      <c r="N58" s="15">
        <f t="shared" si="71"/>
        <v>72.911666666666676</v>
      </c>
      <c r="O58" s="15">
        <f t="shared" si="45"/>
        <v>1.9497702396533194</v>
      </c>
      <c r="P58" s="15">
        <f t="shared" si="46"/>
        <v>13.528333333333334</v>
      </c>
      <c r="Q58" s="15">
        <f t="shared" si="47"/>
        <v>21.449049696206938</v>
      </c>
      <c r="R58" s="15">
        <f t="shared" si="48"/>
        <v>13.668116430774782</v>
      </c>
      <c r="S58" s="15">
        <f t="shared" si="49"/>
        <v>84.976671432705487</v>
      </c>
      <c r="T58" s="15">
        <f t="shared" si="50"/>
        <v>81.798723637998052</v>
      </c>
      <c r="U58" s="15">
        <f t="shared" si="68"/>
        <v>-3.1779477947074355</v>
      </c>
      <c r="V58" s="15">
        <f t="shared" si="51"/>
        <v>14.58666666666668</v>
      </c>
      <c r="W58" s="15">
        <f t="shared" si="52"/>
        <v>-7.7809332654321555</v>
      </c>
      <c r="X58" s="15">
        <f t="shared" si="53"/>
        <v>-0.94956963251980264</v>
      </c>
      <c r="Y58" s="15">
        <f t="shared" si="54"/>
        <v>65.618333333333339</v>
      </c>
      <c r="Z58" s="15">
        <f t="shared" si="55"/>
        <v>17.558583063490861</v>
      </c>
      <c r="AA58" s="15">
        <f t="shared" si="69"/>
        <v>83.387697535351776</v>
      </c>
      <c r="AB58" s="15">
        <f t="shared" si="56"/>
        <v>243.93233611111131</v>
      </c>
      <c r="AC58" s="15">
        <f t="shared" si="57"/>
        <v>1.2252238267017925</v>
      </c>
      <c r="AD58" s="15">
        <f t="shared" si="58"/>
        <v>1.7901362378570886</v>
      </c>
      <c r="AE58" s="15">
        <f t="shared" si="59"/>
        <v>0.58652362789883905</v>
      </c>
      <c r="AF58" s="15">
        <f t="shared" si="60"/>
        <v>1.1544778575874266</v>
      </c>
      <c r="AG58" s="15">
        <f t="shared" si="61"/>
        <v>9.2200971761649423E-25</v>
      </c>
      <c r="AH58" s="15">
        <f t="shared" si="62"/>
        <v>0.55767046562070965</v>
      </c>
      <c r="AI58" s="15">
        <f t="shared" si="63"/>
        <v>-1.7948183719626588E-26</v>
      </c>
      <c r="AJ58" s="15">
        <f t="shared" si="64"/>
        <v>11.905307706864349</v>
      </c>
      <c r="AK58" s="15">
        <f t="shared" si="65"/>
        <v>-4.3465592734698486</v>
      </c>
      <c r="AL58" s="15">
        <f t="shared" si="66"/>
        <v>-0.82251004320184062</v>
      </c>
      <c r="AM58" s="15">
        <f t="shared" si="67"/>
        <v>12.700608327323472</v>
      </c>
      <c r="AP58" s="16">
        <f t="shared" si="34"/>
        <v>12.700608327323472</v>
      </c>
      <c r="AQ58" t="s">
        <v>65</v>
      </c>
      <c r="BC58">
        <v>0</v>
      </c>
      <c r="BD58">
        <v>0</v>
      </c>
    </row>
    <row r="59" spans="1:56" x14ac:dyDescent="0.2">
      <c r="A59" s="28">
        <f>'(Lab)limts'!A55</f>
        <v>58.581666666666671</v>
      </c>
      <c r="B59" s="29">
        <f>'(Lab)limts'!C55</f>
        <v>1.3833399999999993</v>
      </c>
      <c r="C59" s="15">
        <f>'(Lab)limts'!E55</f>
        <v>21.368333333333329</v>
      </c>
      <c r="D59" s="15">
        <f t="shared" si="35"/>
        <v>72.911666666666676</v>
      </c>
      <c r="E59" s="15">
        <f t="shared" si="36"/>
        <v>1.4316666666666666</v>
      </c>
      <c r="F59" s="15">
        <f t="shared" si="37"/>
        <v>13.528333333333334</v>
      </c>
      <c r="G59" s="15">
        <f t="shared" si="39"/>
        <v>21.413063746228474</v>
      </c>
      <c r="H59" s="15">
        <f t="shared" si="40"/>
        <v>13.603877102584477</v>
      </c>
      <c r="I59" s="15">
        <f t="shared" si="41"/>
        <v>17.508470424406475</v>
      </c>
      <c r="J59" s="15">
        <f t="shared" si="42"/>
        <v>0.36186366789791191</v>
      </c>
      <c r="K59" s="15">
        <f t="shared" si="43"/>
        <v>58.581666666666671</v>
      </c>
      <c r="L59" s="15">
        <f t="shared" si="44"/>
        <v>1.8839204863498966</v>
      </c>
      <c r="M59" s="15">
        <f t="shared" si="70"/>
        <v>21.368333333333329</v>
      </c>
      <c r="N59" s="15">
        <f t="shared" si="71"/>
        <v>72.911666666666676</v>
      </c>
      <c r="O59" s="15">
        <f t="shared" si="45"/>
        <v>1.9497348178738438</v>
      </c>
      <c r="P59" s="15">
        <f t="shared" si="46"/>
        <v>13.528333333333334</v>
      </c>
      <c r="Q59" s="15">
        <f t="shared" si="47"/>
        <v>21.451219681951258</v>
      </c>
      <c r="R59" s="15">
        <f t="shared" si="48"/>
        <v>13.668111377868097</v>
      </c>
      <c r="S59" s="15">
        <f t="shared" si="49"/>
        <v>84.961594944269706</v>
      </c>
      <c r="T59" s="15">
        <f t="shared" si="50"/>
        <v>81.798870605097903</v>
      </c>
      <c r="U59" s="15">
        <f t="shared" si="68"/>
        <v>-3.1627243391718025</v>
      </c>
      <c r="V59" s="15">
        <f t="shared" si="51"/>
        <v>14.330000000000005</v>
      </c>
      <c r="W59" s="15">
        <f t="shared" si="52"/>
        <v>-7.7831083040831608</v>
      </c>
      <c r="X59" s="15">
        <f t="shared" si="53"/>
        <v>-0.94506965518188113</v>
      </c>
      <c r="Y59" s="15">
        <f t="shared" si="54"/>
        <v>65.74666666666667</v>
      </c>
      <c r="Z59" s="15">
        <f t="shared" si="55"/>
        <v>17.55966552990968</v>
      </c>
      <c r="AA59" s="15">
        <f t="shared" si="69"/>
        <v>83.380232774683805</v>
      </c>
      <c r="AB59" s="15">
        <f t="shared" si="56"/>
        <v>247.95751111111122</v>
      </c>
      <c r="AC59" s="15">
        <f t="shared" si="57"/>
        <v>1.2272142472320366</v>
      </c>
      <c r="AD59" s="15">
        <f t="shared" si="58"/>
        <v>1.7901849488459356</v>
      </c>
      <c r="AE59" s="15">
        <f t="shared" si="59"/>
        <v>0.5865029501684933</v>
      </c>
      <c r="AF59" s="15">
        <f t="shared" si="60"/>
        <v>1.1544819345589603</v>
      </c>
      <c r="AG59" s="15">
        <f t="shared" si="61"/>
        <v>9.1779915944763911E-25</v>
      </c>
      <c r="AH59" s="15">
        <f t="shared" si="62"/>
        <v>0.55778144499848736</v>
      </c>
      <c r="AI59" s="15">
        <f t="shared" si="63"/>
        <v>-1.7869774902293186E-26</v>
      </c>
      <c r="AJ59" s="15">
        <f t="shared" si="64"/>
        <v>11.676852703039511</v>
      </c>
      <c r="AK59" s="15">
        <f t="shared" si="65"/>
        <v>-4.3476559833109061</v>
      </c>
      <c r="AL59" s="15">
        <f t="shared" si="66"/>
        <v>-0.81860930595065595</v>
      </c>
      <c r="AM59" s="15">
        <f t="shared" si="67"/>
        <v>12.486837982191059</v>
      </c>
      <c r="AP59" s="16">
        <f t="shared" si="34"/>
        <v>12.486837982191059</v>
      </c>
      <c r="AQ59" t="s">
        <v>66</v>
      </c>
      <c r="BC59">
        <v>0</v>
      </c>
      <c r="BD59">
        <v>0</v>
      </c>
    </row>
    <row r="60" spans="1:56" x14ac:dyDescent="0.2">
      <c r="A60" s="28">
        <f>'(Lab)limts'!A56</f>
        <v>59.064999999999998</v>
      </c>
      <c r="B60" s="29">
        <f>'(Lab)limts'!C56</f>
        <v>1.3944266666666656</v>
      </c>
      <c r="C60" s="15">
        <f>'(Lab)limts'!E56</f>
        <v>21.3</v>
      </c>
      <c r="D60" s="15">
        <f t="shared" si="35"/>
        <v>72.911666666666676</v>
      </c>
      <c r="E60" s="15">
        <f t="shared" si="36"/>
        <v>1.4316666666666666</v>
      </c>
      <c r="F60" s="15">
        <f t="shared" si="37"/>
        <v>13.528333333333334</v>
      </c>
      <c r="G60" s="15">
        <f t="shared" si="39"/>
        <v>21.345594995893443</v>
      </c>
      <c r="H60" s="15">
        <f t="shared" si="40"/>
        <v>13.603877102584477</v>
      </c>
      <c r="I60" s="15">
        <f t="shared" si="41"/>
        <v>17.47473604923896</v>
      </c>
      <c r="J60" s="15">
        <f t="shared" si="42"/>
        <v>0.36272269439329219</v>
      </c>
      <c r="K60" s="15">
        <f t="shared" si="43"/>
        <v>59.064999999999998</v>
      </c>
      <c r="L60" s="15">
        <f t="shared" si="44"/>
        <v>1.9002168643338557</v>
      </c>
      <c r="M60" s="15">
        <f t="shared" si="70"/>
        <v>21.3</v>
      </c>
      <c r="N60" s="15">
        <f t="shared" si="71"/>
        <v>72.911666666666676</v>
      </c>
      <c r="O60" s="15">
        <f t="shared" si="45"/>
        <v>1.9509646574730632</v>
      </c>
      <c r="P60" s="15">
        <f t="shared" si="46"/>
        <v>13.528333333333334</v>
      </c>
      <c r="Q60" s="15">
        <f t="shared" si="47"/>
        <v>21.384593148608154</v>
      </c>
      <c r="R60" s="15">
        <f t="shared" si="48"/>
        <v>13.668286866776201</v>
      </c>
      <c r="S60" s="15">
        <f t="shared" si="49"/>
        <v>84.902021514990523</v>
      </c>
      <c r="T60" s="15">
        <f t="shared" si="50"/>
        <v>81.793767990031739</v>
      </c>
      <c r="U60" s="15">
        <f t="shared" si="68"/>
        <v>-3.1082535249587835</v>
      </c>
      <c r="V60" s="15">
        <f t="shared" si="51"/>
        <v>13.846666666666678</v>
      </c>
      <c r="W60" s="15">
        <f t="shared" si="52"/>
        <v>-7.7163062818319528</v>
      </c>
      <c r="X60" s="15">
        <f t="shared" si="53"/>
        <v>-0.92735941319803816</v>
      </c>
      <c r="Y60" s="15">
        <f t="shared" si="54"/>
        <v>65.988333333333344</v>
      </c>
      <c r="Z60" s="15">
        <f t="shared" si="55"/>
        <v>17.526440007692177</v>
      </c>
      <c r="AA60" s="15">
        <f t="shared" si="69"/>
        <v>83.347894752511138</v>
      </c>
      <c r="AB60" s="15">
        <f t="shared" si="56"/>
        <v>255.62680277777812</v>
      </c>
      <c r="AC60" s="15">
        <f t="shared" si="57"/>
        <v>1.2309600811861723</v>
      </c>
      <c r="AD60" s="15">
        <f t="shared" si="58"/>
        <v>1.7886898003461478</v>
      </c>
      <c r="AE60" s="15">
        <f t="shared" si="59"/>
        <v>0.58641371625322158</v>
      </c>
      <c r="AF60" s="15">
        <f t="shared" si="60"/>
        <v>1.1541661722639986</v>
      </c>
      <c r="AG60" s="15">
        <f t="shared" si="61"/>
        <v>8.9977774176348116E-25</v>
      </c>
      <c r="AH60" s="15">
        <f t="shared" si="62"/>
        <v>0.55438027016080094</v>
      </c>
      <c r="AI60" s="15">
        <f t="shared" si="63"/>
        <v>-1.7412068805159335E-26</v>
      </c>
      <c r="AJ60" s="15">
        <f t="shared" si="64"/>
        <v>11.248672380442926</v>
      </c>
      <c r="AK60" s="15">
        <f t="shared" si="65"/>
        <v>-4.3139432451276294</v>
      </c>
      <c r="AL60" s="15">
        <f t="shared" si="66"/>
        <v>-0.80348864442885293</v>
      </c>
      <c r="AM60" s="15">
        <f t="shared" si="67"/>
        <v>12.074283856463204</v>
      </c>
      <c r="AP60" s="16">
        <f t="shared" si="34"/>
        <v>12.074283856463204</v>
      </c>
      <c r="AQ60" t="s">
        <v>67</v>
      </c>
      <c r="BC60">
        <v>0</v>
      </c>
      <c r="BD60">
        <v>0</v>
      </c>
    </row>
    <row r="61" spans="1:56" x14ac:dyDescent="0.2">
      <c r="A61" s="28">
        <f>'(Lab)limts'!A57</f>
        <v>61.718333333333341</v>
      </c>
      <c r="B61" s="29">
        <f>'(Lab)limts'!C57</f>
        <v>1.4410033333333323</v>
      </c>
      <c r="C61" s="15">
        <f>'(Lab)limts'!E57</f>
        <v>21.265000000000001</v>
      </c>
      <c r="D61" s="15">
        <f t="shared" si="35"/>
        <v>72.911666666666676</v>
      </c>
      <c r="E61" s="15">
        <f t="shared" si="36"/>
        <v>1.4316666666666666</v>
      </c>
      <c r="F61" s="15">
        <f t="shared" si="37"/>
        <v>13.528333333333334</v>
      </c>
      <c r="G61" s="15">
        <f t="shared" si="39"/>
        <v>21.313768216968999</v>
      </c>
      <c r="H61" s="15">
        <f t="shared" si="40"/>
        <v>13.603877102584477</v>
      </c>
      <c r="I61" s="15">
        <f t="shared" si="41"/>
        <v>17.458822659776736</v>
      </c>
      <c r="J61" s="15">
        <f t="shared" si="42"/>
        <v>0.36312693861025636</v>
      </c>
      <c r="K61" s="15">
        <f t="shared" si="43"/>
        <v>61.718333333333341</v>
      </c>
      <c r="L61" s="15">
        <f t="shared" si="44"/>
        <v>1.9642704622938403</v>
      </c>
      <c r="M61" s="15">
        <f t="shared" si="70"/>
        <v>21.265000000000001</v>
      </c>
      <c r="N61" s="15">
        <f t="shared" si="71"/>
        <v>72.911666666666676</v>
      </c>
      <c r="O61" s="15">
        <f t="shared" si="45"/>
        <v>1.9515434004436838</v>
      </c>
      <c r="P61" s="15">
        <f t="shared" si="46"/>
        <v>13.528333333333334</v>
      </c>
      <c r="Q61" s="15">
        <f t="shared" si="47"/>
        <v>21.355528170687798</v>
      </c>
      <c r="R61" s="15">
        <f t="shared" si="48"/>
        <v>13.668369486577141</v>
      </c>
      <c r="S61" s="15">
        <f t="shared" si="49"/>
        <v>84.722504380569362</v>
      </c>
      <c r="T61" s="15">
        <f t="shared" si="50"/>
        <v>81.791366825819097</v>
      </c>
      <c r="U61" s="15">
        <f t="shared" si="68"/>
        <v>-2.9311375547502649</v>
      </c>
      <c r="V61" s="15">
        <f t="shared" si="51"/>
        <v>11.193333333333335</v>
      </c>
      <c r="W61" s="15">
        <f t="shared" si="52"/>
        <v>-7.6871586841106563</v>
      </c>
      <c r="X61" s="15">
        <f t="shared" si="53"/>
        <v>-0.8739361844646315</v>
      </c>
      <c r="Y61" s="15">
        <f t="shared" si="54"/>
        <v>67.315000000000012</v>
      </c>
      <c r="Z61" s="15">
        <f t="shared" si="55"/>
        <v>17.51194882863247</v>
      </c>
      <c r="AA61" s="15">
        <f t="shared" si="69"/>
        <v>83.256935603194222</v>
      </c>
      <c r="AB61" s="15">
        <f t="shared" si="56"/>
        <v>299.80922500000042</v>
      </c>
      <c r="AC61" s="15">
        <f t="shared" si="57"/>
        <v>1.2514726494041881</v>
      </c>
      <c r="AD61" s="15">
        <f t="shared" si="58"/>
        <v>1.7880376972884611</v>
      </c>
      <c r="AE61" s="15">
        <f t="shared" si="59"/>
        <v>0.58616571275811946</v>
      </c>
      <c r="AF61" s="15">
        <f t="shared" si="60"/>
        <v>1.1539735595037861</v>
      </c>
      <c r="AG61" s="15">
        <f t="shared" si="61"/>
        <v>8.5094755711031479E-25</v>
      </c>
      <c r="AH61" s="15">
        <f t="shared" si="62"/>
        <v>0.55290027213333859</v>
      </c>
      <c r="AI61" s="15">
        <f t="shared" si="63"/>
        <v>-1.6423169032548589E-26</v>
      </c>
      <c r="AJ61" s="15">
        <f t="shared" si="64"/>
        <v>8.944129413185621</v>
      </c>
      <c r="AK61" s="15">
        <f t="shared" si="65"/>
        <v>-4.2992151092609205</v>
      </c>
      <c r="AL61" s="15">
        <f t="shared" si="66"/>
        <v>-0.75732773707608003</v>
      </c>
      <c r="AM61" s="15">
        <f t="shared" si="67"/>
        <v>9.9526000028562542</v>
      </c>
      <c r="AP61" s="16">
        <f t="shared" si="34"/>
        <v>9.9526000028562542</v>
      </c>
      <c r="AQ61" t="s">
        <v>68</v>
      </c>
      <c r="BC61">
        <v>0</v>
      </c>
      <c r="BD61">
        <v>0</v>
      </c>
    </row>
    <row r="62" spans="1:56" x14ac:dyDescent="0.2">
      <c r="A62" s="28">
        <f>'(Lab)limts'!A58</f>
        <v>62.168333333333329</v>
      </c>
      <c r="B62" s="29">
        <f>'(Lab)limts'!C58</f>
        <v>1.4534833333333321</v>
      </c>
      <c r="C62" s="15">
        <f>'(Lab)limts'!E58</f>
        <v>21.150000000000002</v>
      </c>
      <c r="D62" s="15">
        <f t="shared" si="35"/>
        <v>72.911666666666676</v>
      </c>
      <c r="E62" s="15">
        <f t="shared" si="36"/>
        <v>1.4316666666666666</v>
      </c>
      <c r="F62" s="15">
        <f t="shared" si="37"/>
        <v>13.528333333333334</v>
      </c>
      <c r="G62" s="15">
        <f t="shared" si="39"/>
        <v>21.199884759127297</v>
      </c>
      <c r="H62" s="15">
        <f t="shared" si="40"/>
        <v>13.603877102584477</v>
      </c>
      <c r="I62" s="15">
        <f t="shared" si="41"/>
        <v>17.401880930855889</v>
      </c>
      <c r="J62" s="15">
        <f t="shared" si="42"/>
        <v>0.36456824096781659</v>
      </c>
      <c r="K62" s="15">
        <f t="shared" si="43"/>
        <v>62.168333333333329</v>
      </c>
      <c r="L62" s="15">
        <f t="shared" si="44"/>
        <v>1.9833771954427037</v>
      </c>
      <c r="M62" s="15">
        <f t="shared" si="70"/>
        <v>21.150000000000002</v>
      </c>
      <c r="N62" s="15">
        <f t="shared" si="71"/>
        <v>72.911666666666676</v>
      </c>
      <c r="O62" s="15">
        <f t="shared" si="45"/>
        <v>1.9536068649855907</v>
      </c>
      <c r="P62" s="15">
        <f t="shared" si="46"/>
        <v>13.528333333333334</v>
      </c>
      <c r="Q62" s="15">
        <f t="shared" si="47"/>
        <v>21.242793721622451</v>
      </c>
      <c r="R62" s="15">
        <f t="shared" si="48"/>
        <v>13.668664256638124</v>
      </c>
      <c r="S62" s="15">
        <f t="shared" si="49"/>
        <v>84.642658517600793</v>
      </c>
      <c r="T62" s="15">
        <f t="shared" si="50"/>
        <v>81.782805891723058</v>
      </c>
      <c r="U62" s="15">
        <f t="shared" si="68"/>
        <v>-2.8598526258777355</v>
      </c>
      <c r="V62" s="15">
        <f t="shared" si="51"/>
        <v>10.743333333333347</v>
      </c>
      <c r="W62" s="15">
        <f t="shared" si="52"/>
        <v>-7.5741294649843276</v>
      </c>
      <c r="X62" s="15">
        <f t="shared" si="53"/>
        <v>-0.85044217793424393</v>
      </c>
      <c r="Y62" s="15">
        <f t="shared" si="54"/>
        <v>67.540000000000006</v>
      </c>
      <c r="Z62" s="15">
        <f t="shared" si="55"/>
        <v>17.455728989130286</v>
      </c>
      <c r="AA62" s="15">
        <f t="shared" si="69"/>
        <v>83.212732204661933</v>
      </c>
      <c r="AB62" s="15">
        <f t="shared" si="56"/>
        <v>307.6516000000002</v>
      </c>
      <c r="AC62" s="15">
        <f t="shared" si="57"/>
        <v>1.2549437036088427</v>
      </c>
      <c r="AD62" s="15">
        <f t="shared" si="58"/>
        <v>1.7855078045108628</v>
      </c>
      <c r="AE62" s="15">
        <f t="shared" si="59"/>
        <v>0.58604677936976146</v>
      </c>
      <c r="AF62" s="15">
        <f t="shared" si="60"/>
        <v>1.1534481063344677</v>
      </c>
      <c r="AG62" s="15">
        <f t="shared" si="61"/>
        <v>8.2817555185443338E-25</v>
      </c>
      <c r="AH62" s="15">
        <f t="shared" si="62"/>
        <v>0.5471781870635275</v>
      </c>
      <c r="AI62" s="15">
        <f t="shared" si="63"/>
        <v>-1.581825401050964E-26</v>
      </c>
      <c r="AJ62" s="15">
        <f t="shared" si="64"/>
        <v>8.560808984848272</v>
      </c>
      <c r="AK62" s="15">
        <f t="shared" si="65"/>
        <v>-4.2420030009665792</v>
      </c>
      <c r="AL62" s="15">
        <f t="shared" si="66"/>
        <v>-0.73730423871157624</v>
      </c>
      <c r="AM62" s="15">
        <f t="shared" si="67"/>
        <v>9.582570504603158</v>
      </c>
      <c r="AP62" s="16">
        <f t="shared" si="34"/>
        <v>9.582570504603158</v>
      </c>
      <c r="AQ62" t="s">
        <v>69</v>
      </c>
      <c r="BC62">
        <v>0</v>
      </c>
      <c r="BD62">
        <v>0</v>
      </c>
    </row>
    <row r="63" spans="1:56" x14ac:dyDescent="0.2">
      <c r="A63" s="28">
        <f>'(Lab)limts'!A59</f>
        <v>58.735000000000007</v>
      </c>
      <c r="B63" s="29">
        <f>'(Lab)limts'!C59</f>
        <v>1.3921066666666659</v>
      </c>
      <c r="C63" s="15">
        <f>'(Lab)limts'!E59</f>
        <v>21.221666666666664</v>
      </c>
      <c r="D63" s="15">
        <f t="shared" si="35"/>
        <v>72.911666666666676</v>
      </c>
      <c r="E63" s="15">
        <f t="shared" si="36"/>
        <v>1.4316666666666666</v>
      </c>
      <c r="F63" s="15">
        <f t="shared" si="37"/>
        <v>13.528333333333334</v>
      </c>
      <c r="G63" s="15">
        <f t="shared" si="39"/>
        <v>21.267277613330972</v>
      </c>
      <c r="H63" s="15">
        <f t="shared" si="40"/>
        <v>13.603877102584477</v>
      </c>
      <c r="I63" s="15">
        <f t="shared" si="41"/>
        <v>17.435577357957726</v>
      </c>
      <c r="J63" s="15">
        <f t="shared" si="42"/>
        <v>0.36371629977684117</v>
      </c>
      <c r="K63" s="15">
        <f t="shared" si="43"/>
        <v>58.735000000000007</v>
      </c>
      <c r="L63" s="15">
        <f t="shared" si="44"/>
        <v>1.8984385523613383</v>
      </c>
      <c r="M63" s="15">
        <f t="shared" si="70"/>
        <v>21.221666666666664</v>
      </c>
      <c r="N63" s="15">
        <f t="shared" si="71"/>
        <v>72.911666666666676</v>
      </c>
      <c r="O63" s="15">
        <f t="shared" si="45"/>
        <v>1.952387169180511</v>
      </c>
      <c r="P63" s="15">
        <f t="shared" si="46"/>
        <v>13.528333333333334</v>
      </c>
      <c r="Q63" s="15">
        <f t="shared" si="47"/>
        <v>21.306412298840996</v>
      </c>
      <c r="R63" s="15">
        <f t="shared" si="48"/>
        <v>13.668489983760404</v>
      </c>
      <c r="S63" s="15">
        <f t="shared" si="49"/>
        <v>84.888066644467301</v>
      </c>
      <c r="T63" s="15">
        <f t="shared" si="50"/>
        <v>81.787866140210994</v>
      </c>
      <c r="U63" s="15">
        <f t="shared" si="68"/>
        <v>-3.100200504256307</v>
      </c>
      <c r="V63" s="15">
        <f t="shared" si="51"/>
        <v>14.176666666666669</v>
      </c>
      <c r="W63" s="15">
        <f t="shared" si="52"/>
        <v>-7.6379223150805924</v>
      </c>
      <c r="X63" s="15">
        <f t="shared" si="53"/>
        <v>-0.92327186669386918</v>
      </c>
      <c r="Y63" s="15">
        <f t="shared" si="54"/>
        <v>65.823333333333338</v>
      </c>
      <c r="Z63" s="15">
        <f t="shared" si="55"/>
        <v>17.487451141300699</v>
      </c>
      <c r="AA63" s="15">
        <f t="shared" si="69"/>
        <v>83.337966392339155</v>
      </c>
      <c r="AB63" s="15">
        <f t="shared" si="56"/>
        <v>250.37787777777791</v>
      </c>
      <c r="AC63" s="15">
        <f t="shared" si="57"/>
        <v>1.2284029114734678</v>
      </c>
      <c r="AD63" s="15">
        <f t="shared" si="58"/>
        <v>1.7869353013585314</v>
      </c>
      <c r="AE63" s="15">
        <f t="shared" si="59"/>
        <v>0.58638643184970185</v>
      </c>
      <c r="AF63" s="15">
        <f t="shared" si="60"/>
        <v>1.1538160611533996</v>
      </c>
      <c r="AG63" s="15">
        <f t="shared" si="61"/>
        <v>8.9431556144784777E-25</v>
      </c>
      <c r="AH63" s="15">
        <f t="shared" si="62"/>
        <v>0.55040302661794993</v>
      </c>
      <c r="AI63" s="15">
        <f t="shared" si="63"/>
        <v>-1.7182207693327045E-26</v>
      </c>
      <c r="AJ63" s="15">
        <f t="shared" si="64"/>
        <v>11.540730272009673</v>
      </c>
      <c r="AK63" s="15">
        <f t="shared" si="65"/>
        <v>-4.2743138541578993</v>
      </c>
      <c r="AL63" s="15">
        <f t="shared" si="66"/>
        <v>-0.80018982035224107</v>
      </c>
      <c r="AM63" s="15">
        <f t="shared" si="67"/>
        <v>12.332822786520611</v>
      </c>
      <c r="AP63" s="16">
        <f t="shared" si="34"/>
        <v>12.332822786520611</v>
      </c>
      <c r="AQ63" t="s">
        <v>70</v>
      </c>
      <c r="BC63">
        <v>0</v>
      </c>
      <c r="BD63">
        <v>0</v>
      </c>
    </row>
    <row r="64" spans="1:56" x14ac:dyDescent="0.2">
      <c r="A64" s="28">
        <f>'(Lab)limts'!A60</f>
        <v>61.696666666666665</v>
      </c>
      <c r="B64" s="29">
        <f>'(Lab)limts'!C60</f>
        <v>1.4506449999999989</v>
      </c>
      <c r="C64" s="15">
        <f>'(Lab)limts'!E60</f>
        <v>21.026666666666667</v>
      </c>
      <c r="D64" s="15">
        <f t="shared" si="35"/>
        <v>72.911666666666676</v>
      </c>
      <c r="E64" s="15">
        <f t="shared" si="36"/>
        <v>1.4316666666666666</v>
      </c>
      <c r="F64" s="15">
        <f t="shared" si="37"/>
        <v>13.528333333333334</v>
      </c>
      <c r="G64" s="15">
        <f t="shared" si="39"/>
        <v>21.076647789132316</v>
      </c>
      <c r="H64" s="15">
        <f t="shared" si="40"/>
        <v>13.603877102584477</v>
      </c>
      <c r="I64" s="15">
        <f t="shared" si="41"/>
        <v>17.340262445858396</v>
      </c>
      <c r="J64" s="15">
        <f t="shared" si="42"/>
        <v>0.36611875534814281</v>
      </c>
      <c r="K64" s="15">
        <f t="shared" si="43"/>
        <v>61.696666666666665</v>
      </c>
      <c r="L64" s="15">
        <f t="shared" si="44"/>
        <v>1.9817533418520052</v>
      </c>
      <c r="M64" s="15">
        <f t="shared" si="70"/>
        <v>21.026666666666667</v>
      </c>
      <c r="N64" s="15">
        <f t="shared" si="71"/>
        <v>72.911666666666676</v>
      </c>
      <c r="O64" s="15">
        <f t="shared" si="45"/>
        <v>1.9558266847400911</v>
      </c>
      <c r="P64" s="15">
        <f t="shared" si="46"/>
        <v>13.528333333333334</v>
      </c>
      <c r="Q64" s="15">
        <f t="shared" si="47"/>
        <v>21.119849843667279</v>
      </c>
      <c r="R64" s="15">
        <f t="shared" si="48"/>
        <v>13.668981703057446</v>
      </c>
      <c r="S64" s="15">
        <f t="shared" si="49"/>
        <v>84.615804969788471</v>
      </c>
      <c r="T64" s="15">
        <f t="shared" si="50"/>
        <v>81.773596681147637</v>
      </c>
      <c r="U64" s="15">
        <f t="shared" si="68"/>
        <v>-2.8422082886408333</v>
      </c>
      <c r="V64" s="15">
        <f t="shared" si="51"/>
        <v>11.215000000000011</v>
      </c>
      <c r="W64" s="15">
        <f t="shared" si="52"/>
        <v>-7.4508681406098329</v>
      </c>
      <c r="X64" s="15">
        <f t="shared" si="53"/>
        <v>-0.84275673866908352</v>
      </c>
      <c r="Y64" s="15">
        <f t="shared" si="54"/>
        <v>67.304166666666674</v>
      </c>
      <c r="Z64" s="15">
        <f t="shared" si="55"/>
        <v>17.394415773362361</v>
      </c>
      <c r="AA64" s="15">
        <f t="shared" si="69"/>
        <v>83.194700825468061</v>
      </c>
      <c r="AB64" s="15">
        <f t="shared" si="56"/>
        <v>299.43418402777803</v>
      </c>
      <c r="AC64" s="15">
        <f t="shared" si="57"/>
        <v>1.2513054706653117</v>
      </c>
      <c r="AD64" s="15">
        <f t="shared" si="58"/>
        <v>1.7827487098013062</v>
      </c>
      <c r="AE64" s="15">
        <f t="shared" si="59"/>
        <v>0.58599856194912903</v>
      </c>
      <c r="AF64" s="15">
        <f t="shared" si="60"/>
        <v>1.1528965394370339</v>
      </c>
      <c r="AG64" s="15">
        <f t="shared" si="61"/>
        <v>8.1906088865415215E-25</v>
      </c>
      <c r="AH64" s="15">
        <f t="shared" si="62"/>
        <v>0.54097361485889728</v>
      </c>
      <c r="AI64" s="15">
        <f t="shared" si="63"/>
        <v>-1.5466770274889335E-26</v>
      </c>
      <c r="AJ64" s="15">
        <f t="shared" si="64"/>
        <v>8.962639629503947</v>
      </c>
      <c r="AK64" s="15">
        <f t="shared" si="65"/>
        <v>-4.1794270272899308</v>
      </c>
      <c r="AL64" s="15">
        <f t="shared" si="66"/>
        <v>-0.73099077830575032</v>
      </c>
      <c r="AM64" s="15">
        <f t="shared" si="67"/>
        <v>9.9161921584227208</v>
      </c>
      <c r="AP64" s="16">
        <f t="shared" si="34"/>
        <v>9.9161921584227208</v>
      </c>
      <c r="AQ64" t="s">
        <v>71</v>
      </c>
      <c r="BC64">
        <v>0</v>
      </c>
      <c r="BD64">
        <v>0</v>
      </c>
    </row>
    <row r="65" spans="1:56" x14ac:dyDescent="0.2">
      <c r="A65" s="28">
        <f>'(Lab)limts'!A61</f>
        <v>59.001666666666665</v>
      </c>
      <c r="B65" s="29">
        <f>'(Lab)limts'!C61</f>
        <v>1.4047599999999989</v>
      </c>
      <c r="C65" s="15">
        <f>'(Lab)limts'!E61</f>
        <v>21.028333333333336</v>
      </c>
      <c r="D65" s="15">
        <f t="shared" si="35"/>
        <v>72.911666666666676</v>
      </c>
      <c r="E65" s="15">
        <f t="shared" si="36"/>
        <v>1.4316666666666666</v>
      </c>
      <c r="F65" s="15">
        <f t="shared" si="37"/>
        <v>13.528333333333334</v>
      </c>
      <c r="G65" s="15">
        <f t="shared" si="39"/>
        <v>21.075202334387633</v>
      </c>
      <c r="H65" s="15">
        <f t="shared" si="40"/>
        <v>13.603877102584477</v>
      </c>
      <c r="I65" s="15">
        <f t="shared" si="41"/>
        <v>17.339539718486055</v>
      </c>
      <c r="J65" s="15">
        <f t="shared" si="42"/>
        <v>0.36613688463328031</v>
      </c>
      <c r="K65" s="15">
        <f t="shared" si="43"/>
        <v>59.001666666666665</v>
      </c>
      <c r="L65" s="15">
        <f t="shared" si="44"/>
        <v>1.9190944500574456</v>
      </c>
      <c r="M65" s="15">
        <f t="shared" si="70"/>
        <v>21.028333333333336</v>
      </c>
      <c r="N65" s="15">
        <f t="shared" si="71"/>
        <v>72.911666666666676</v>
      </c>
      <c r="O65" s="15">
        <f t="shared" si="45"/>
        <v>1.9558526398333131</v>
      </c>
      <c r="P65" s="15">
        <f t="shared" si="46"/>
        <v>13.528333333333334</v>
      </c>
      <c r="Q65" s="15">
        <f t="shared" si="47"/>
        <v>21.115722253477838</v>
      </c>
      <c r="R65" s="15">
        <f t="shared" si="48"/>
        <v>13.668985416866928</v>
      </c>
      <c r="S65" s="15">
        <f t="shared" si="49"/>
        <v>84.785499182283019</v>
      </c>
      <c r="T65" s="15">
        <f t="shared" si="50"/>
        <v>81.773489005602613</v>
      </c>
      <c r="U65" s="15">
        <f t="shared" si="68"/>
        <v>-3.0120101766804055</v>
      </c>
      <c r="V65" s="15">
        <f t="shared" si="51"/>
        <v>13.910000000000011</v>
      </c>
      <c r="W65" s="15">
        <f t="shared" si="52"/>
        <v>-7.4467368366109099</v>
      </c>
      <c r="X65" s="15">
        <f t="shared" si="53"/>
        <v>-0.89300708327413025</v>
      </c>
      <c r="Y65" s="15">
        <f t="shared" si="54"/>
        <v>65.956666666666678</v>
      </c>
      <c r="Z65" s="15">
        <f t="shared" si="55"/>
        <v>17.392353835172383</v>
      </c>
      <c r="AA65" s="15">
        <f t="shared" si="69"/>
        <v>83.279494093942816</v>
      </c>
      <c r="AB65" s="15">
        <f t="shared" si="56"/>
        <v>254.61521111111145</v>
      </c>
      <c r="AC65" s="15">
        <f t="shared" si="57"/>
        <v>1.2304694205301441</v>
      </c>
      <c r="AD65" s="15">
        <f t="shared" si="58"/>
        <v>1.7826559225827572</v>
      </c>
      <c r="AE65" s="15">
        <f t="shared" si="59"/>
        <v>0.58622680855883746</v>
      </c>
      <c r="AF65" s="15">
        <f t="shared" si="60"/>
        <v>1.1529379612317874</v>
      </c>
      <c r="AG65" s="15">
        <f t="shared" si="61"/>
        <v>8.6280704236383625E-25</v>
      </c>
      <c r="AH65" s="15">
        <f t="shared" si="62"/>
        <v>0.54076561231325249</v>
      </c>
      <c r="AI65" s="15">
        <f t="shared" si="63"/>
        <v>-1.6286588036228153E-26</v>
      </c>
      <c r="AJ65" s="15">
        <f t="shared" si="64"/>
        <v>11.304628760304283</v>
      </c>
      <c r="AK65" s="15">
        <f t="shared" si="65"/>
        <v>-4.1773270670325928</v>
      </c>
      <c r="AL65" s="15">
        <f t="shared" si="66"/>
        <v>-0.77454911998911935</v>
      </c>
      <c r="AM65" s="15">
        <f t="shared" si="67"/>
        <v>12.076614557587643</v>
      </c>
      <c r="AP65" s="16">
        <f t="shared" si="34"/>
        <v>12.076614557587643</v>
      </c>
      <c r="AQ65" t="s">
        <v>72</v>
      </c>
      <c r="BC65">
        <v>0</v>
      </c>
      <c r="BD65">
        <v>0</v>
      </c>
    </row>
    <row r="66" spans="1:56" x14ac:dyDescent="0.2">
      <c r="A66" s="28">
        <f>'(Lab)limts'!A62</f>
        <v>58.335000000000001</v>
      </c>
      <c r="B66" s="29">
        <f>'(Lab)limts'!C62</f>
        <v>1.3821566666666656</v>
      </c>
      <c r="C66" s="15">
        <f>'(Lab)limts'!E62</f>
        <v>21.296666666666667</v>
      </c>
      <c r="D66" s="15">
        <f t="shared" si="35"/>
        <v>72.911666666666676</v>
      </c>
      <c r="E66" s="15">
        <f t="shared" si="36"/>
        <v>1.4316666666666666</v>
      </c>
      <c r="F66" s="15">
        <f t="shared" si="37"/>
        <v>13.528333333333334</v>
      </c>
      <c r="G66" s="15">
        <f t="shared" si="39"/>
        <v>21.341470618547408</v>
      </c>
      <c r="H66" s="15">
        <f t="shared" si="40"/>
        <v>13.603877102584477</v>
      </c>
      <c r="I66" s="15">
        <f t="shared" si="41"/>
        <v>17.472673860565941</v>
      </c>
      <c r="J66" s="15">
        <f t="shared" si="42"/>
        <v>0.36277511523004236</v>
      </c>
      <c r="K66" s="15">
        <f t="shared" si="43"/>
        <v>58.335000000000001</v>
      </c>
      <c r="L66" s="15">
        <f t="shared" si="44"/>
        <v>1.8835687106826366</v>
      </c>
      <c r="M66" s="15">
        <f t="shared" si="70"/>
        <v>21.296666666666667</v>
      </c>
      <c r="N66" s="15">
        <f t="shared" si="71"/>
        <v>72.911666666666676</v>
      </c>
      <c r="O66" s="15">
        <f t="shared" si="45"/>
        <v>1.9510397066376775</v>
      </c>
      <c r="P66" s="15">
        <f t="shared" si="46"/>
        <v>13.528333333333334</v>
      </c>
      <c r="Q66" s="15">
        <f t="shared" si="47"/>
        <v>21.379799863398482</v>
      </c>
      <c r="R66" s="15">
        <f t="shared" si="48"/>
        <v>13.668297579239875</v>
      </c>
      <c r="S66" s="15">
        <f t="shared" si="49"/>
        <v>84.945666678886781</v>
      </c>
      <c r="T66" s="15">
        <f t="shared" si="50"/>
        <v>81.793456614645081</v>
      </c>
      <c r="U66" s="15">
        <f t="shared" si="68"/>
        <v>-3.1522100642417001</v>
      </c>
      <c r="V66" s="15">
        <f t="shared" si="51"/>
        <v>14.576666666666675</v>
      </c>
      <c r="W66" s="15">
        <f t="shared" si="52"/>
        <v>-7.7115022841586072</v>
      </c>
      <c r="X66" s="15">
        <f t="shared" si="53"/>
        <v>-0.94036569189306207</v>
      </c>
      <c r="Y66" s="15">
        <f t="shared" si="54"/>
        <v>65.623333333333335</v>
      </c>
      <c r="Z66" s="15">
        <f t="shared" si="55"/>
        <v>17.524048721319179</v>
      </c>
      <c r="AA66" s="15">
        <f t="shared" si="69"/>
        <v>83.369561646765931</v>
      </c>
      <c r="AB66" s="15">
        <f t="shared" si="56"/>
        <v>244.08854444444449</v>
      </c>
      <c r="AC66" s="15">
        <f t="shared" si="57"/>
        <v>1.2253013921169336</v>
      </c>
      <c r="AD66" s="15">
        <f t="shared" si="58"/>
        <v>1.788582192459363</v>
      </c>
      <c r="AE66" s="15">
        <f t="shared" si="59"/>
        <v>0.5864734423775364</v>
      </c>
      <c r="AF66" s="15">
        <f t="shared" si="60"/>
        <v>1.1541608376697559</v>
      </c>
      <c r="AG66" s="15">
        <f t="shared" si="61"/>
        <v>9.1181311104683165E-25</v>
      </c>
      <c r="AH66" s="15">
        <f t="shared" si="62"/>
        <v>0.55413590283250813</v>
      </c>
      <c r="AI66" s="15">
        <f t="shared" si="63"/>
        <v>-1.7637193726951087E-26</v>
      </c>
      <c r="AJ66" s="15">
        <f t="shared" si="64"/>
        <v>11.896392806248919</v>
      </c>
      <c r="AK66" s="15">
        <f t="shared" si="65"/>
        <v>-4.3115168632843321</v>
      </c>
      <c r="AL66" s="15">
        <f t="shared" si="66"/>
        <v>-0.81476139304089978</v>
      </c>
      <c r="AM66" s="15">
        <f t="shared" si="67"/>
        <v>12.67979398848996</v>
      </c>
      <c r="AP66" s="16">
        <f t="shared" si="34"/>
        <v>12.67979398848996</v>
      </c>
      <c r="AQ66" t="s">
        <v>73</v>
      </c>
      <c r="BC66">
        <v>0</v>
      </c>
      <c r="BD66">
        <v>0</v>
      </c>
    </row>
    <row r="67" spans="1:56" x14ac:dyDescent="0.2">
      <c r="A67" s="28">
        <f>'(Lab)limts'!A63</f>
        <v>61.844999999999999</v>
      </c>
      <c r="B67" s="29">
        <f>'(Lab)limts'!C63</f>
        <v>1.4511366666666659</v>
      </c>
      <c r="C67" s="15">
        <f>'(Lab)limts'!E63</f>
        <v>21.074999999999999</v>
      </c>
      <c r="D67" s="15">
        <f t="shared" si="35"/>
        <v>72.911666666666676</v>
      </c>
      <c r="E67" s="15">
        <f t="shared" si="36"/>
        <v>1.4316666666666666</v>
      </c>
      <c r="F67" s="15">
        <f t="shared" si="37"/>
        <v>13.528333333333334</v>
      </c>
      <c r="G67" s="15">
        <f t="shared" si="39"/>
        <v>21.12490053527695</v>
      </c>
      <c r="H67" s="15">
        <f t="shared" si="40"/>
        <v>13.603877102584477</v>
      </c>
      <c r="I67" s="15">
        <f t="shared" si="41"/>
        <v>17.364388818930713</v>
      </c>
      <c r="J67" s="15">
        <f t="shared" si="42"/>
        <v>0.36551279936572439</v>
      </c>
      <c r="K67" s="15">
        <f t="shared" si="43"/>
        <v>61.844999999999999</v>
      </c>
      <c r="L67" s="15">
        <f t="shared" si="44"/>
        <v>1.9815456919622449</v>
      </c>
      <c r="M67" s="15">
        <f t="shared" si="70"/>
        <v>21.074999999999999</v>
      </c>
      <c r="N67" s="15">
        <f t="shared" si="71"/>
        <v>72.911666666666676</v>
      </c>
      <c r="O67" s="15">
        <f t="shared" si="45"/>
        <v>1.9549591577585954</v>
      </c>
      <c r="P67" s="15">
        <f t="shared" si="46"/>
        <v>13.528333333333334</v>
      </c>
      <c r="Q67" s="15">
        <f t="shared" si="47"/>
        <v>21.167950971441098</v>
      </c>
      <c r="R67" s="15">
        <f t="shared" si="48"/>
        <v>13.668857599897732</v>
      </c>
      <c r="S67" s="15">
        <f t="shared" si="49"/>
        <v>84.62864032744838</v>
      </c>
      <c r="T67" s="15">
        <f t="shared" si="50"/>
        <v>81.777195678589166</v>
      </c>
      <c r="U67" s="15">
        <f t="shared" si="68"/>
        <v>-2.8514446488592142</v>
      </c>
      <c r="V67" s="15">
        <f t="shared" si="51"/>
        <v>11.066666666666677</v>
      </c>
      <c r="W67" s="15">
        <f t="shared" si="52"/>
        <v>-7.4990933715433652</v>
      </c>
      <c r="X67" s="15">
        <f t="shared" si="53"/>
        <v>-0.84645332207575963</v>
      </c>
      <c r="Y67" s="15">
        <f t="shared" si="54"/>
        <v>67.37833333333333</v>
      </c>
      <c r="Z67" s="15">
        <f t="shared" si="55"/>
        <v>17.418404285669414</v>
      </c>
      <c r="AA67" s="15">
        <f t="shared" si="69"/>
        <v>83.202918003018766</v>
      </c>
      <c r="AB67" s="15">
        <f t="shared" si="56"/>
        <v>302.00646944444435</v>
      </c>
      <c r="AC67" s="15">
        <f t="shared" si="57"/>
        <v>1.2524499021886963</v>
      </c>
      <c r="AD67" s="15">
        <f t="shared" si="58"/>
        <v>1.7838281928551236</v>
      </c>
      <c r="AE67" s="15">
        <f t="shared" si="59"/>
        <v>0.58602051399574395</v>
      </c>
      <c r="AF67" s="15">
        <f t="shared" si="60"/>
        <v>1.1531131334871048</v>
      </c>
      <c r="AG67" s="15">
        <f t="shared" si="61"/>
        <v>8.232021797465571E-25</v>
      </c>
      <c r="AH67" s="15">
        <f t="shared" si="62"/>
        <v>0.54339664432563728</v>
      </c>
      <c r="AI67" s="15">
        <f t="shared" si="63"/>
        <v>-1.5614598697402891E-26</v>
      </c>
      <c r="AJ67" s="15">
        <f t="shared" si="64"/>
        <v>8.8360154344914896</v>
      </c>
      <c r="AK67" s="15">
        <f t="shared" si="65"/>
        <v>-4.2039325320565863</v>
      </c>
      <c r="AL67" s="15">
        <f t="shared" si="66"/>
        <v>-0.73405921543536512</v>
      </c>
      <c r="AM67" s="15">
        <f t="shared" si="67"/>
        <v>9.8125970275162686</v>
      </c>
      <c r="AP67" s="16">
        <f t="shared" si="34"/>
        <v>9.8125970275162686</v>
      </c>
      <c r="AQ67" t="s">
        <v>74</v>
      </c>
      <c r="BC67">
        <v>0</v>
      </c>
      <c r="BD67">
        <v>0</v>
      </c>
    </row>
    <row r="68" spans="1:56" x14ac:dyDescent="0.2">
      <c r="A68" s="28">
        <f>'(Lab)limts'!A64</f>
        <v>58.481666666666662</v>
      </c>
      <c r="B68" s="29">
        <f>'(Lab)limts'!C64</f>
        <v>1.3840899999999987</v>
      </c>
      <c r="C68" s="15">
        <f>'(Lab)limts'!E64</f>
        <v>21.31</v>
      </c>
      <c r="D68" s="15">
        <f t="shared" si="35"/>
        <v>72.911666666666676</v>
      </c>
      <c r="E68" s="15">
        <f t="shared" si="36"/>
        <v>1.4316666666666666</v>
      </c>
      <c r="F68" s="15">
        <f t="shared" si="37"/>
        <v>13.528333333333334</v>
      </c>
      <c r="G68" s="15">
        <f t="shared" si="39"/>
        <v>21.354901196870472</v>
      </c>
      <c r="H68" s="15">
        <f t="shared" si="40"/>
        <v>13.603877102584477</v>
      </c>
      <c r="I68" s="15">
        <f t="shared" si="41"/>
        <v>17.479389149727474</v>
      </c>
      <c r="J68" s="15">
        <f t="shared" si="42"/>
        <v>0.36260437374857113</v>
      </c>
      <c r="K68" s="15">
        <f t="shared" si="43"/>
        <v>58.481666666666662</v>
      </c>
      <c r="L68" s="15">
        <f t="shared" si="44"/>
        <v>1.8859670876616581</v>
      </c>
      <c r="M68" s="15">
        <f t="shared" si="70"/>
        <v>21.31</v>
      </c>
      <c r="N68" s="15">
        <f t="shared" si="71"/>
        <v>72.911666666666676</v>
      </c>
      <c r="O68" s="15">
        <f t="shared" si="45"/>
        <v>1.9507952617500377</v>
      </c>
      <c r="P68" s="15">
        <f t="shared" si="46"/>
        <v>13.528333333333334</v>
      </c>
      <c r="Q68" s="15">
        <f t="shared" si="47"/>
        <v>21.39329268382366</v>
      </c>
      <c r="R68" s="15">
        <f t="shared" si="48"/>
        <v>13.668262688836654</v>
      </c>
      <c r="S68" s="15">
        <f t="shared" si="49"/>
        <v>84.942414313412854</v>
      </c>
      <c r="T68" s="15">
        <f t="shared" si="50"/>
        <v>81.79447080656098</v>
      </c>
      <c r="U68" s="15">
        <f t="shared" si="68"/>
        <v>-3.147943506851874</v>
      </c>
      <c r="V68" s="15">
        <f t="shared" si="51"/>
        <v>14.430000000000014</v>
      </c>
      <c r="W68" s="15">
        <f t="shared" si="52"/>
        <v>-7.7250299949870058</v>
      </c>
      <c r="X68" s="15">
        <f t="shared" si="53"/>
        <v>-0.9393883008733761</v>
      </c>
      <c r="Y68" s="15">
        <f t="shared" si="54"/>
        <v>65.696666666666673</v>
      </c>
      <c r="Z68" s="15">
        <f t="shared" si="55"/>
        <v>17.530777686330158</v>
      </c>
      <c r="AA68" s="15">
        <f t="shared" si="69"/>
        <v>83.368442559986917</v>
      </c>
      <c r="AB68" s="15">
        <f t="shared" si="56"/>
        <v>246.38534444444463</v>
      </c>
      <c r="AC68" s="15">
        <f t="shared" si="57"/>
        <v>1.2264388635469858</v>
      </c>
      <c r="AD68" s="15">
        <f t="shared" si="58"/>
        <v>1.7888849958848572</v>
      </c>
      <c r="AE68" s="15">
        <f t="shared" si="59"/>
        <v>0.58647035140535098</v>
      </c>
      <c r="AF68" s="15">
        <f t="shared" si="60"/>
        <v>1.154219220251667</v>
      </c>
      <c r="AG68" s="15">
        <f t="shared" si="61"/>
        <v>9.1118759806227343E-25</v>
      </c>
      <c r="AH68" s="15">
        <f t="shared" si="62"/>
        <v>0.5548236848450574</v>
      </c>
      <c r="AI68" s="15">
        <f t="shared" si="63"/>
        <v>-1.7646970336675353E-26</v>
      </c>
      <c r="AJ68" s="15">
        <f t="shared" si="64"/>
        <v>11.765771967032247</v>
      </c>
      <c r="AK68" s="15">
        <f t="shared" si="65"/>
        <v>-4.3183491463999246</v>
      </c>
      <c r="AL68" s="15">
        <f t="shared" si="66"/>
        <v>-0.81387338244857077</v>
      </c>
      <c r="AM68" s="15">
        <f t="shared" si="67"/>
        <v>12.559614612442259</v>
      </c>
      <c r="AP68" s="16">
        <f t="shared" si="34"/>
        <v>12.559614612442259</v>
      </c>
      <c r="AQ68" t="s">
        <v>75</v>
      </c>
      <c r="BC68">
        <v>0</v>
      </c>
      <c r="BD68">
        <v>0</v>
      </c>
    </row>
    <row r="69" spans="1:56" x14ac:dyDescent="0.2">
      <c r="A69" s="28">
        <f>'(Lab)limts'!A65</f>
        <v>61.603333333333325</v>
      </c>
      <c r="B69" s="29">
        <f>'(Lab)limts'!C65</f>
        <v>1.4505983333333321</v>
      </c>
      <c r="C69" s="15">
        <f>'(Lab)limts'!E65</f>
        <v>20.99</v>
      </c>
      <c r="D69" s="15">
        <f t="shared" si="35"/>
        <v>72.911666666666676</v>
      </c>
      <c r="E69" s="15">
        <f t="shared" si="36"/>
        <v>1.4316666666666666</v>
      </c>
      <c r="F69" s="15">
        <f t="shared" si="37"/>
        <v>13.528333333333334</v>
      </c>
      <c r="G69" s="15">
        <f t="shared" si="39"/>
        <v>21.040065007615098</v>
      </c>
      <c r="H69" s="15">
        <f t="shared" si="40"/>
        <v>13.603877102584477</v>
      </c>
      <c r="I69" s="15">
        <f t="shared" si="41"/>
        <v>17.321971055099787</v>
      </c>
      <c r="J69" s="15">
        <f t="shared" si="42"/>
        <v>0.36657718007868112</v>
      </c>
      <c r="K69" s="15">
        <f t="shared" si="43"/>
        <v>61.603333333333325</v>
      </c>
      <c r="L69" s="15">
        <f t="shared" si="44"/>
        <v>1.9823545797934998</v>
      </c>
      <c r="M69" s="15">
        <f t="shared" si="70"/>
        <v>20.99</v>
      </c>
      <c r="N69" s="15">
        <f t="shared" si="71"/>
        <v>72.911666666666676</v>
      </c>
      <c r="O69" s="15">
        <f t="shared" si="45"/>
        <v>1.9564829961459786</v>
      </c>
      <c r="P69" s="15">
        <f t="shared" si="46"/>
        <v>13.528333333333334</v>
      </c>
      <c r="Q69" s="15">
        <f t="shared" si="47"/>
        <v>21.083401757781601</v>
      </c>
      <c r="R69" s="15">
        <f t="shared" si="48"/>
        <v>13.669075626829569</v>
      </c>
      <c r="S69" s="15">
        <f t="shared" si="49"/>
        <v>84.604828256347645</v>
      </c>
      <c r="T69" s="15">
        <f t="shared" si="50"/>
        <v>81.770873969987576</v>
      </c>
      <c r="U69" s="15">
        <f t="shared" si="68"/>
        <v>-2.8339542863600684</v>
      </c>
      <c r="V69" s="15">
        <f t="shared" si="51"/>
        <v>11.308333333333351</v>
      </c>
      <c r="W69" s="15">
        <f t="shared" si="52"/>
        <v>-7.4143261309520323</v>
      </c>
      <c r="X69" s="15">
        <f t="shared" si="53"/>
        <v>-0.83958728382862668</v>
      </c>
      <c r="Y69" s="15">
        <f t="shared" si="54"/>
        <v>67.257499999999993</v>
      </c>
      <c r="Z69" s="15">
        <f t="shared" si="55"/>
        <v>17.376238692305584</v>
      </c>
      <c r="AA69" s="15">
        <f t="shared" si="69"/>
        <v>83.187851113167611</v>
      </c>
      <c r="AB69" s="15">
        <f t="shared" si="56"/>
        <v>297.82130624999974</v>
      </c>
      <c r="AC69" s="15">
        <f t="shared" si="57"/>
        <v>1.2505852587451896</v>
      </c>
      <c r="AD69" s="15">
        <f t="shared" si="58"/>
        <v>1.7819307411537513</v>
      </c>
      <c r="AE69" s="15">
        <f t="shared" si="59"/>
        <v>0.58598029040616395</v>
      </c>
      <c r="AF69" s="15">
        <f t="shared" si="60"/>
        <v>1.1527320009262607</v>
      </c>
      <c r="AG69" s="15">
        <f t="shared" si="61"/>
        <v>8.1562456368589151E-25</v>
      </c>
      <c r="AH69" s="15">
        <f t="shared" si="62"/>
        <v>0.53914143421596783</v>
      </c>
      <c r="AI69" s="15">
        <f t="shared" si="63"/>
        <v>-1.534971688261889E-26</v>
      </c>
      <c r="AJ69" s="15">
        <f t="shared" si="64"/>
        <v>9.0424329363036708</v>
      </c>
      <c r="AK69" s="15">
        <f t="shared" si="65"/>
        <v>-4.1608385554600513</v>
      </c>
      <c r="AL69" s="15">
        <f t="shared" si="66"/>
        <v>-0.72834560258064218</v>
      </c>
      <c r="AM69" s="15">
        <f t="shared" si="67"/>
        <v>9.9804137293476405</v>
      </c>
      <c r="AP69" s="16">
        <f t="shared" si="34"/>
        <v>9.9804137293476405</v>
      </c>
      <c r="AQ69" t="s">
        <v>76</v>
      </c>
      <c r="BC69">
        <v>0</v>
      </c>
      <c r="BD69">
        <v>0</v>
      </c>
    </row>
    <row r="70" spans="1:56" x14ac:dyDescent="0.2">
      <c r="A70" s="28">
        <f>'(Lab)limts'!A66</f>
        <v>57.21</v>
      </c>
      <c r="B70" s="29">
        <f>'(Lab)limts'!C66</f>
        <v>1.4316316666666653</v>
      </c>
      <c r="C70" s="15">
        <f>'(Lab)limts'!E66</f>
        <v>19.663333333333338</v>
      </c>
      <c r="D70" s="15">
        <f t="shared" si="35"/>
        <v>72.911666666666676</v>
      </c>
      <c r="E70" s="15">
        <f t="shared" si="36"/>
        <v>1.4316666666666666</v>
      </c>
      <c r="F70" s="15">
        <f t="shared" si="37"/>
        <v>13.528333333333334</v>
      </c>
      <c r="G70" s="15">
        <f t="shared" si="39"/>
        <v>19.715380975440993</v>
      </c>
      <c r="H70" s="15">
        <f t="shared" si="40"/>
        <v>13.603877102584477</v>
      </c>
      <c r="I70" s="15">
        <f t="shared" si="41"/>
        <v>16.659629039012735</v>
      </c>
      <c r="J70" s="15">
        <f t="shared" si="42"/>
        <v>0.38259327929804243</v>
      </c>
      <c r="K70" s="15">
        <f t="shared" si="43"/>
        <v>57.21</v>
      </c>
      <c r="L70" s="15">
        <f t="shared" si="44"/>
        <v>1.9793643207635867</v>
      </c>
      <c r="M70" s="15">
        <f t="shared" si="70"/>
        <v>19.663333333333338</v>
      </c>
      <c r="N70" s="15">
        <f t="shared" si="71"/>
        <v>72.911666666666676</v>
      </c>
      <c r="O70" s="15">
        <f t="shared" si="45"/>
        <v>1.979412711528364</v>
      </c>
      <c r="P70" s="15">
        <f t="shared" si="46"/>
        <v>13.528333333333334</v>
      </c>
      <c r="Q70" s="15">
        <f t="shared" si="47"/>
        <v>19.76270631497847</v>
      </c>
      <c r="R70" s="15">
        <f t="shared" si="48"/>
        <v>13.672376437925408</v>
      </c>
      <c r="S70" s="15">
        <f t="shared" si="49"/>
        <v>84.251815082904784</v>
      </c>
      <c r="T70" s="15">
        <f t="shared" si="50"/>
        <v>81.675773505543958</v>
      </c>
      <c r="U70" s="15">
        <f>IF(AN70=0,T70-S70,IF(AN70=1,T70-S70-360,T70+360-S70))</f>
        <v>-2.5760415773608258</v>
      </c>
      <c r="V70" s="15">
        <f t="shared" si="51"/>
        <v>15.701666666666675</v>
      </c>
      <c r="W70" s="15">
        <f t="shared" si="52"/>
        <v>-6.0903298770530618</v>
      </c>
      <c r="X70" s="15">
        <f t="shared" si="53"/>
        <v>-0.73899052160130196</v>
      </c>
      <c r="Y70" s="15">
        <f t="shared" si="54"/>
        <v>65.060833333333335</v>
      </c>
      <c r="Z70" s="15">
        <f t="shared" si="55"/>
        <v>16.71754137645194</v>
      </c>
      <c r="AA70" s="15">
        <f>IF(AO70=3,S70+T70,IF(AO70=0,AVERAGE(S70,T70),IF(AO70=1,AVERAGE(S70,T70)+180,AVERAGE(S70,T70)-180)))</f>
        <v>82.963794294224371</v>
      </c>
      <c r="AB70" s="15">
        <f t="shared" si="56"/>
        <v>226.82870069444448</v>
      </c>
      <c r="AC70" s="15">
        <f t="shared" si="57"/>
        <v>1.2165665786788349</v>
      </c>
      <c r="AD70" s="15">
        <f t="shared" si="58"/>
        <v>1.7522893619403372</v>
      </c>
      <c r="AE70" s="15">
        <f t="shared" si="59"/>
        <v>0.58539627640424485</v>
      </c>
      <c r="AF70" s="15">
        <f t="shared" si="60"/>
        <v>1.1467957970861329</v>
      </c>
      <c r="AG70" s="15">
        <f t="shared" si="61"/>
        <v>7.1076937458177661E-25</v>
      </c>
      <c r="AH70" s="15">
        <f t="shared" si="62"/>
        <v>0.47504366425054956</v>
      </c>
      <c r="AI70" s="15">
        <f t="shared" si="63"/>
        <v>-1.1786085851622069E-26</v>
      </c>
      <c r="AJ70" s="15">
        <f t="shared" si="64"/>
        <v>12.906541197045168</v>
      </c>
      <c r="AK70" s="15">
        <f t="shared" si="65"/>
        <v>-3.4756416430612491</v>
      </c>
      <c r="AL70" s="15">
        <f t="shared" si="66"/>
        <v>-0.64439591030851873</v>
      </c>
      <c r="AM70" s="15">
        <f t="shared" si="67"/>
        <v>13.381858487939109</v>
      </c>
      <c r="AP70" s="16">
        <f t="shared" si="34"/>
        <v>13.381858487939109</v>
      </c>
      <c r="AQ70" t="s">
        <v>77</v>
      </c>
      <c r="BC70">
        <v>0</v>
      </c>
      <c r="BD70">
        <v>0</v>
      </c>
    </row>
    <row r="71" spans="1:56" x14ac:dyDescent="0.2">
      <c r="A71" s="28">
        <f>'(Lab)limts'!A67</f>
        <v>55.861666666666672</v>
      </c>
      <c r="B71" s="29">
        <f>'(Lab)limts'!C67</f>
        <v>1.4175299999999993</v>
      </c>
      <c r="C71" s="15">
        <f>'(Lab)limts'!E67</f>
        <v>19.453333333333333</v>
      </c>
      <c r="D71" s="15">
        <f t="shared" si="35"/>
        <v>72.911666666666676</v>
      </c>
      <c r="E71" s="15">
        <f t="shared" si="36"/>
        <v>1.4316666666666666</v>
      </c>
      <c r="F71" s="15">
        <f t="shared" si="37"/>
        <v>13.528333333333334</v>
      </c>
      <c r="G71" s="15">
        <f t="shared" si="39"/>
        <v>19.504911409147127</v>
      </c>
      <c r="H71" s="15">
        <f t="shared" si="40"/>
        <v>13.603877102584477</v>
      </c>
      <c r="I71" s="15">
        <f t="shared" si="41"/>
        <v>16.554394255865802</v>
      </c>
      <c r="J71" s="15">
        <f t="shared" si="42"/>
        <v>0.38503094846331615</v>
      </c>
      <c r="K71" s="15">
        <f t="shared" si="43"/>
        <v>55.861666666666672</v>
      </c>
      <c r="L71" s="15">
        <f t="shared" si="44"/>
        <v>1.9633229203752034</v>
      </c>
      <c r="M71" s="15">
        <f t="shared" si="70"/>
        <v>19.453333333333333</v>
      </c>
      <c r="N71" s="15">
        <f t="shared" si="71"/>
        <v>72.911666666666676</v>
      </c>
      <c r="O71" s="15">
        <f t="shared" si="45"/>
        <v>1.9829026412166475</v>
      </c>
      <c r="P71" s="15">
        <f t="shared" si="46"/>
        <v>13.528333333333334</v>
      </c>
      <c r="Q71" s="15">
        <f t="shared" si="47"/>
        <v>19.552156266444079</v>
      </c>
      <c r="R71" s="15">
        <f t="shared" si="48"/>
        <v>13.672882127127467</v>
      </c>
      <c r="S71" s="15">
        <f t="shared" si="49"/>
        <v>84.236951663294477</v>
      </c>
      <c r="T71" s="15">
        <f t="shared" si="50"/>
        <v>81.661303138976706</v>
      </c>
      <c r="U71" s="15">
        <f t="shared" ref="U71:U94" si="72">IF(AN71=0,T71-S71,IF(AN71=1,T71-S71-360,T71+360-S71))</f>
        <v>-2.5756485243177707</v>
      </c>
      <c r="V71" s="15">
        <f t="shared" si="51"/>
        <v>17.050000000000004</v>
      </c>
      <c r="W71" s="15">
        <f t="shared" si="52"/>
        <v>-5.8792741393166121</v>
      </c>
      <c r="X71" s="15">
        <f t="shared" si="53"/>
        <v>-0.73494486883790289</v>
      </c>
      <c r="Y71" s="15">
        <f t="shared" si="54"/>
        <v>64.38666666666667</v>
      </c>
      <c r="Z71" s="15">
        <f t="shared" si="55"/>
        <v>16.612519196785772</v>
      </c>
      <c r="AA71" s="15">
        <f t="shared" ref="AA71:AA94" si="73">IF(AO71=3,S71+T71,IF(AO71=0,AVERAGE(S71,T71),IF(AO71=1,AVERAGE(S71,T71)+180,AVERAGE(S71,T71)-180)))</f>
        <v>82.949127401135598</v>
      </c>
      <c r="AB71" s="15">
        <f t="shared" si="56"/>
        <v>206.97617777777788</v>
      </c>
      <c r="AC71" s="15">
        <f t="shared" si="57"/>
        <v>1.2060731845314439</v>
      </c>
      <c r="AD71" s="15">
        <f t="shared" si="58"/>
        <v>1.7475633638553596</v>
      </c>
      <c r="AE71" s="15">
        <f t="shared" si="59"/>
        <v>0.58535896702201018</v>
      </c>
      <c r="AF71" s="15">
        <f t="shared" si="60"/>
        <v>1.1458643061499576</v>
      </c>
      <c r="AG71" s="15">
        <f t="shared" si="61"/>
        <v>7.0439172356201867E-25</v>
      </c>
      <c r="AH71" s="15">
        <f t="shared" si="62"/>
        <v>0.46524708971717826</v>
      </c>
      <c r="AI71" s="15">
        <f t="shared" si="63"/>
        <v>-1.1439453383587147E-26</v>
      </c>
      <c r="AJ71" s="15">
        <f t="shared" si="64"/>
        <v>14.136787235364894</v>
      </c>
      <c r="AK71" s="15">
        <f t="shared" si="65"/>
        <v>-3.364269508572292</v>
      </c>
      <c r="AL71" s="15">
        <f t="shared" si="66"/>
        <v>-0.64138909371152164</v>
      </c>
      <c r="AM71" s="15">
        <f t="shared" si="67"/>
        <v>14.545736235537104</v>
      </c>
      <c r="AP71" s="16">
        <f t="shared" si="34"/>
        <v>14.545736235537104</v>
      </c>
      <c r="AQ71" t="s">
        <v>78</v>
      </c>
      <c r="BC71">
        <v>0</v>
      </c>
      <c r="BD71">
        <v>0</v>
      </c>
    </row>
    <row r="72" spans="1:56" x14ac:dyDescent="0.2">
      <c r="A72" s="28">
        <f>'(Lab)limts'!A68</f>
        <v>83.105000000000004</v>
      </c>
      <c r="B72" s="29">
        <f>'(Lab)limts'!C68</f>
        <v>-1.4066700000000001</v>
      </c>
      <c r="C72" s="15">
        <f>'(Lab)limts'!E68</f>
        <v>17.371666666666666</v>
      </c>
      <c r="D72" s="15">
        <f t="shared" si="35"/>
        <v>72.911666666666676</v>
      </c>
      <c r="E72" s="15">
        <f t="shared" si="36"/>
        <v>1.4316666666666666</v>
      </c>
      <c r="F72" s="15">
        <f t="shared" si="37"/>
        <v>13.528333333333334</v>
      </c>
      <c r="G72" s="15">
        <f t="shared" si="39"/>
        <v>17.428526135811882</v>
      </c>
      <c r="H72" s="15">
        <f t="shared" si="40"/>
        <v>13.603877102584477</v>
      </c>
      <c r="I72" s="15">
        <f t="shared" si="41"/>
        <v>15.51620161919818</v>
      </c>
      <c r="J72" s="15">
        <f t="shared" si="42"/>
        <v>0.407453671727665</v>
      </c>
      <c r="K72" s="15">
        <f t="shared" si="43"/>
        <v>83.105000000000004</v>
      </c>
      <c r="L72" s="15">
        <f t="shared" si="44"/>
        <v>-1.9798228564091545</v>
      </c>
      <c r="M72" s="15">
        <f t="shared" si="70"/>
        <v>17.371666666666666</v>
      </c>
      <c r="N72" s="15">
        <f t="shared" si="71"/>
        <v>72.911666666666676</v>
      </c>
      <c r="O72" s="15">
        <f t="shared" si="45"/>
        <v>2.015004506690107</v>
      </c>
      <c r="P72" s="15">
        <f t="shared" si="46"/>
        <v>13.528333333333334</v>
      </c>
      <c r="Q72" s="15">
        <f t="shared" si="47"/>
        <v>17.484121405450658</v>
      </c>
      <c r="R72" s="15">
        <f t="shared" si="48"/>
        <v>13.677574563487463</v>
      </c>
      <c r="S72" s="15">
        <f t="shared" si="49"/>
        <v>96.501860606180287</v>
      </c>
      <c r="T72" s="15">
        <f t="shared" si="50"/>
        <v>81.528248988029105</v>
      </c>
      <c r="U72" s="15">
        <f t="shared" si="72"/>
        <v>-14.973611618151182</v>
      </c>
      <c r="V72" s="15">
        <f t="shared" si="51"/>
        <v>-10.193333333333328</v>
      </c>
      <c r="W72" s="15">
        <f t="shared" si="52"/>
        <v>-3.8065468419631951</v>
      </c>
      <c r="X72" s="15">
        <f t="shared" si="53"/>
        <v>-4.0298955212285241</v>
      </c>
      <c r="Y72" s="15">
        <f t="shared" si="54"/>
        <v>78.00833333333334</v>
      </c>
      <c r="Z72" s="15">
        <f t="shared" si="55"/>
        <v>15.580847984469059</v>
      </c>
      <c r="AA72" s="15">
        <f t="shared" si="73"/>
        <v>89.015054797104696</v>
      </c>
      <c r="AB72" s="15">
        <f t="shared" si="56"/>
        <v>784.46673611111146</v>
      </c>
      <c r="AC72" s="15">
        <f t="shared" si="57"/>
        <v>1.4148697277193187</v>
      </c>
      <c r="AD72" s="15">
        <f t="shared" si="58"/>
        <v>1.7011381593011077</v>
      </c>
      <c r="AE72" s="15">
        <f t="shared" si="59"/>
        <v>0.6112833754095327</v>
      </c>
      <c r="AF72" s="15">
        <f t="shared" si="60"/>
        <v>1.1428647002153358</v>
      </c>
      <c r="AG72" s="15">
        <f t="shared" si="61"/>
        <v>2.7621649464271512E-23</v>
      </c>
      <c r="AH72" s="15">
        <f t="shared" si="62"/>
        <v>0.3754217814889651</v>
      </c>
      <c r="AI72" s="15">
        <f t="shared" si="63"/>
        <v>-3.6197321819045345E-25</v>
      </c>
      <c r="AJ72" s="15">
        <f t="shared" si="64"/>
        <v>-7.204432417791808</v>
      </c>
      <c r="AK72" s="15">
        <f t="shared" si="65"/>
        <v>-2.237647084189252</v>
      </c>
      <c r="AL72" s="15">
        <f t="shared" si="66"/>
        <v>-3.5261352638411361</v>
      </c>
      <c r="AM72" s="15">
        <f t="shared" si="67"/>
        <v>8.3273369593654714</v>
      </c>
      <c r="AP72" s="16">
        <f t="shared" si="34"/>
        <v>8.3273369593654714</v>
      </c>
      <c r="AQ72" t="s">
        <v>79</v>
      </c>
      <c r="BC72">
        <v>0</v>
      </c>
      <c r="BD72">
        <v>0</v>
      </c>
    </row>
    <row r="73" spans="1:56" x14ac:dyDescent="0.2">
      <c r="A73" s="28">
        <f>'(Lab)limts'!A69</f>
        <v>56.376666666666658</v>
      </c>
      <c r="B73" s="29">
        <f>'(Lab)limts'!C69</f>
        <v>1.7176249999999988</v>
      </c>
      <c r="C73" s="15">
        <f>'(Lab)limts'!E69</f>
        <v>17.371666666666666</v>
      </c>
      <c r="D73" s="15">
        <f t="shared" si="35"/>
        <v>72.911666666666676</v>
      </c>
      <c r="E73" s="15">
        <f t="shared" si="36"/>
        <v>1.4316666666666666</v>
      </c>
      <c r="F73" s="15">
        <f t="shared" si="37"/>
        <v>13.528333333333334</v>
      </c>
      <c r="G73" s="15">
        <f t="shared" si="39"/>
        <v>17.45637529438465</v>
      </c>
      <c r="H73" s="15">
        <f t="shared" si="40"/>
        <v>13.603877102584477</v>
      </c>
      <c r="I73" s="15">
        <f t="shared" si="41"/>
        <v>15.530126198484563</v>
      </c>
      <c r="J73" s="15">
        <f t="shared" si="42"/>
        <v>0.40717267495907195</v>
      </c>
      <c r="K73" s="15">
        <f t="shared" si="43"/>
        <v>56.376666666666658</v>
      </c>
      <c r="L73" s="15">
        <f t="shared" si="44"/>
        <v>2.4169949658265741</v>
      </c>
      <c r="M73" s="15">
        <f t="shared" si="70"/>
        <v>17.371666666666666</v>
      </c>
      <c r="N73" s="15">
        <f t="shared" si="71"/>
        <v>72.911666666666676</v>
      </c>
      <c r="O73" s="15">
        <f t="shared" si="45"/>
        <v>2.0146022129830712</v>
      </c>
      <c r="P73" s="15">
        <f t="shared" si="46"/>
        <v>13.528333333333334</v>
      </c>
      <c r="Q73" s="15">
        <f t="shared" si="47"/>
        <v>17.539004174770266</v>
      </c>
      <c r="R73" s="15">
        <f t="shared" si="48"/>
        <v>13.67751530265399</v>
      </c>
      <c r="S73" s="15">
        <f t="shared" si="49"/>
        <v>82.079041923333051</v>
      </c>
      <c r="T73" s="15">
        <f t="shared" si="50"/>
        <v>81.529915827848242</v>
      </c>
      <c r="U73" s="15">
        <f t="shared" si="72"/>
        <v>-0.54912609548480873</v>
      </c>
      <c r="V73" s="15">
        <f t="shared" si="51"/>
        <v>16.535000000000018</v>
      </c>
      <c r="W73" s="15">
        <f t="shared" si="52"/>
        <v>-3.8614888721162757</v>
      </c>
      <c r="X73" s="15">
        <f t="shared" si="53"/>
        <v>-0.14844099559845997</v>
      </c>
      <c r="Y73" s="15">
        <f t="shared" si="54"/>
        <v>64.644166666666663</v>
      </c>
      <c r="Z73" s="15">
        <f t="shared" si="55"/>
        <v>15.608259738712128</v>
      </c>
      <c r="AA73" s="15">
        <f t="shared" si="73"/>
        <v>81.804478875590647</v>
      </c>
      <c r="AB73" s="15">
        <f t="shared" si="56"/>
        <v>214.451617361111</v>
      </c>
      <c r="AC73" s="15">
        <f t="shared" si="57"/>
        <v>1.2100844792396335</v>
      </c>
      <c r="AD73" s="15">
        <f t="shared" si="58"/>
        <v>1.7023716882420459</v>
      </c>
      <c r="AE73" s="15">
        <f t="shared" si="59"/>
        <v>0.58278826142576434</v>
      </c>
      <c r="AF73" s="15">
        <f t="shared" si="60"/>
        <v>1.1364446583550869</v>
      </c>
      <c r="AG73" s="15">
        <f t="shared" si="61"/>
        <v>3.4785296650540738E-25</v>
      </c>
      <c r="AH73" s="15">
        <f t="shared" si="62"/>
        <v>0.37765621571135755</v>
      </c>
      <c r="AI73" s="15">
        <f t="shared" si="63"/>
        <v>-4.5856374089266512E-27</v>
      </c>
      <c r="AJ73" s="15">
        <f t="shared" si="64"/>
        <v>13.664335245742446</v>
      </c>
      <c r="AK73" s="15">
        <f t="shared" si="65"/>
        <v>-2.2682995134299033</v>
      </c>
      <c r="AL73" s="15">
        <f t="shared" si="66"/>
        <v>-0.13061876309341494</v>
      </c>
      <c r="AM73" s="15">
        <f t="shared" si="67"/>
        <v>13.851942161730884</v>
      </c>
      <c r="AP73" s="16">
        <f t="shared" si="34"/>
        <v>13.851942161730884</v>
      </c>
      <c r="AQ73" t="s">
        <v>80</v>
      </c>
      <c r="BC73">
        <v>0</v>
      </c>
      <c r="BD73">
        <v>0</v>
      </c>
    </row>
    <row r="74" spans="1:56" x14ac:dyDescent="0.2">
      <c r="A74" s="28">
        <f>'(Lab)limts'!A70</f>
        <v>48.326666666666675</v>
      </c>
      <c r="B74" s="29">
        <f>'(Lab)limts'!C70</f>
        <v>1.6250149999999992</v>
      </c>
      <c r="C74" s="15">
        <f>'(Lab)limts'!E70</f>
        <v>17.371666666666666</v>
      </c>
      <c r="D74" s="15">
        <f t="shared" si="35"/>
        <v>72.911666666666676</v>
      </c>
      <c r="E74" s="15">
        <f t="shared" si="36"/>
        <v>1.4316666666666666</v>
      </c>
      <c r="F74" s="15">
        <f t="shared" si="37"/>
        <v>13.528333333333334</v>
      </c>
      <c r="G74" s="15">
        <f t="shared" si="39"/>
        <v>17.447506312593866</v>
      </c>
      <c r="H74" s="15">
        <f t="shared" si="40"/>
        <v>13.603877102584477</v>
      </c>
      <c r="I74" s="15">
        <f t="shared" si="41"/>
        <v>15.525691707589171</v>
      </c>
      <c r="J74" s="15">
        <f t="shared" si="42"/>
        <v>0.40726222110554</v>
      </c>
      <c r="K74" s="15">
        <f t="shared" si="43"/>
        <v>48.326666666666675</v>
      </c>
      <c r="L74" s="15">
        <f t="shared" si="44"/>
        <v>2.2868222182298177</v>
      </c>
      <c r="M74" s="15">
        <f t="shared" si="70"/>
        <v>17.371666666666666</v>
      </c>
      <c r="N74" s="15">
        <f t="shared" si="71"/>
        <v>72.911666666666676</v>
      </c>
      <c r="O74" s="15">
        <f t="shared" si="45"/>
        <v>2.0147304132160979</v>
      </c>
      <c r="P74" s="15">
        <f t="shared" si="46"/>
        <v>13.528333333333334</v>
      </c>
      <c r="Q74" s="15">
        <f t="shared" si="47"/>
        <v>17.521539847729347</v>
      </c>
      <c r="R74" s="15">
        <f t="shared" si="48"/>
        <v>13.677534186238239</v>
      </c>
      <c r="S74" s="15">
        <f t="shared" si="49"/>
        <v>82.500651928697991</v>
      </c>
      <c r="T74" s="15">
        <f t="shared" si="50"/>
        <v>81.529384649059466</v>
      </c>
      <c r="U74" s="15">
        <f t="shared" si="72"/>
        <v>-0.97126727963852488</v>
      </c>
      <c r="V74" s="15">
        <f t="shared" si="51"/>
        <v>24.585000000000001</v>
      </c>
      <c r="W74" s="15">
        <f t="shared" si="52"/>
        <v>-3.8440056614911082</v>
      </c>
      <c r="X74" s="15">
        <f t="shared" si="53"/>
        <v>-0.26242243785743646</v>
      </c>
      <c r="Y74" s="15">
        <f t="shared" si="54"/>
        <v>60.619166666666672</v>
      </c>
      <c r="Z74" s="15">
        <f t="shared" si="55"/>
        <v>15.599537016983792</v>
      </c>
      <c r="AA74" s="15">
        <f t="shared" si="73"/>
        <v>82.015018288878736</v>
      </c>
      <c r="AB74" s="15">
        <f t="shared" si="56"/>
        <v>112.76670069444455</v>
      </c>
      <c r="AC74" s="15">
        <f t="shared" si="57"/>
        <v>1.1468005057100834</v>
      </c>
      <c r="AD74" s="15">
        <f t="shared" si="58"/>
        <v>1.7019791657642707</v>
      </c>
      <c r="AE74" s="15">
        <f t="shared" si="59"/>
        <v>0.58321136395380446</v>
      </c>
      <c r="AF74" s="15">
        <f t="shared" si="60"/>
        <v>1.1364674089108446</v>
      </c>
      <c r="AG74" s="15">
        <f t="shared" si="61"/>
        <v>3.9618046487786976E-25</v>
      </c>
      <c r="AH74" s="15">
        <f t="shared" si="62"/>
        <v>0.37694428759635396</v>
      </c>
      <c r="AI74" s="15">
        <f t="shared" si="63"/>
        <v>-5.2128783083885847E-27</v>
      </c>
      <c r="AJ74" s="15">
        <f t="shared" si="64"/>
        <v>21.437904742444545</v>
      </c>
      <c r="AK74" s="15">
        <f t="shared" si="65"/>
        <v>-2.2585503623159595</v>
      </c>
      <c r="AL74" s="15">
        <f t="shared" si="66"/>
        <v>-0.23091065858979101</v>
      </c>
      <c r="AM74" s="15">
        <f t="shared" si="67"/>
        <v>21.557785814352417</v>
      </c>
      <c r="AP74" s="16">
        <f t="shared" ref="AP74:AP94" si="74">AM74</f>
        <v>21.557785814352417</v>
      </c>
      <c r="AQ74" t="s">
        <v>81</v>
      </c>
      <c r="BC74">
        <v>0</v>
      </c>
      <c r="BD74">
        <v>0</v>
      </c>
    </row>
    <row r="75" spans="1:56" x14ac:dyDescent="0.2">
      <c r="A75" s="28">
        <f>'(Lab)limts'!A71</f>
        <v>62.235000000000007</v>
      </c>
      <c r="B75" s="29">
        <f>'(Lab)limts'!C71</f>
        <v>-0.53666999999999998</v>
      </c>
      <c r="C75" s="15">
        <f>'(Lab)limts'!E71</f>
        <v>17.371666666666666</v>
      </c>
      <c r="D75" s="15">
        <f t="shared" ref="D75:D94" si="75">D74</f>
        <v>72.911666666666676</v>
      </c>
      <c r="E75" s="15">
        <f t="shared" ref="E75:E94" si="76">E74</f>
        <v>1.4316666666666666</v>
      </c>
      <c r="F75" s="15">
        <f t="shared" ref="F75:F94" si="77">F74</f>
        <v>13.528333333333334</v>
      </c>
      <c r="G75" s="15">
        <f t="shared" si="39"/>
        <v>17.379954472514527</v>
      </c>
      <c r="H75" s="15">
        <f t="shared" si="40"/>
        <v>13.603877102584477</v>
      </c>
      <c r="I75" s="15">
        <f t="shared" si="41"/>
        <v>15.491915787549502</v>
      </c>
      <c r="J75" s="15">
        <f t="shared" si="42"/>
        <v>0.4079424673455645</v>
      </c>
      <c r="K75" s="15">
        <f t="shared" si="43"/>
        <v>62.235000000000007</v>
      </c>
      <c r="L75" s="15">
        <f t="shared" si="44"/>
        <v>-0.75560048395034407</v>
      </c>
      <c r="M75" s="15">
        <f t="shared" si="70"/>
        <v>17.371666666666666</v>
      </c>
      <c r="N75" s="15">
        <f t="shared" si="71"/>
        <v>72.911666666666676</v>
      </c>
      <c r="O75" s="15">
        <f t="shared" si="45"/>
        <v>2.0157042990830663</v>
      </c>
      <c r="P75" s="15">
        <f t="shared" si="46"/>
        <v>13.528333333333334</v>
      </c>
      <c r="Q75" s="15">
        <f t="shared" si="47"/>
        <v>17.388091754678651</v>
      </c>
      <c r="R75" s="15">
        <f t="shared" si="48"/>
        <v>13.677677675655314</v>
      </c>
      <c r="S75" s="15">
        <f t="shared" si="49"/>
        <v>92.49057551411083</v>
      </c>
      <c r="T75" s="15">
        <f t="shared" si="50"/>
        <v>81.525349544268579</v>
      </c>
      <c r="U75" s="15">
        <f t="shared" si="72"/>
        <v>-10.965225969842251</v>
      </c>
      <c r="V75" s="15">
        <f t="shared" si="51"/>
        <v>10.676666666666669</v>
      </c>
      <c r="W75" s="15">
        <f t="shared" si="52"/>
        <v>-3.7104140790233373</v>
      </c>
      <c r="X75" s="15">
        <f t="shared" si="53"/>
        <v>-2.9468913576445801</v>
      </c>
      <c r="Y75" s="15">
        <f t="shared" si="54"/>
        <v>67.573333333333338</v>
      </c>
      <c r="Z75" s="15">
        <f t="shared" si="55"/>
        <v>15.532884715166983</v>
      </c>
      <c r="AA75" s="15">
        <f t="shared" si="73"/>
        <v>87.007962529189712</v>
      </c>
      <c r="AB75" s="15">
        <f t="shared" si="56"/>
        <v>308.8220444444446</v>
      </c>
      <c r="AC75" s="15">
        <f t="shared" si="57"/>
        <v>1.255457754388458</v>
      </c>
      <c r="AD75" s="15">
        <f t="shared" si="58"/>
        <v>1.6989798121825141</v>
      </c>
      <c r="AE75" s="15">
        <f t="shared" si="59"/>
        <v>0.60025349583337628</v>
      </c>
      <c r="AF75" s="15">
        <f t="shared" si="60"/>
        <v>1.139855025259837</v>
      </c>
      <c r="AG75" s="15">
        <f t="shared" si="61"/>
        <v>8.3114141563075576E-24</v>
      </c>
      <c r="AH75" s="15">
        <f t="shared" si="62"/>
        <v>0.3715322226049329</v>
      </c>
      <c r="AI75" s="15">
        <f t="shared" si="63"/>
        <v>-1.0779007461720555E-25</v>
      </c>
      <c r="AJ75" s="15">
        <f t="shared" si="64"/>
        <v>8.5042022555887176</v>
      </c>
      <c r="AK75" s="15">
        <f t="shared" si="65"/>
        <v>-2.1839071026140853</v>
      </c>
      <c r="AL75" s="15">
        <f t="shared" si="66"/>
        <v>-2.5853211964151477</v>
      </c>
      <c r="AM75" s="15">
        <f t="shared" si="67"/>
        <v>9.1528570362178137</v>
      </c>
      <c r="AP75" s="16">
        <f t="shared" si="74"/>
        <v>9.1528570362178137</v>
      </c>
      <c r="AQ75" t="s">
        <v>82</v>
      </c>
      <c r="BC75">
        <v>0</v>
      </c>
      <c r="BD75">
        <v>0</v>
      </c>
    </row>
    <row r="76" spans="1:56" x14ac:dyDescent="0.2">
      <c r="A76" s="28">
        <f>'(Lab)limts'!A72</f>
        <v>63.271666666666668</v>
      </c>
      <c r="B76" s="29">
        <f>'(Lab)limts'!C72</f>
        <v>1.7548299999999988</v>
      </c>
      <c r="C76" s="15">
        <f>'(Lab)limts'!E72</f>
        <v>17.371666666666666</v>
      </c>
      <c r="D76" s="15">
        <f t="shared" si="75"/>
        <v>72.911666666666676</v>
      </c>
      <c r="E76" s="15">
        <f t="shared" si="76"/>
        <v>1.4316666666666666</v>
      </c>
      <c r="F76" s="15">
        <f t="shared" si="77"/>
        <v>13.528333333333334</v>
      </c>
      <c r="G76" s="15">
        <f t="shared" si="39"/>
        <v>17.460075346534957</v>
      </c>
      <c r="H76" s="15">
        <f t="shared" si="40"/>
        <v>13.603877102584477</v>
      </c>
      <c r="I76" s="15">
        <f t="shared" si="41"/>
        <v>15.531976224559717</v>
      </c>
      <c r="J76" s="15">
        <f t="shared" si="42"/>
        <v>0.40713530101955131</v>
      </c>
      <c r="K76" s="15">
        <f t="shared" si="43"/>
        <v>63.271666666666668</v>
      </c>
      <c r="L76" s="15">
        <f t="shared" si="44"/>
        <v>2.4692832402881377</v>
      </c>
      <c r="M76" s="15">
        <f t="shared" si="70"/>
        <v>17.371666666666666</v>
      </c>
      <c r="N76" s="15">
        <f t="shared" si="71"/>
        <v>72.911666666666676</v>
      </c>
      <c r="O76" s="15">
        <f t="shared" si="45"/>
        <v>2.0145487059596574</v>
      </c>
      <c r="P76" s="15">
        <f t="shared" si="46"/>
        <v>13.528333333333334</v>
      </c>
      <c r="Q76" s="15">
        <f t="shared" si="47"/>
        <v>17.546286287945538</v>
      </c>
      <c r="R76" s="15">
        <f t="shared" si="48"/>
        <v>13.677507421546572</v>
      </c>
      <c r="S76" s="15">
        <f t="shared" si="49"/>
        <v>81.909928174081344</v>
      </c>
      <c r="T76" s="15">
        <f t="shared" si="50"/>
        <v>81.53013752675497</v>
      </c>
      <c r="U76" s="15">
        <f t="shared" si="72"/>
        <v>-0.37979064732637369</v>
      </c>
      <c r="V76" s="15">
        <f t="shared" si="51"/>
        <v>9.6400000000000077</v>
      </c>
      <c r="W76" s="15">
        <f t="shared" si="52"/>
        <v>-3.8687788663989657</v>
      </c>
      <c r="X76" s="15">
        <f t="shared" si="53"/>
        <v>-0.10268734453065061</v>
      </c>
      <c r="Y76" s="15">
        <f t="shared" si="54"/>
        <v>68.091666666666669</v>
      </c>
      <c r="Z76" s="15">
        <f t="shared" si="55"/>
        <v>15.611896854746055</v>
      </c>
      <c r="AA76" s="15">
        <f t="shared" si="73"/>
        <v>81.720032850418164</v>
      </c>
      <c r="AB76" s="15">
        <f t="shared" si="56"/>
        <v>327.30840277777787</v>
      </c>
      <c r="AC76" s="15">
        <f t="shared" si="57"/>
        <v>1.2634454902015284</v>
      </c>
      <c r="AD76" s="15">
        <f t="shared" si="58"/>
        <v>1.7025353584635723</v>
      </c>
      <c r="AE76" s="15">
        <f t="shared" si="59"/>
        <v>0.58262472420524791</v>
      </c>
      <c r="AF76" s="15">
        <f t="shared" si="60"/>
        <v>1.1364381564897579</v>
      </c>
      <c r="AG76" s="15">
        <f t="shared" si="61"/>
        <v>3.301548445613336E-25</v>
      </c>
      <c r="AH76" s="15">
        <f t="shared" si="62"/>
        <v>0.3779533185875571</v>
      </c>
      <c r="AI76" s="15">
        <f t="shared" si="63"/>
        <v>-4.3557525601418314E-27</v>
      </c>
      <c r="AJ76" s="15">
        <f t="shared" si="64"/>
        <v>7.6299294862830687</v>
      </c>
      <c r="AK76" s="15">
        <f t="shared" si="65"/>
        <v>-2.2723633005133519</v>
      </c>
      <c r="AL76" s="15">
        <f t="shared" si="66"/>
        <v>-9.0358937654673926E-2</v>
      </c>
      <c r="AM76" s="15">
        <f t="shared" si="67"/>
        <v>7.9616344850028016</v>
      </c>
      <c r="AP76" s="16">
        <f t="shared" si="74"/>
        <v>7.9616344850028016</v>
      </c>
      <c r="AQ76" t="s">
        <v>83</v>
      </c>
      <c r="BC76">
        <v>0</v>
      </c>
      <c r="BD76">
        <v>0</v>
      </c>
    </row>
    <row r="77" spans="1:56" x14ac:dyDescent="0.2">
      <c r="A77" s="28">
        <f>'(Lab)limts'!A73</f>
        <v>58.32166666666668</v>
      </c>
      <c r="B77" s="29">
        <f>'(Lab)limts'!C73</f>
        <v>0.66540999999999872</v>
      </c>
      <c r="C77" s="15">
        <f>'(Lab)limts'!E73</f>
        <v>38.356666666666669</v>
      </c>
      <c r="D77" s="15">
        <f t="shared" si="75"/>
        <v>72.911666666666676</v>
      </c>
      <c r="E77" s="15">
        <f t="shared" si="76"/>
        <v>1.4316666666666666</v>
      </c>
      <c r="F77" s="15">
        <f t="shared" si="77"/>
        <v>13.528333333333334</v>
      </c>
      <c r="G77" s="15">
        <f t="shared" si="39"/>
        <v>38.362437986210914</v>
      </c>
      <c r="H77" s="15">
        <f t="shared" si="40"/>
        <v>13.603877102584477</v>
      </c>
      <c r="I77" s="15">
        <f t="shared" si="41"/>
        <v>25.983157544397695</v>
      </c>
      <c r="J77" s="15">
        <f t="shared" si="42"/>
        <v>0.12347140936995982</v>
      </c>
      <c r="K77" s="15">
        <f t="shared" si="43"/>
        <v>58.32166666666668</v>
      </c>
      <c r="L77" s="15">
        <f t="shared" si="44"/>
        <v>0.74756911050886354</v>
      </c>
      <c r="M77" s="15">
        <f t="shared" si="70"/>
        <v>38.356666666666669</v>
      </c>
      <c r="N77" s="15">
        <f t="shared" si="71"/>
        <v>72.911666666666676</v>
      </c>
      <c r="O77" s="15">
        <f t="shared" si="45"/>
        <v>1.6084365677479924</v>
      </c>
      <c r="P77" s="15">
        <f t="shared" si="46"/>
        <v>13.528333333333334</v>
      </c>
      <c r="Q77" s="15">
        <f t="shared" si="47"/>
        <v>38.363951013324538</v>
      </c>
      <c r="R77" s="15">
        <f t="shared" si="48"/>
        <v>13.623614460569806</v>
      </c>
      <c r="S77" s="15">
        <f t="shared" si="49"/>
        <v>88.883450089430255</v>
      </c>
      <c r="T77" s="15">
        <f t="shared" si="50"/>
        <v>83.219708882663753</v>
      </c>
      <c r="U77" s="15">
        <f t="shared" si="72"/>
        <v>-5.6637412067665025</v>
      </c>
      <c r="V77" s="15">
        <f t="shared" si="51"/>
        <v>14.589999999999996</v>
      </c>
      <c r="W77" s="15">
        <f t="shared" si="52"/>
        <v>-24.740336552754734</v>
      </c>
      <c r="X77" s="15">
        <f t="shared" si="53"/>
        <v>-2.2589767919287271</v>
      </c>
      <c r="Y77" s="15">
        <f t="shared" si="54"/>
        <v>65.616666666666674</v>
      </c>
      <c r="Z77" s="15">
        <f t="shared" si="55"/>
        <v>25.993782736947171</v>
      </c>
      <c r="AA77" s="15">
        <f t="shared" si="73"/>
        <v>86.051579486047004</v>
      </c>
      <c r="AB77" s="15">
        <f t="shared" si="56"/>
        <v>243.88027777777802</v>
      </c>
      <c r="AC77" s="15">
        <f t="shared" si="57"/>
        <v>1.2251979712631267</v>
      </c>
      <c r="AD77" s="15">
        <f t="shared" si="58"/>
        <v>2.1697202231626225</v>
      </c>
      <c r="AE77" s="15">
        <f t="shared" si="59"/>
        <v>0.5958820280132987</v>
      </c>
      <c r="AF77" s="15">
        <f t="shared" si="60"/>
        <v>1.2323384195954372</v>
      </c>
      <c r="AG77" s="15">
        <f t="shared" si="61"/>
        <v>4.668466429073574E-24</v>
      </c>
      <c r="AH77" s="15">
        <f t="shared" si="62"/>
        <v>1.5070468789021456</v>
      </c>
      <c r="AI77" s="15">
        <f t="shared" si="63"/>
        <v>-2.4558869155758112E-25</v>
      </c>
      <c r="AJ77" s="15">
        <f t="shared" si="64"/>
        <v>11.908279594160877</v>
      </c>
      <c r="AK77" s="15">
        <f t="shared" si="65"/>
        <v>-11.402546876155665</v>
      </c>
      <c r="AL77" s="15">
        <f t="shared" si="66"/>
        <v>-1.8330815269642602</v>
      </c>
      <c r="AM77" s="15">
        <f t="shared" si="67"/>
        <v>16.588712609486407</v>
      </c>
      <c r="AP77" s="16">
        <f t="shared" si="74"/>
        <v>16.588712609486407</v>
      </c>
      <c r="AQ77" t="s">
        <v>84</v>
      </c>
      <c r="BC77">
        <v>0</v>
      </c>
      <c r="BD77">
        <v>0</v>
      </c>
    </row>
    <row r="78" spans="1:56" x14ac:dyDescent="0.2">
      <c r="A78" s="28">
        <f>'(Lab)limts'!A74</f>
        <v>86.268333333333359</v>
      </c>
      <c r="B78" s="29">
        <f>'(Lab)limts'!C74</f>
        <v>-0.49833</v>
      </c>
      <c r="C78" s="15">
        <f>'(Lab)limts'!E74</f>
        <v>17.371666666666666</v>
      </c>
      <c r="D78" s="15">
        <f t="shared" si="75"/>
        <v>72.911666666666676</v>
      </c>
      <c r="E78" s="15">
        <f t="shared" si="76"/>
        <v>1.4316666666666666</v>
      </c>
      <c r="F78" s="15">
        <f t="shared" si="77"/>
        <v>13.528333333333334</v>
      </c>
      <c r="G78" s="15">
        <f t="shared" si="39"/>
        <v>17.378812835365878</v>
      </c>
      <c r="H78" s="15">
        <f t="shared" si="40"/>
        <v>13.603877102584477</v>
      </c>
      <c r="I78" s="15">
        <f t="shared" si="41"/>
        <v>15.491344968975177</v>
      </c>
      <c r="J78" s="15">
        <f t="shared" si="42"/>
        <v>0.40795393635762511</v>
      </c>
      <c r="K78" s="15">
        <f t="shared" si="43"/>
        <v>86.268333333333359</v>
      </c>
      <c r="L78" s="15">
        <f t="shared" si="44"/>
        <v>-0.70162568510509538</v>
      </c>
      <c r="M78" s="15">
        <f t="shared" si="70"/>
        <v>17.371666666666666</v>
      </c>
      <c r="N78" s="15">
        <f t="shared" si="71"/>
        <v>72.911666666666676</v>
      </c>
      <c r="O78" s="15">
        <f t="shared" si="45"/>
        <v>2.0157207188853334</v>
      </c>
      <c r="P78" s="15">
        <f t="shared" si="46"/>
        <v>13.528333333333334</v>
      </c>
      <c r="Q78" s="15">
        <f t="shared" si="47"/>
        <v>17.38582990195685</v>
      </c>
      <c r="R78" s="15">
        <f t="shared" si="48"/>
        <v>13.677680095481156</v>
      </c>
      <c r="S78" s="15">
        <f t="shared" si="49"/>
        <v>92.31286689219823</v>
      </c>
      <c r="T78" s="15">
        <f t="shared" si="50"/>
        <v>81.525281512768998</v>
      </c>
      <c r="U78" s="15">
        <f t="shared" si="72"/>
        <v>-10.787585379429231</v>
      </c>
      <c r="V78" s="15">
        <f t="shared" si="51"/>
        <v>-13.356666666666683</v>
      </c>
      <c r="W78" s="15">
        <f t="shared" si="52"/>
        <v>-3.7081498064756939</v>
      </c>
      <c r="X78" s="15">
        <f t="shared" si="53"/>
        <v>-2.8991046209347262</v>
      </c>
      <c r="Y78" s="15">
        <f t="shared" si="54"/>
        <v>79.590000000000018</v>
      </c>
      <c r="Z78" s="15">
        <f t="shared" si="55"/>
        <v>15.531754998719002</v>
      </c>
      <c r="AA78" s="15">
        <f t="shared" si="73"/>
        <v>86.919074202483614</v>
      </c>
      <c r="AB78" s="15">
        <f t="shared" si="56"/>
        <v>875.5681000000011</v>
      </c>
      <c r="AC78" s="15">
        <f t="shared" si="57"/>
        <v>1.4388659446462435</v>
      </c>
      <c r="AD78" s="15">
        <f t="shared" si="58"/>
        <v>1.6989289749423551</v>
      </c>
      <c r="AE78" s="15">
        <f t="shared" si="59"/>
        <v>0.5998236743826787</v>
      </c>
      <c r="AF78" s="15">
        <f t="shared" si="60"/>
        <v>1.1397447152941476</v>
      </c>
      <c r="AG78" s="15">
        <f t="shared" si="61"/>
        <v>7.8785523523172153E-24</v>
      </c>
      <c r="AH78" s="15">
        <f t="shared" si="62"/>
        <v>0.37144091723735179</v>
      </c>
      <c r="AI78" s="15">
        <f t="shared" si="63"/>
        <v>-1.0215121382820228E-25</v>
      </c>
      <c r="AJ78" s="15">
        <f t="shared" si="64"/>
        <v>-9.2827735039281407</v>
      </c>
      <c r="AK78" s="15">
        <f t="shared" si="65"/>
        <v>-2.1826396872191269</v>
      </c>
      <c r="AL78" s="15">
        <f t="shared" si="66"/>
        <v>-2.5436438371083119</v>
      </c>
      <c r="AM78" s="15">
        <f t="shared" si="67"/>
        <v>9.8693426275265903</v>
      </c>
      <c r="AP78" s="16">
        <f t="shared" si="74"/>
        <v>9.8693426275265903</v>
      </c>
      <c r="AQ78" t="s">
        <v>85</v>
      </c>
      <c r="BC78">
        <v>0</v>
      </c>
      <c r="BD78">
        <v>0</v>
      </c>
    </row>
    <row r="79" spans="1:56" x14ac:dyDescent="0.2">
      <c r="A79" s="28">
        <f>'(Lab)limts'!A75</f>
        <v>60.224999999999994</v>
      </c>
      <c r="B79" s="29">
        <f>'(Lab)limts'!C75</f>
        <v>2.5326766666666654</v>
      </c>
      <c r="C79" s="15">
        <f>'(Lab)limts'!E75</f>
        <v>17.371666666666666</v>
      </c>
      <c r="D79" s="15">
        <f t="shared" si="75"/>
        <v>72.911666666666676</v>
      </c>
      <c r="E79" s="15">
        <f t="shared" si="76"/>
        <v>1.4316666666666666</v>
      </c>
      <c r="F79" s="15">
        <f t="shared" si="77"/>
        <v>13.528333333333334</v>
      </c>
      <c r="G79" s="15">
        <f t="shared" si="39"/>
        <v>17.555319816957354</v>
      </c>
      <c r="H79" s="15">
        <f t="shared" si="40"/>
        <v>13.603877102584477</v>
      </c>
      <c r="I79" s="15">
        <f t="shared" si="41"/>
        <v>15.579598459770915</v>
      </c>
      <c r="J79" s="15">
        <f t="shared" si="42"/>
        <v>0.40616996819020112</v>
      </c>
      <c r="K79" s="15">
        <f t="shared" si="43"/>
        <v>60.224999999999994</v>
      </c>
      <c r="L79" s="15">
        <f t="shared" si="44"/>
        <v>3.5613738678027294</v>
      </c>
      <c r="M79" s="15">
        <f t="shared" si="70"/>
        <v>17.371666666666666</v>
      </c>
      <c r="N79" s="15">
        <f t="shared" si="71"/>
        <v>72.911666666666676</v>
      </c>
      <c r="O79" s="15">
        <f t="shared" si="45"/>
        <v>2.0131666711256377</v>
      </c>
      <c r="P79" s="15">
        <f t="shared" si="46"/>
        <v>13.528333333333334</v>
      </c>
      <c r="Q79" s="15">
        <f t="shared" si="47"/>
        <v>17.732968916795798</v>
      </c>
      <c r="R79" s="15">
        <f t="shared" si="48"/>
        <v>13.677303931093615</v>
      </c>
      <c r="S79" s="15">
        <f t="shared" si="49"/>
        <v>78.414297070843247</v>
      </c>
      <c r="T79" s="15">
        <f t="shared" si="50"/>
        <v>81.535863884302373</v>
      </c>
      <c r="U79" s="15">
        <f t="shared" si="72"/>
        <v>3.1215668134591255</v>
      </c>
      <c r="V79" s="15">
        <f t="shared" si="51"/>
        <v>12.686666666666682</v>
      </c>
      <c r="W79" s="15">
        <f t="shared" si="52"/>
        <v>-4.0556649857021831</v>
      </c>
      <c r="X79" s="15">
        <f t="shared" si="53"/>
        <v>0.84837383192974436</v>
      </c>
      <c r="Y79" s="15">
        <f t="shared" si="54"/>
        <v>66.568333333333328</v>
      </c>
      <c r="Z79" s="15">
        <f t="shared" si="55"/>
        <v>15.705136423944706</v>
      </c>
      <c r="AA79" s="15">
        <f t="shared" si="73"/>
        <v>79.975080477572817</v>
      </c>
      <c r="AB79" s="15">
        <f t="shared" si="56"/>
        <v>274.50966944444428</v>
      </c>
      <c r="AC79" s="15">
        <f t="shared" si="57"/>
        <v>1.239938050979442</v>
      </c>
      <c r="AD79" s="15">
        <f t="shared" si="58"/>
        <v>1.7067311390775117</v>
      </c>
      <c r="AE79" s="15">
        <f t="shared" si="59"/>
        <v>0.58000685435896659</v>
      </c>
      <c r="AF79" s="15">
        <f t="shared" si="60"/>
        <v>1.136636301617959</v>
      </c>
      <c r="AG79" s="15">
        <f t="shared" si="61"/>
        <v>1.1165838954529171E-25</v>
      </c>
      <c r="AH79" s="15">
        <f t="shared" si="62"/>
        <v>0.38561994330439348</v>
      </c>
      <c r="AI79" s="15">
        <f t="shared" si="63"/>
        <v>-1.5029973311065233E-27</v>
      </c>
      <c r="AJ79" s="15">
        <f t="shared" si="64"/>
        <v>10.231693959746885</v>
      </c>
      <c r="AK79" s="15">
        <f t="shared" si="65"/>
        <v>-2.3762764344325906</v>
      </c>
      <c r="AL79" s="15">
        <f t="shared" si="66"/>
        <v>0.74638987926227252</v>
      </c>
      <c r="AM79" s="15">
        <f t="shared" si="67"/>
        <v>10.530496134115699</v>
      </c>
      <c r="AP79" s="16">
        <f t="shared" si="74"/>
        <v>10.530496134115699</v>
      </c>
      <c r="AQ79" t="s">
        <v>86</v>
      </c>
      <c r="BC79">
        <v>0</v>
      </c>
      <c r="BD79">
        <v>0</v>
      </c>
    </row>
    <row r="80" spans="1:56" x14ac:dyDescent="0.2">
      <c r="A80" s="28">
        <f>'(Lab)limts'!A76</f>
        <v>49.830000000000005</v>
      </c>
      <c r="B80" s="29">
        <f>'(Lab)limts'!C76</f>
        <v>1.8733329999999999</v>
      </c>
      <c r="C80" s="15">
        <f>'(Lab)limts'!E76</f>
        <v>17.371666666666666</v>
      </c>
      <c r="D80" s="15">
        <f t="shared" si="75"/>
        <v>72.911666666666676</v>
      </c>
      <c r="E80" s="15">
        <f t="shared" si="76"/>
        <v>1.4316666666666666</v>
      </c>
      <c r="F80" s="15">
        <f t="shared" si="77"/>
        <v>13.528333333333334</v>
      </c>
      <c r="G80" s="15">
        <f t="shared" si="39"/>
        <v>17.472383332180723</v>
      </c>
      <c r="H80" s="15">
        <f t="shared" si="40"/>
        <v>13.603877102584477</v>
      </c>
      <c r="I80" s="15">
        <f t="shared" si="41"/>
        <v>15.5381302173826</v>
      </c>
      <c r="J80" s="15">
        <f t="shared" si="42"/>
        <v>0.40701091052302263</v>
      </c>
      <c r="K80" s="15">
        <f t="shared" si="43"/>
        <v>49.830000000000005</v>
      </c>
      <c r="L80" s="15">
        <f t="shared" si="44"/>
        <v>2.6357999700428256</v>
      </c>
      <c r="M80" s="15">
        <f t="shared" si="70"/>
        <v>17.371666666666666</v>
      </c>
      <c r="N80" s="15">
        <f t="shared" si="71"/>
        <v>72.911666666666676</v>
      </c>
      <c r="O80" s="15">
        <f t="shared" si="45"/>
        <v>2.0143706202321274</v>
      </c>
      <c r="P80" s="15">
        <f t="shared" si="46"/>
        <v>13.528333333333334</v>
      </c>
      <c r="Q80" s="15">
        <f t="shared" si="47"/>
        <v>17.570493569045109</v>
      </c>
      <c r="R80" s="15">
        <f t="shared" si="48"/>
        <v>13.67748119258192</v>
      </c>
      <c r="S80" s="15">
        <f t="shared" si="49"/>
        <v>81.37232825714112</v>
      </c>
      <c r="T80" s="15">
        <f t="shared" si="50"/>
        <v>81.53087540202894</v>
      </c>
      <c r="U80" s="15">
        <f t="shared" si="72"/>
        <v>0.15854714488781951</v>
      </c>
      <c r="V80" s="15">
        <f t="shared" si="51"/>
        <v>23.081666666666671</v>
      </c>
      <c r="W80" s="15">
        <f t="shared" si="52"/>
        <v>-3.8930123764631883</v>
      </c>
      <c r="X80" s="15">
        <f t="shared" si="53"/>
        <v>4.2897373132766634E-2</v>
      </c>
      <c r="Y80" s="15">
        <f t="shared" si="54"/>
        <v>61.370833333333337</v>
      </c>
      <c r="Z80" s="15">
        <f t="shared" si="55"/>
        <v>15.623987380813514</v>
      </c>
      <c r="AA80" s="15">
        <f t="shared" si="73"/>
        <v>81.45160182958503</v>
      </c>
      <c r="AB80" s="15">
        <f t="shared" si="56"/>
        <v>129.29585069444454</v>
      </c>
      <c r="AC80" s="15">
        <f t="shared" si="57"/>
        <v>1.1587274276483643</v>
      </c>
      <c r="AD80" s="15">
        <f t="shared" si="58"/>
        <v>1.7030794321366081</v>
      </c>
      <c r="AE80" s="15">
        <f t="shared" si="59"/>
        <v>0.58212809773404994</v>
      </c>
      <c r="AF80" s="15">
        <f t="shared" si="60"/>
        <v>1.1364274307952065</v>
      </c>
      <c r="AG80" s="15">
        <f t="shared" si="61"/>
        <v>2.7961761177805134E-25</v>
      </c>
      <c r="AH80" s="15">
        <f t="shared" si="62"/>
        <v>0.37894200740438527</v>
      </c>
      <c r="AI80" s="15">
        <f t="shared" si="63"/>
        <v>-3.6986619263501358E-27</v>
      </c>
      <c r="AJ80" s="15">
        <f t="shared" si="64"/>
        <v>19.919841470837433</v>
      </c>
      <c r="AK80" s="15">
        <f t="shared" si="65"/>
        <v>-2.2858665914244454</v>
      </c>
      <c r="AL80" s="15">
        <f t="shared" si="66"/>
        <v>3.7747569242278428E-2</v>
      </c>
      <c r="AM80" s="15">
        <f t="shared" si="67"/>
        <v>20.050603361895845</v>
      </c>
      <c r="AP80" s="16">
        <f t="shared" si="74"/>
        <v>20.050603361895845</v>
      </c>
      <c r="AQ80" t="s">
        <v>87</v>
      </c>
      <c r="BC80">
        <v>0</v>
      </c>
      <c r="BD80">
        <v>0</v>
      </c>
    </row>
    <row r="81" spans="1:56" x14ac:dyDescent="0.2">
      <c r="A81" s="28">
        <f>'(Lab)limts'!A77</f>
        <v>68.041666666666671</v>
      </c>
      <c r="B81" s="29">
        <f>'(Lab)limts'!C77</f>
        <v>2.2474499999999988</v>
      </c>
      <c r="C81" s="15">
        <f>'(Lab)limts'!E77</f>
        <v>17.371666666666666</v>
      </c>
      <c r="D81" s="15">
        <f t="shared" si="75"/>
        <v>72.911666666666676</v>
      </c>
      <c r="E81" s="15">
        <f t="shared" si="76"/>
        <v>1.4316666666666666</v>
      </c>
      <c r="F81" s="15">
        <f t="shared" si="77"/>
        <v>13.528333333333334</v>
      </c>
      <c r="G81" s="15">
        <f t="shared" si="39"/>
        <v>17.516444681506513</v>
      </c>
      <c r="H81" s="15">
        <f t="shared" si="40"/>
        <v>13.603877102584477</v>
      </c>
      <c r="I81" s="15">
        <f t="shared" si="41"/>
        <v>15.560160892045495</v>
      </c>
      <c r="J81" s="15">
        <f t="shared" si="42"/>
        <v>0.40656474170812418</v>
      </c>
      <c r="K81" s="15">
        <f t="shared" si="43"/>
        <v>68.041666666666671</v>
      </c>
      <c r="L81" s="15">
        <f t="shared" si="44"/>
        <v>3.1611839287519219</v>
      </c>
      <c r="M81" s="15">
        <f t="shared" si="70"/>
        <v>17.371666666666666</v>
      </c>
      <c r="N81" s="15">
        <f t="shared" si="71"/>
        <v>72.911666666666676</v>
      </c>
      <c r="O81" s="15">
        <f t="shared" si="45"/>
        <v>2.0137318552121313</v>
      </c>
      <c r="P81" s="15">
        <f t="shared" si="46"/>
        <v>13.528333333333334</v>
      </c>
      <c r="Q81" s="15">
        <f t="shared" si="47"/>
        <v>17.656950093636702</v>
      </c>
      <c r="R81" s="15">
        <f t="shared" si="48"/>
        <v>13.677387132141646</v>
      </c>
      <c r="S81" s="15">
        <f t="shared" si="49"/>
        <v>79.686536445313664</v>
      </c>
      <c r="T81" s="15">
        <f t="shared" si="50"/>
        <v>81.533522065891589</v>
      </c>
      <c r="U81" s="15">
        <f t="shared" si="72"/>
        <v>1.8469856205779251</v>
      </c>
      <c r="V81" s="15">
        <f t="shared" si="51"/>
        <v>4.8700000000000045</v>
      </c>
      <c r="W81" s="15">
        <f t="shared" si="52"/>
        <v>-3.9795629614950556</v>
      </c>
      <c r="X81" s="15">
        <f t="shared" si="53"/>
        <v>0.50093513320444882</v>
      </c>
      <c r="Y81" s="15">
        <f t="shared" si="54"/>
        <v>70.476666666666674</v>
      </c>
      <c r="Z81" s="15">
        <f t="shared" si="55"/>
        <v>15.667168612889174</v>
      </c>
      <c r="AA81" s="15">
        <f t="shared" si="73"/>
        <v>80.610029255602626</v>
      </c>
      <c r="AB81" s="15">
        <f t="shared" si="56"/>
        <v>419.29387777777805</v>
      </c>
      <c r="AC81" s="15">
        <f t="shared" si="57"/>
        <v>1.300076651443407</v>
      </c>
      <c r="AD81" s="15">
        <f t="shared" si="58"/>
        <v>1.7050225875800127</v>
      </c>
      <c r="AE81" s="15">
        <f t="shared" si="59"/>
        <v>0.58079508916271338</v>
      </c>
      <c r="AF81" s="15">
        <f t="shared" si="60"/>
        <v>1.1364912188717535</v>
      </c>
      <c r="AG81" s="15">
        <f t="shared" si="61"/>
        <v>1.6584568223372853E-25</v>
      </c>
      <c r="AH81" s="15">
        <f t="shared" si="62"/>
        <v>0.38248637326718649</v>
      </c>
      <c r="AI81" s="15">
        <f t="shared" si="63"/>
        <v>-2.214254315367759E-27</v>
      </c>
      <c r="AJ81" s="15">
        <f t="shared" si="64"/>
        <v>3.7459329760234512</v>
      </c>
      <c r="AK81" s="15">
        <f t="shared" si="65"/>
        <v>-2.3340236020822243</v>
      </c>
      <c r="AL81" s="15">
        <f t="shared" si="66"/>
        <v>0.44077343043772033</v>
      </c>
      <c r="AM81" s="15">
        <f t="shared" si="67"/>
        <v>4.4355339309847048</v>
      </c>
      <c r="AP81" s="16">
        <f t="shared" si="74"/>
        <v>4.4355339309847048</v>
      </c>
      <c r="AQ81" t="s">
        <v>88</v>
      </c>
      <c r="BC81">
        <v>0</v>
      </c>
      <c r="BD81">
        <v>0</v>
      </c>
    </row>
    <row r="82" spans="1:56" x14ac:dyDescent="0.2">
      <c r="A82" s="28">
        <f>'(Lab)limts'!A78</f>
        <v>52.051666666666669</v>
      </c>
      <c r="B82" s="29">
        <f>'(Lab)limts'!C78</f>
        <v>0.97944999999999882</v>
      </c>
      <c r="C82" s="15">
        <f>'(Lab)limts'!E78</f>
        <v>28.341666666666669</v>
      </c>
      <c r="D82" s="15">
        <f t="shared" si="75"/>
        <v>72.911666666666676</v>
      </c>
      <c r="E82" s="15">
        <f t="shared" si="76"/>
        <v>1.4316666666666666</v>
      </c>
      <c r="F82" s="15">
        <f t="shared" si="77"/>
        <v>13.528333333333334</v>
      </c>
      <c r="G82" s="15">
        <f t="shared" si="39"/>
        <v>28.358585855908693</v>
      </c>
      <c r="H82" s="15">
        <f t="shared" si="40"/>
        <v>13.603877102584477</v>
      </c>
      <c r="I82" s="15">
        <f t="shared" si="41"/>
        <v>20.981231479246585</v>
      </c>
      <c r="J82" s="15">
        <f t="shared" si="42"/>
        <v>0.26190663882509324</v>
      </c>
      <c r="K82" s="15">
        <f t="shared" si="43"/>
        <v>52.051666666666669</v>
      </c>
      <c r="L82" s="15">
        <f t="shared" si="44"/>
        <v>1.235974457397236</v>
      </c>
      <c r="M82" s="15">
        <f t="shared" si="70"/>
        <v>28.341666666666669</v>
      </c>
      <c r="N82" s="15">
        <f t="shared" si="71"/>
        <v>72.911666666666676</v>
      </c>
      <c r="O82" s="15">
        <f t="shared" si="45"/>
        <v>1.8066296712512584</v>
      </c>
      <c r="P82" s="15">
        <f t="shared" si="46"/>
        <v>13.528333333333334</v>
      </c>
      <c r="Q82" s="15">
        <f t="shared" si="47"/>
        <v>28.368604165587403</v>
      </c>
      <c r="R82" s="15">
        <f t="shared" si="48"/>
        <v>13.648432640666957</v>
      </c>
      <c r="S82" s="15">
        <f t="shared" si="49"/>
        <v>87.502924618491193</v>
      </c>
      <c r="T82" s="15">
        <f t="shared" si="50"/>
        <v>82.393489474846263</v>
      </c>
      <c r="U82" s="15">
        <f t="shared" si="72"/>
        <v>-5.1094351436449301</v>
      </c>
      <c r="V82" s="15">
        <f t="shared" si="51"/>
        <v>20.860000000000007</v>
      </c>
      <c r="W82" s="15">
        <f t="shared" si="52"/>
        <v>-14.720171524920445</v>
      </c>
      <c r="X82" s="15">
        <f t="shared" si="53"/>
        <v>-1.7541499635049878</v>
      </c>
      <c r="Y82" s="15">
        <f t="shared" si="54"/>
        <v>62.481666666666669</v>
      </c>
      <c r="Z82" s="15">
        <f t="shared" si="55"/>
        <v>21.00851840312718</v>
      </c>
      <c r="AA82" s="15">
        <f t="shared" si="73"/>
        <v>84.948207046668728</v>
      </c>
      <c r="AB82" s="15">
        <f t="shared" si="56"/>
        <v>155.79200277777784</v>
      </c>
      <c r="AC82" s="15">
        <f t="shared" si="57"/>
        <v>1.1762531398505582</v>
      </c>
      <c r="AD82" s="15">
        <f t="shared" si="58"/>
        <v>1.9453833281407231</v>
      </c>
      <c r="AE82" s="15">
        <f t="shared" si="59"/>
        <v>0.59151614155259025</v>
      </c>
      <c r="AF82" s="15">
        <f t="shared" si="60"/>
        <v>1.1864031661833156</v>
      </c>
      <c r="AG82" s="15">
        <f t="shared" si="61"/>
        <v>2.3910801414503491E-24</v>
      </c>
      <c r="AH82" s="15">
        <f t="shared" si="62"/>
        <v>0.95572579012265924</v>
      </c>
      <c r="AI82" s="15">
        <f t="shared" si="63"/>
        <v>-7.9769120059269011E-26</v>
      </c>
      <c r="AJ82" s="15">
        <f t="shared" si="64"/>
        <v>17.734277846561369</v>
      </c>
      <c r="AK82" s="15">
        <f t="shared" si="65"/>
        <v>-7.5667203023627607</v>
      </c>
      <c r="AL82" s="15">
        <f t="shared" si="66"/>
        <v>-1.4785445736360647</v>
      </c>
      <c r="AM82" s="15">
        <f t="shared" si="67"/>
        <v>19.337682408433921</v>
      </c>
      <c r="AP82" s="16">
        <f t="shared" si="74"/>
        <v>19.337682408433921</v>
      </c>
      <c r="AQ82" t="s">
        <v>89</v>
      </c>
      <c r="BC82">
        <v>0</v>
      </c>
      <c r="BD82">
        <v>0</v>
      </c>
    </row>
    <row r="83" spans="1:56" x14ac:dyDescent="0.2">
      <c r="A83" s="28">
        <f>'(Lab)limts'!A79</f>
        <v>40.094999999999999</v>
      </c>
      <c r="B83" s="29">
        <f>'(Lab)limts'!C79</f>
        <v>1.2943966666666655</v>
      </c>
      <c r="C83" s="15">
        <f>'(Lab)limts'!E79</f>
        <v>17.371666666666666</v>
      </c>
      <c r="D83" s="15">
        <f t="shared" si="75"/>
        <v>72.911666666666676</v>
      </c>
      <c r="E83" s="15">
        <f t="shared" si="76"/>
        <v>1.4316666666666666</v>
      </c>
      <c r="F83" s="15">
        <f t="shared" si="77"/>
        <v>13.528333333333334</v>
      </c>
      <c r="G83" s="15">
        <f t="shared" si="39"/>
        <v>17.419823923003801</v>
      </c>
      <c r="H83" s="15">
        <f t="shared" si="40"/>
        <v>13.603877102584477</v>
      </c>
      <c r="I83" s="15">
        <f t="shared" si="41"/>
        <v>15.511850512794139</v>
      </c>
      <c r="J83" s="15">
        <f t="shared" si="42"/>
        <v>0.40754136609871711</v>
      </c>
      <c r="K83" s="15">
        <f t="shared" si="43"/>
        <v>40.094999999999999</v>
      </c>
      <c r="L83" s="15">
        <f t="shared" si="44"/>
        <v>1.821916852473624</v>
      </c>
      <c r="M83" s="15">
        <f t="shared" si="70"/>
        <v>17.371666666666666</v>
      </c>
      <c r="N83" s="15">
        <f t="shared" si="71"/>
        <v>72.911666666666676</v>
      </c>
      <c r="O83" s="15">
        <f t="shared" si="45"/>
        <v>2.0151300557979965</v>
      </c>
      <c r="P83" s="15">
        <f t="shared" si="46"/>
        <v>13.528333333333334</v>
      </c>
      <c r="Q83" s="15">
        <f t="shared" si="47"/>
        <v>17.466945462647587</v>
      </c>
      <c r="R83" s="15">
        <f t="shared" si="48"/>
        <v>13.677593060168087</v>
      </c>
      <c r="S83" s="15">
        <f t="shared" si="49"/>
        <v>84.012784473643265</v>
      </c>
      <c r="T83" s="15">
        <f t="shared" si="50"/>
        <v>81.527728798279938</v>
      </c>
      <c r="U83" s="15">
        <f t="shared" si="72"/>
        <v>-2.4850556753633271</v>
      </c>
      <c r="V83" s="15">
        <f t="shared" si="51"/>
        <v>32.816666666666677</v>
      </c>
      <c r="W83" s="15">
        <f t="shared" si="52"/>
        <v>-3.7893524024794996</v>
      </c>
      <c r="X83" s="15">
        <f t="shared" si="53"/>
        <v>-0.67033635055306962</v>
      </c>
      <c r="Y83" s="15">
        <f t="shared" si="54"/>
        <v>56.503333333333337</v>
      </c>
      <c r="Z83" s="15">
        <f t="shared" si="55"/>
        <v>15.572269261407836</v>
      </c>
      <c r="AA83" s="15">
        <f t="shared" si="73"/>
        <v>82.770256635961601</v>
      </c>
      <c r="AB83" s="15">
        <f t="shared" si="56"/>
        <v>42.2933444444445</v>
      </c>
      <c r="AC83" s="15">
        <f t="shared" si="57"/>
        <v>1.0803789751089106</v>
      </c>
      <c r="AD83" s="15">
        <f t="shared" si="58"/>
        <v>1.7007521167633526</v>
      </c>
      <c r="AE83" s="15">
        <f t="shared" si="59"/>
        <v>0.58491299878021175</v>
      </c>
      <c r="AF83" s="15">
        <f t="shared" si="60"/>
        <v>1.1366263406725445</v>
      </c>
      <c r="AG83" s="15">
        <f t="shared" si="61"/>
        <v>6.3103171225314538E-25</v>
      </c>
      <c r="AH83" s="15">
        <f t="shared" si="62"/>
        <v>0.37472421486217439</v>
      </c>
      <c r="AI83" s="15">
        <f t="shared" si="63"/>
        <v>-8.2541110335431245E-27</v>
      </c>
      <c r="AJ83" s="15">
        <f t="shared" si="64"/>
        <v>30.375143743757604</v>
      </c>
      <c r="AK83" s="15">
        <f t="shared" si="65"/>
        <v>-2.2280450896576838</v>
      </c>
      <c r="AL83" s="15">
        <f t="shared" si="66"/>
        <v>-0.58975964797404745</v>
      </c>
      <c r="AM83" s="15">
        <f t="shared" si="67"/>
        <v>30.462458187379806</v>
      </c>
      <c r="AP83" s="16">
        <f t="shared" si="74"/>
        <v>30.462458187379806</v>
      </c>
      <c r="AQ83" t="s">
        <v>90</v>
      </c>
      <c r="BC83">
        <v>0</v>
      </c>
      <c r="BD83">
        <v>0</v>
      </c>
    </row>
    <row r="84" spans="1:56" x14ac:dyDescent="0.2">
      <c r="A84" s="28">
        <f>'(Lab)limts'!A80</f>
        <v>43.778333333333329</v>
      </c>
      <c r="B84" s="29">
        <f>'(Lab)limts'!C80</f>
        <v>-8.9366699999999994</v>
      </c>
      <c r="C84" s="15">
        <f>'(Lab)limts'!E80</f>
        <v>17.371666666666666</v>
      </c>
      <c r="D84" s="15">
        <f t="shared" si="75"/>
        <v>72.911666666666676</v>
      </c>
      <c r="E84" s="15">
        <f t="shared" si="76"/>
        <v>1.4316666666666666</v>
      </c>
      <c r="F84" s="15">
        <f t="shared" si="77"/>
        <v>13.528333333333334</v>
      </c>
      <c r="G84" s="15">
        <f t="shared" si="39"/>
        <v>19.535579680845863</v>
      </c>
      <c r="H84" s="15">
        <f t="shared" si="40"/>
        <v>13.603877102584477</v>
      </c>
      <c r="I84" s="15">
        <f t="shared" si="41"/>
        <v>16.56972839171517</v>
      </c>
      <c r="J84" s="15">
        <f t="shared" si="42"/>
        <v>0.38467760684495311</v>
      </c>
      <c r="K84" s="15">
        <f t="shared" si="43"/>
        <v>43.778333333333329</v>
      </c>
      <c r="L84" s="15">
        <f t="shared" si="44"/>
        <v>-12.374406828763087</v>
      </c>
      <c r="M84" s="15">
        <f t="shared" si="70"/>
        <v>17.371666666666666</v>
      </c>
      <c r="N84" s="15">
        <f t="shared" si="71"/>
        <v>72.911666666666676</v>
      </c>
      <c r="O84" s="15">
        <f t="shared" si="45"/>
        <v>1.9823967737996913</v>
      </c>
      <c r="P84" s="15">
        <f t="shared" si="46"/>
        <v>13.528333333333334</v>
      </c>
      <c r="Q84" s="15">
        <f t="shared" si="47"/>
        <v>21.328402357924428</v>
      </c>
      <c r="R84" s="15">
        <f t="shared" si="48"/>
        <v>13.67280877312885</v>
      </c>
      <c r="S84" s="15">
        <f t="shared" si="49"/>
        <v>125.4635150590089</v>
      </c>
      <c r="T84" s="15">
        <f t="shared" si="50"/>
        <v>81.663400561009169</v>
      </c>
      <c r="U84" s="15">
        <f t="shared" si="72"/>
        <v>-43.800114497999729</v>
      </c>
      <c r="V84" s="15">
        <f t="shared" si="51"/>
        <v>29.133333333333347</v>
      </c>
      <c r="W84" s="15">
        <f t="shared" si="52"/>
        <v>-7.6555935847955787</v>
      </c>
      <c r="X84" s="15">
        <f t="shared" si="53"/>
        <v>-12.738952376789367</v>
      </c>
      <c r="Y84" s="15">
        <f t="shared" si="54"/>
        <v>58.344999999999999</v>
      </c>
      <c r="Z84" s="15">
        <f t="shared" si="55"/>
        <v>17.500605565526641</v>
      </c>
      <c r="AA84" s="15">
        <f t="shared" si="73"/>
        <v>103.56345781000903</v>
      </c>
      <c r="AB84" s="15">
        <f t="shared" si="56"/>
        <v>69.639024999999975</v>
      </c>
      <c r="AC84" s="15">
        <f t="shared" si="57"/>
        <v>1.1103304473384323</v>
      </c>
      <c r="AD84" s="15">
        <f t="shared" si="58"/>
        <v>1.7875272504486988</v>
      </c>
      <c r="AE84" s="15">
        <f t="shared" si="59"/>
        <v>0.77347433102963536</v>
      </c>
      <c r="AF84" s="15">
        <f t="shared" si="60"/>
        <v>1.2030440377361384</v>
      </c>
      <c r="AG84" s="15">
        <f t="shared" si="61"/>
        <v>1.1337529808649998E-19</v>
      </c>
      <c r="AH84" s="15">
        <f t="shared" si="62"/>
        <v>0.55174322316859159</v>
      </c>
      <c r="AI84" s="15">
        <f t="shared" si="63"/>
        <v>-2.1835483494787749E-21</v>
      </c>
      <c r="AJ84" s="15">
        <f t="shared" si="64"/>
        <v>26.238435056130108</v>
      </c>
      <c r="AK84" s="15">
        <f t="shared" si="65"/>
        <v>-4.2827842668546161</v>
      </c>
      <c r="AL84" s="15">
        <f t="shared" si="66"/>
        <v>-10.588932721665987</v>
      </c>
      <c r="AM84" s="15">
        <f t="shared" si="67"/>
        <v>28.6168344066066</v>
      </c>
      <c r="AP84" s="16">
        <f t="shared" si="74"/>
        <v>28.6168344066066</v>
      </c>
      <c r="AQ84" t="s">
        <v>91</v>
      </c>
      <c r="BC84">
        <v>0</v>
      </c>
      <c r="BD84">
        <v>0</v>
      </c>
    </row>
    <row r="85" spans="1:56" x14ac:dyDescent="0.2">
      <c r="A85" s="28">
        <f>'(Lab)limts'!A81</f>
        <v>93.763333333333321</v>
      </c>
      <c r="B85" s="29">
        <f>'(Lab)limts'!C81</f>
        <v>-0.72167000000000003</v>
      </c>
      <c r="C85" s="15">
        <f>'(Lab)limts'!E81</f>
        <v>17.371666666666666</v>
      </c>
      <c r="D85" s="15">
        <f t="shared" si="75"/>
        <v>72.911666666666676</v>
      </c>
      <c r="E85" s="15">
        <f t="shared" si="76"/>
        <v>1.4316666666666666</v>
      </c>
      <c r="F85" s="15">
        <f t="shared" si="77"/>
        <v>13.528333333333334</v>
      </c>
      <c r="G85" s="15">
        <f t="shared" si="39"/>
        <v>17.386650349238572</v>
      </c>
      <c r="H85" s="15">
        <f t="shared" si="40"/>
        <v>13.603877102584477</v>
      </c>
      <c r="I85" s="15">
        <f t="shared" si="41"/>
        <v>15.495263725911524</v>
      </c>
      <c r="J85" s="15">
        <f t="shared" si="42"/>
        <v>0.40787518159120173</v>
      </c>
      <c r="K85" s="15">
        <f t="shared" si="43"/>
        <v>93.763333333333321</v>
      </c>
      <c r="L85" s="15">
        <f t="shared" si="44"/>
        <v>-1.0160212822989227</v>
      </c>
      <c r="M85" s="15">
        <f t="shared" si="70"/>
        <v>17.371666666666666</v>
      </c>
      <c r="N85" s="15">
        <f t="shared" si="71"/>
        <v>72.911666666666676</v>
      </c>
      <c r="O85" s="15">
        <f t="shared" si="45"/>
        <v>2.0156079683114041</v>
      </c>
      <c r="P85" s="15">
        <f t="shared" si="46"/>
        <v>13.528333333333334</v>
      </c>
      <c r="Q85" s="15">
        <f t="shared" si="47"/>
        <v>17.401353453793821</v>
      </c>
      <c r="R85" s="15">
        <f t="shared" si="48"/>
        <v>13.677663479545702</v>
      </c>
      <c r="S85" s="15">
        <f t="shared" si="49"/>
        <v>93.347260224816736</v>
      </c>
      <c r="T85" s="15">
        <f t="shared" si="50"/>
        <v>81.525748668125615</v>
      </c>
      <c r="U85" s="15">
        <f t="shared" si="72"/>
        <v>-11.821511556691121</v>
      </c>
      <c r="V85" s="15">
        <f t="shared" si="51"/>
        <v>-20.851666666666645</v>
      </c>
      <c r="W85" s="15">
        <f t="shared" si="52"/>
        <v>-3.7236899742481189</v>
      </c>
      <c r="X85" s="15">
        <f t="shared" si="53"/>
        <v>-3.1774392204967952</v>
      </c>
      <c r="Y85" s="15">
        <f t="shared" si="54"/>
        <v>83.337500000000006</v>
      </c>
      <c r="Z85" s="15">
        <f t="shared" si="55"/>
        <v>15.539508466669762</v>
      </c>
      <c r="AA85" s="15">
        <f t="shared" si="73"/>
        <v>87.436504446471176</v>
      </c>
      <c r="AB85" s="15">
        <f t="shared" si="56"/>
        <v>1111.3889062500004</v>
      </c>
      <c r="AC85" s="15">
        <f t="shared" si="57"/>
        <v>1.4956228930846178</v>
      </c>
      <c r="AD85" s="15">
        <f t="shared" si="58"/>
        <v>1.6992778810001392</v>
      </c>
      <c r="AE85" s="15">
        <f t="shared" si="59"/>
        <v>0.60239442153837075</v>
      </c>
      <c r="AF85" s="15">
        <f t="shared" si="60"/>
        <v>1.1404136982065523</v>
      </c>
      <c r="AG85" s="15">
        <f t="shared" si="61"/>
        <v>1.075247360296431E-23</v>
      </c>
      <c r="AH85" s="15">
        <f t="shared" si="62"/>
        <v>0.37206784971430756</v>
      </c>
      <c r="AI85" s="15">
        <f t="shared" si="63"/>
        <v>-1.3964902010457219E-25</v>
      </c>
      <c r="AJ85" s="15">
        <f t="shared" si="64"/>
        <v>-13.941794260491385</v>
      </c>
      <c r="AK85" s="15">
        <f t="shared" si="65"/>
        <v>-2.1913366941824002</v>
      </c>
      <c r="AL85" s="15">
        <f t="shared" si="66"/>
        <v>-2.7862162875575138</v>
      </c>
      <c r="AM85" s="15">
        <f t="shared" si="67"/>
        <v>14.385360089695062</v>
      </c>
      <c r="AP85" s="16">
        <f t="shared" si="74"/>
        <v>14.385360089695062</v>
      </c>
      <c r="AQ85" t="s">
        <v>92</v>
      </c>
      <c r="BC85">
        <v>0</v>
      </c>
      <c r="BD85">
        <v>0</v>
      </c>
    </row>
    <row r="86" spans="1:56" x14ac:dyDescent="0.2">
      <c r="A86" s="28">
        <f>'(Lab)limts'!A82</f>
        <v>56.535000000000004</v>
      </c>
      <c r="B86" s="29">
        <f>'(Lab)limts'!C82</f>
        <v>0.52954666666666572</v>
      </c>
      <c r="C86" s="15">
        <f>'(Lab)limts'!E82</f>
        <v>40.868333333333332</v>
      </c>
      <c r="D86" s="15">
        <f t="shared" si="75"/>
        <v>72.911666666666676</v>
      </c>
      <c r="E86" s="15">
        <f t="shared" si="76"/>
        <v>1.4316666666666666</v>
      </c>
      <c r="F86" s="15">
        <f t="shared" si="77"/>
        <v>13.528333333333334</v>
      </c>
      <c r="G86" s="15">
        <f t="shared" si="39"/>
        <v>40.871763958956095</v>
      </c>
      <c r="H86" s="15">
        <f t="shared" si="40"/>
        <v>13.603877102584477</v>
      </c>
      <c r="I86" s="15">
        <f t="shared" si="41"/>
        <v>27.237820530770286</v>
      </c>
      <c r="J86" s="15">
        <f t="shared" si="42"/>
        <v>9.8228142368295301E-2</v>
      </c>
      <c r="K86" s="15">
        <f t="shared" si="43"/>
        <v>56.535000000000004</v>
      </c>
      <c r="L86" s="15">
        <f t="shared" si="44"/>
        <v>0.58156305203065517</v>
      </c>
      <c r="M86" s="15">
        <f t="shared" si="70"/>
        <v>40.868333333333332</v>
      </c>
      <c r="N86" s="15">
        <f t="shared" si="71"/>
        <v>72.911666666666676</v>
      </c>
      <c r="O86" s="15">
        <f t="shared" si="45"/>
        <v>1.5722966238239429</v>
      </c>
      <c r="P86" s="15">
        <f t="shared" si="46"/>
        <v>13.528333333333334</v>
      </c>
      <c r="Q86" s="15">
        <f t="shared" si="47"/>
        <v>40.872470992441009</v>
      </c>
      <c r="R86" s="15">
        <f t="shared" si="48"/>
        <v>13.619394973752172</v>
      </c>
      <c r="S86" s="15">
        <f t="shared" si="49"/>
        <v>89.184726735586793</v>
      </c>
      <c r="T86" s="15">
        <f t="shared" si="50"/>
        <v>83.370683780738759</v>
      </c>
      <c r="U86" s="15">
        <f t="shared" si="72"/>
        <v>-5.8140429548480341</v>
      </c>
      <c r="V86" s="15">
        <f t="shared" si="51"/>
        <v>16.376666666666672</v>
      </c>
      <c r="W86" s="15">
        <f t="shared" si="52"/>
        <v>-27.253076018688837</v>
      </c>
      <c r="X86" s="15">
        <f t="shared" si="53"/>
        <v>-2.3931152353879188</v>
      </c>
      <c r="Y86" s="15">
        <f t="shared" si="54"/>
        <v>64.723333333333343</v>
      </c>
      <c r="Z86" s="15">
        <f t="shared" si="55"/>
        <v>27.245932983096591</v>
      </c>
      <c r="AA86" s="15">
        <f t="shared" si="73"/>
        <v>86.277705258162769</v>
      </c>
      <c r="AB86" s="15">
        <f t="shared" si="56"/>
        <v>216.77654444444474</v>
      </c>
      <c r="AC86" s="15">
        <f t="shared" si="57"/>
        <v>1.2113168893340449</v>
      </c>
      <c r="AD86" s="15">
        <f t="shared" si="58"/>
        <v>2.2260669842393463</v>
      </c>
      <c r="AE86" s="15">
        <f t="shared" si="59"/>
        <v>0.59686559604805434</v>
      </c>
      <c r="AF86" s="15">
        <f t="shared" si="60"/>
        <v>1.2439324004476193</v>
      </c>
      <c r="AG86" s="15">
        <f t="shared" si="61"/>
        <v>5.3520109100283499E-24</v>
      </c>
      <c r="AH86" s="15">
        <f t="shared" si="62"/>
        <v>1.6076806332219429</v>
      </c>
      <c r="AI86" s="15">
        <f t="shared" si="63"/>
        <v>-3.0034757749933405E-25</v>
      </c>
      <c r="AJ86" s="15">
        <f t="shared" si="64"/>
        <v>13.51972123138661</v>
      </c>
      <c r="AK86" s="15">
        <f t="shared" si="65"/>
        <v>-12.242702583364217</v>
      </c>
      <c r="AL86" s="15">
        <f t="shared" si="66"/>
        <v>-1.923830615334704</v>
      </c>
      <c r="AM86" s="15">
        <f t="shared" si="67"/>
        <v>18.340331320770023</v>
      </c>
      <c r="AP86" s="16">
        <f t="shared" si="74"/>
        <v>18.340331320770023</v>
      </c>
      <c r="AQ86" t="s">
        <v>93</v>
      </c>
      <c r="BC86">
        <v>0</v>
      </c>
      <c r="BD86">
        <v>0</v>
      </c>
    </row>
    <row r="87" spans="1:56" x14ac:dyDescent="0.2">
      <c r="A87" s="28">
        <f>'(Lab)limts'!A83</f>
        <v>39.706666666666663</v>
      </c>
      <c r="B87" s="29">
        <f>'(Lab)limts'!C83</f>
        <v>0.97629499999999902</v>
      </c>
      <c r="C87" s="15">
        <f>'(Lab)limts'!E83</f>
        <v>23.419999999999998</v>
      </c>
      <c r="D87" s="15">
        <f t="shared" si="75"/>
        <v>72.911666666666676</v>
      </c>
      <c r="E87" s="15">
        <f t="shared" si="76"/>
        <v>1.4316666666666666</v>
      </c>
      <c r="F87" s="15">
        <f t="shared" si="77"/>
        <v>13.528333333333334</v>
      </c>
      <c r="G87" s="15">
        <f t="shared" si="39"/>
        <v>23.440340269011134</v>
      </c>
      <c r="H87" s="15">
        <f t="shared" si="40"/>
        <v>13.603877102584477</v>
      </c>
      <c r="I87" s="15">
        <f t="shared" si="41"/>
        <v>18.522108685797804</v>
      </c>
      <c r="J87" s="15">
        <f t="shared" si="42"/>
        <v>0.33480499120518509</v>
      </c>
      <c r="K87" s="15">
        <f t="shared" si="43"/>
        <v>39.706666666666663</v>
      </c>
      <c r="L87" s="15">
        <f t="shared" si="44"/>
        <v>1.303163438888665</v>
      </c>
      <c r="M87" s="15">
        <f t="shared" si="70"/>
        <v>23.419999999999998</v>
      </c>
      <c r="N87" s="15">
        <f t="shared" si="71"/>
        <v>72.911666666666676</v>
      </c>
      <c r="O87" s="15">
        <f t="shared" si="45"/>
        <v>1.9109958124087567</v>
      </c>
      <c r="P87" s="15">
        <f t="shared" si="46"/>
        <v>13.528333333333334</v>
      </c>
      <c r="Q87" s="15">
        <f t="shared" si="47"/>
        <v>23.456228063106312</v>
      </c>
      <c r="R87" s="15">
        <f t="shared" si="48"/>
        <v>13.66263912181031</v>
      </c>
      <c r="S87" s="15">
        <f t="shared" si="49"/>
        <v>86.815164443071055</v>
      </c>
      <c r="T87" s="15">
        <f t="shared" si="50"/>
        <v>81.959665723103015</v>
      </c>
      <c r="U87" s="15">
        <f t="shared" si="72"/>
        <v>-4.8554987199680397</v>
      </c>
      <c r="V87" s="15">
        <f t="shared" si="51"/>
        <v>33.205000000000013</v>
      </c>
      <c r="W87" s="15">
        <f t="shared" si="52"/>
        <v>-9.7935889412960027</v>
      </c>
      <c r="X87" s="15">
        <f t="shared" si="53"/>
        <v>-1.5166229879795898</v>
      </c>
      <c r="Y87" s="15">
        <f t="shared" si="54"/>
        <v>56.30916666666667</v>
      </c>
      <c r="Z87" s="15">
        <f t="shared" si="55"/>
        <v>18.559433592458312</v>
      </c>
      <c r="AA87" s="15">
        <f t="shared" si="73"/>
        <v>84.387415083087035</v>
      </c>
      <c r="AB87" s="15">
        <f t="shared" si="56"/>
        <v>39.805584027777819</v>
      </c>
      <c r="AC87" s="15">
        <f t="shared" si="57"/>
        <v>1.0772083713449518</v>
      </c>
      <c r="AD87" s="15">
        <f t="shared" si="58"/>
        <v>1.835174511660624</v>
      </c>
      <c r="AE87" s="15">
        <f t="shared" si="59"/>
        <v>0.58956623878993464</v>
      </c>
      <c r="AF87" s="15">
        <f t="shared" si="60"/>
        <v>1.1641302318576581</v>
      </c>
      <c r="AG87" s="15">
        <f t="shared" si="61"/>
        <v>1.6992510031404085E-24</v>
      </c>
      <c r="AH87" s="15">
        <f t="shared" si="62"/>
        <v>0.66493745814606631</v>
      </c>
      <c r="AI87" s="15">
        <f t="shared" si="63"/>
        <v>-3.9440798340909144E-26</v>
      </c>
      <c r="AJ87" s="15">
        <f t="shared" si="64"/>
        <v>30.825048229565656</v>
      </c>
      <c r="AK87" s="15">
        <f t="shared" si="65"/>
        <v>-5.3365981704017456</v>
      </c>
      <c r="AL87" s="15">
        <f t="shared" si="66"/>
        <v>-1.3027949506641041</v>
      </c>
      <c r="AM87" s="15">
        <f t="shared" si="67"/>
        <v>31.310703490513589</v>
      </c>
      <c r="AP87" s="16">
        <f t="shared" si="74"/>
        <v>31.310703490513589</v>
      </c>
      <c r="AQ87" t="s">
        <v>94</v>
      </c>
      <c r="BC87">
        <v>0</v>
      </c>
      <c r="BD87">
        <v>0</v>
      </c>
    </row>
    <row r="88" spans="1:56" x14ac:dyDescent="0.2">
      <c r="A88" s="28">
        <f>'(Lab)limts'!A84</f>
        <v>58.28</v>
      </c>
      <c r="B88" s="29">
        <f>'(Lab)limts'!C84</f>
        <v>1.6626216666666658</v>
      </c>
      <c r="C88" s="15">
        <f>'(Lab)limts'!E84</f>
        <v>17.371666666666666</v>
      </c>
      <c r="D88" s="15">
        <f t="shared" si="75"/>
        <v>72.911666666666676</v>
      </c>
      <c r="E88" s="15">
        <f t="shared" si="76"/>
        <v>1.4316666666666666</v>
      </c>
      <c r="F88" s="15">
        <f t="shared" si="77"/>
        <v>13.528333333333334</v>
      </c>
      <c r="G88" s="15">
        <f t="shared" si="39"/>
        <v>17.451049068300943</v>
      </c>
      <c r="H88" s="15">
        <f t="shared" si="40"/>
        <v>13.603877102584477</v>
      </c>
      <c r="I88" s="15">
        <f t="shared" si="41"/>
        <v>15.52746308544271</v>
      </c>
      <c r="J88" s="15">
        <f t="shared" si="42"/>
        <v>0.40722645804337854</v>
      </c>
      <c r="K88" s="15">
        <f t="shared" si="43"/>
        <v>58.28</v>
      </c>
      <c r="L88" s="15">
        <f t="shared" si="44"/>
        <v>2.3396851990495104</v>
      </c>
      <c r="M88" s="15">
        <f t="shared" si="70"/>
        <v>17.371666666666666</v>
      </c>
      <c r="N88" s="15">
        <f t="shared" si="71"/>
        <v>72.911666666666676</v>
      </c>
      <c r="O88" s="15">
        <f t="shared" si="45"/>
        <v>2.0146792124321036</v>
      </c>
      <c r="P88" s="15">
        <f t="shared" si="46"/>
        <v>13.528333333333334</v>
      </c>
      <c r="Q88" s="15">
        <f t="shared" si="47"/>
        <v>17.528517610124055</v>
      </c>
      <c r="R88" s="15">
        <f t="shared" si="48"/>
        <v>13.677526644345601</v>
      </c>
      <c r="S88" s="15">
        <f t="shared" si="49"/>
        <v>82.329335522531537</v>
      </c>
      <c r="T88" s="15">
        <f t="shared" si="50"/>
        <v>81.529596791793011</v>
      </c>
      <c r="U88" s="15">
        <f t="shared" si="72"/>
        <v>-0.79973873073852531</v>
      </c>
      <c r="V88" s="15">
        <f t="shared" si="51"/>
        <v>14.631666666666675</v>
      </c>
      <c r="W88" s="15">
        <f t="shared" si="52"/>
        <v>-3.850990965778454</v>
      </c>
      <c r="X88" s="15">
        <f t="shared" si="53"/>
        <v>-0.21612168780802091</v>
      </c>
      <c r="Y88" s="15">
        <f t="shared" si="54"/>
        <v>65.595833333333331</v>
      </c>
      <c r="Z88" s="15">
        <f t="shared" si="55"/>
        <v>15.603022127234828</v>
      </c>
      <c r="AA88" s="15">
        <f t="shared" si="73"/>
        <v>81.929466157162267</v>
      </c>
      <c r="AB88" s="15">
        <f t="shared" si="56"/>
        <v>243.23001736111104</v>
      </c>
      <c r="AC88" s="15">
        <f t="shared" si="57"/>
        <v>1.2248747655949168</v>
      </c>
      <c r="AD88" s="15">
        <f t="shared" si="58"/>
        <v>1.7021359957255673</v>
      </c>
      <c r="AE88" s="15">
        <f t="shared" si="59"/>
        <v>0.58303678052959118</v>
      </c>
      <c r="AF88" s="15">
        <f t="shared" si="60"/>
        <v>1.1364570368139244</v>
      </c>
      <c r="AG88" s="15">
        <f t="shared" si="61"/>
        <v>3.7578802876174351E-25</v>
      </c>
      <c r="AH88" s="15">
        <f t="shared" si="62"/>
        <v>0.3772286326236044</v>
      </c>
      <c r="AI88" s="15">
        <f t="shared" si="63"/>
        <v>-4.9482878303015203E-27</v>
      </c>
      <c r="AJ88" s="15">
        <f t="shared" si="64"/>
        <v>11.945438895183813</v>
      </c>
      <c r="AK88" s="15">
        <f t="shared" si="65"/>
        <v>-2.2624461120904131</v>
      </c>
      <c r="AL88" s="15">
        <f t="shared" si="66"/>
        <v>-0.19017145462350388</v>
      </c>
      <c r="AM88" s="15">
        <f t="shared" si="67"/>
        <v>12.159290192722471</v>
      </c>
      <c r="AP88" s="16">
        <f t="shared" si="74"/>
        <v>12.159290192722471</v>
      </c>
      <c r="AQ88" t="s">
        <v>95</v>
      </c>
      <c r="BC88">
        <v>0</v>
      </c>
      <c r="BD88">
        <v>0</v>
      </c>
    </row>
    <row r="89" spans="1:56" x14ac:dyDescent="0.2">
      <c r="A89" s="28">
        <f>'(Lab)limts'!A85</f>
        <v>44.103333333333332</v>
      </c>
      <c r="B89" s="29">
        <f>'(Lab)limts'!C85</f>
        <v>-5.62</v>
      </c>
      <c r="C89" s="15">
        <f>'(Lab)limts'!E85</f>
        <v>17.371666666666666</v>
      </c>
      <c r="D89" s="15">
        <f t="shared" si="75"/>
        <v>72.911666666666676</v>
      </c>
      <c r="E89" s="15">
        <f t="shared" si="76"/>
        <v>1.4316666666666666</v>
      </c>
      <c r="F89" s="15">
        <f t="shared" si="77"/>
        <v>13.528333333333334</v>
      </c>
      <c r="G89" s="15">
        <f t="shared" si="39"/>
        <v>18.258127033674011</v>
      </c>
      <c r="H89" s="15">
        <f t="shared" si="40"/>
        <v>13.603877102584477</v>
      </c>
      <c r="I89" s="15">
        <f t="shared" si="41"/>
        <v>15.931002068129244</v>
      </c>
      <c r="J89" s="15">
        <f t="shared" si="42"/>
        <v>0.39885198009400202</v>
      </c>
      <c r="K89" s="15">
        <f t="shared" si="43"/>
        <v>44.103333333333332</v>
      </c>
      <c r="L89" s="15">
        <f t="shared" si="44"/>
        <v>-7.861548128128292</v>
      </c>
      <c r="M89" s="15">
        <f t="shared" si="70"/>
        <v>17.371666666666666</v>
      </c>
      <c r="N89" s="15">
        <f t="shared" si="71"/>
        <v>72.911666666666676</v>
      </c>
      <c r="O89" s="15">
        <f t="shared" si="45"/>
        <v>2.0026897515012463</v>
      </c>
      <c r="P89" s="15">
        <f t="shared" si="46"/>
        <v>13.528333333333334</v>
      </c>
      <c r="Q89" s="15">
        <f t="shared" si="47"/>
        <v>19.067740866412446</v>
      </c>
      <c r="R89" s="15">
        <f t="shared" si="48"/>
        <v>13.675765756203413</v>
      </c>
      <c r="S89" s="15">
        <f t="shared" si="49"/>
        <v>114.34913074444536</v>
      </c>
      <c r="T89" s="15">
        <f t="shared" si="50"/>
        <v>81.579279746543222</v>
      </c>
      <c r="U89" s="15">
        <f t="shared" si="72"/>
        <v>-32.76985099790214</v>
      </c>
      <c r="V89" s="15">
        <f t="shared" si="51"/>
        <v>28.808333333333344</v>
      </c>
      <c r="W89" s="15">
        <f t="shared" si="52"/>
        <v>-5.3919751102090334</v>
      </c>
      <c r="X89" s="15">
        <f t="shared" si="53"/>
        <v>-9.1104887063162305</v>
      </c>
      <c r="Y89" s="15">
        <f t="shared" si="54"/>
        <v>58.507500000000007</v>
      </c>
      <c r="Z89" s="15">
        <f t="shared" si="55"/>
        <v>16.371753311307931</v>
      </c>
      <c r="AA89" s="15">
        <f t="shared" si="73"/>
        <v>97.964205245494298</v>
      </c>
      <c r="AB89" s="15">
        <f t="shared" si="56"/>
        <v>72.377556250000126</v>
      </c>
      <c r="AC89" s="15">
        <f t="shared" si="57"/>
        <v>1.112956685399547</v>
      </c>
      <c r="AD89" s="15">
        <f t="shared" si="58"/>
        <v>1.736728899008857</v>
      </c>
      <c r="AE89" s="15">
        <f t="shared" si="59"/>
        <v>0.69373794512093745</v>
      </c>
      <c r="AF89" s="15">
        <f t="shared" si="60"/>
        <v>1.170365597503205</v>
      </c>
      <c r="AG89" s="15">
        <f t="shared" si="61"/>
        <v>4.9968521069784732E-21</v>
      </c>
      <c r="AH89" s="15">
        <f t="shared" si="62"/>
        <v>0.44323814912682441</v>
      </c>
      <c r="AI89" s="15">
        <f t="shared" si="63"/>
        <v>-7.7310946746152845E-23</v>
      </c>
      <c r="AJ89" s="15">
        <f t="shared" si="64"/>
        <v>25.884505400128191</v>
      </c>
      <c r="AK89" s="15">
        <f t="shared" si="65"/>
        <v>-3.1046728785858337</v>
      </c>
      <c r="AL89" s="15">
        <f t="shared" si="66"/>
        <v>-7.7843100700772965</v>
      </c>
      <c r="AM89" s="15">
        <f t="shared" si="67"/>
        <v>27.207390480518317</v>
      </c>
      <c r="AP89" s="16">
        <f t="shared" si="74"/>
        <v>27.207390480518317</v>
      </c>
      <c r="AQ89" t="s">
        <v>96</v>
      </c>
      <c r="BC89">
        <v>0</v>
      </c>
      <c r="BD89">
        <v>0</v>
      </c>
    </row>
    <row r="90" spans="1:56" x14ac:dyDescent="0.2">
      <c r="A90" s="28">
        <f>'(Lab)limts'!A86</f>
        <v>37.109999999999992</v>
      </c>
      <c r="B90" s="29">
        <f>'(Lab)limts'!C86</f>
        <v>1.6966916666666656</v>
      </c>
      <c r="C90" s="15">
        <f>'(Lab)limts'!E86</f>
        <v>17.371666666666666</v>
      </c>
      <c r="D90" s="15">
        <f t="shared" si="75"/>
        <v>72.911666666666676</v>
      </c>
      <c r="E90" s="15">
        <f t="shared" si="76"/>
        <v>1.4316666666666666</v>
      </c>
      <c r="F90" s="15">
        <f t="shared" si="77"/>
        <v>13.528333333333334</v>
      </c>
      <c r="G90" s="15">
        <f t="shared" si="39"/>
        <v>17.454327984471757</v>
      </c>
      <c r="H90" s="15">
        <f t="shared" si="40"/>
        <v>13.603877102584477</v>
      </c>
      <c r="I90" s="15">
        <f t="shared" si="41"/>
        <v>15.529102543528117</v>
      </c>
      <c r="J90" s="15">
        <f t="shared" si="42"/>
        <v>0.40719335058732153</v>
      </c>
      <c r="K90" s="15">
        <f t="shared" si="43"/>
        <v>37.109999999999992</v>
      </c>
      <c r="L90" s="15">
        <f t="shared" si="44"/>
        <v>2.387573231330252</v>
      </c>
      <c r="M90" s="15">
        <f t="shared" si="70"/>
        <v>17.371666666666666</v>
      </c>
      <c r="N90" s="15">
        <f t="shared" si="71"/>
        <v>72.911666666666676</v>
      </c>
      <c r="O90" s="15">
        <f t="shared" si="45"/>
        <v>2.0146318135908485</v>
      </c>
      <c r="P90" s="15">
        <f t="shared" si="46"/>
        <v>13.528333333333334</v>
      </c>
      <c r="Q90" s="15">
        <f t="shared" si="47"/>
        <v>17.53497387259937</v>
      </c>
      <c r="R90" s="15">
        <f t="shared" si="48"/>
        <v>13.677519662647542</v>
      </c>
      <c r="S90" s="15">
        <f t="shared" si="49"/>
        <v>82.174260686769202</v>
      </c>
      <c r="T90" s="15">
        <f t="shared" si="50"/>
        <v>81.529793181958212</v>
      </c>
      <c r="U90" s="15">
        <f t="shared" si="72"/>
        <v>-0.64446750481099002</v>
      </c>
      <c r="V90" s="15">
        <f t="shared" si="51"/>
        <v>35.801666666666684</v>
      </c>
      <c r="W90" s="15">
        <f t="shared" si="52"/>
        <v>-3.8574542099518272</v>
      </c>
      <c r="X90" s="15">
        <f t="shared" si="53"/>
        <v>-0.17419365746634766</v>
      </c>
      <c r="Y90" s="15">
        <f t="shared" si="54"/>
        <v>55.010833333333338</v>
      </c>
      <c r="Z90" s="15">
        <f t="shared" si="55"/>
        <v>15.606246767623457</v>
      </c>
      <c r="AA90" s="15">
        <f t="shared" si="73"/>
        <v>81.852026934363707</v>
      </c>
      <c r="AB90" s="15">
        <f t="shared" si="56"/>
        <v>25.108450694444489</v>
      </c>
      <c r="AC90" s="15">
        <f t="shared" si="57"/>
        <v>1.0560766704058497</v>
      </c>
      <c r="AD90" s="15">
        <f t="shared" si="58"/>
        <v>1.7022811045430555</v>
      </c>
      <c r="AE90" s="15">
        <f t="shared" si="59"/>
        <v>0.58288189160604509</v>
      </c>
      <c r="AF90" s="15">
        <f t="shared" si="60"/>
        <v>1.1364489795517463</v>
      </c>
      <c r="AG90" s="15">
        <f t="shared" si="61"/>
        <v>3.582287301865122E-25</v>
      </c>
      <c r="AH90" s="15">
        <f t="shared" si="62"/>
        <v>0.37749184661743046</v>
      </c>
      <c r="AI90" s="15">
        <f t="shared" si="63"/>
        <v>-4.7203625125179458E-27</v>
      </c>
      <c r="AJ90" s="15">
        <f t="shared" si="64"/>
        <v>33.90063209417184</v>
      </c>
      <c r="AK90" s="15">
        <f t="shared" si="65"/>
        <v>-2.2660500663827121</v>
      </c>
      <c r="AL90" s="15">
        <f t="shared" si="66"/>
        <v>-0.15327890701706248</v>
      </c>
      <c r="AM90" s="15">
        <f t="shared" si="67"/>
        <v>33.976629228207486</v>
      </c>
      <c r="AP90" s="16">
        <f t="shared" si="74"/>
        <v>33.976629228207486</v>
      </c>
      <c r="AQ90" t="s">
        <v>97</v>
      </c>
      <c r="BC90">
        <v>0</v>
      </c>
      <c r="BD90">
        <v>0</v>
      </c>
    </row>
    <row r="91" spans="1:56" x14ac:dyDescent="0.2">
      <c r="A91" s="28">
        <f>'(Lab)limts'!A87</f>
        <v>71.291666666666686</v>
      </c>
      <c r="B91" s="29">
        <f>'(Lab)limts'!C87</f>
        <v>0.99666699999999997</v>
      </c>
      <c r="C91" s="15">
        <f>'(Lab)limts'!E87</f>
        <v>17.371666666666666</v>
      </c>
      <c r="D91" s="15">
        <f t="shared" si="75"/>
        <v>72.911666666666676</v>
      </c>
      <c r="E91" s="15">
        <f t="shared" si="76"/>
        <v>1.4316666666666666</v>
      </c>
      <c r="F91" s="15">
        <f t="shared" si="77"/>
        <v>13.528333333333334</v>
      </c>
      <c r="G91" s="15">
        <f t="shared" si="39"/>
        <v>17.400234133099094</v>
      </c>
      <c r="H91" s="15">
        <f t="shared" si="40"/>
        <v>13.603877102584477</v>
      </c>
      <c r="I91" s="15">
        <f t="shared" si="41"/>
        <v>15.502055617841785</v>
      </c>
      <c r="J91" s="15">
        <f t="shared" si="42"/>
        <v>0.40773858464333967</v>
      </c>
      <c r="K91" s="15">
        <f t="shared" si="43"/>
        <v>71.291666666666686</v>
      </c>
      <c r="L91" s="15">
        <f t="shared" si="44"/>
        <v>1.4030465919407233</v>
      </c>
      <c r="M91" s="15">
        <f t="shared" si="70"/>
        <v>17.371666666666666</v>
      </c>
      <c r="N91" s="15">
        <f t="shared" si="71"/>
        <v>72.911666666666676</v>
      </c>
      <c r="O91" s="15">
        <f t="shared" si="45"/>
        <v>2.0154124070143813</v>
      </c>
      <c r="P91" s="15">
        <f t="shared" si="46"/>
        <v>13.528333333333334</v>
      </c>
      <c r="Q91" s="15">
        <f t="shared" si="47"/>
        <v>17.42823406191615</v>
      </c>
      <c r="R91" s="15">
        <f t="shared" si="48"/>
        <v>13.677634662035878</v>
      </c>
      <c r="S91" s="15">
        <f t="shared" si="49"/>
        <v>85.382450434694221</v>
      </c>
      <c r="T91" s="15">
        <f t="shared" si="50"/>
        <v>81.526558932834121</v>
      </c>
      <c r="U91" s="15">
        <f t="shared" si="72"/>
        <v>-3.8558915018600999</v>
      </c>
      <c r="V91" s="15">
        <f t="shared" si="51"/>
        <v>1.6199999999999903</v>
      </c>
      <c r="W91" s="15">
        <f t="shared" si="52"/>
        <v>-3.7505993998802722</v>
      </c>
      <c r="X91" s="15">
        <f t="shared" si="53"/>
        <v>-1.0388489515803954</v>
      </c>
      <c r="Y91" s="15">
        <f t="shared" si="54"/>
        <v>72.101666666666688</v>
      </c>
      <c r="Z91" s="15">
        <f t="shared" si="55"/>
        <v>15.552934361976014</v>
      </c>
      <c r="AA91" s="15">
        <f t="shared" si="73"/>
        <v>83.454504683764171</v>
      </c>
      <c r="AB91" s="15">
        <f t="shared" si="56"/>
        <v>488.48366944444535</v>
      </c>
      <c r="AC91" s="15">
        <f t="shared" si="57"/>
        <v>1.3249397212710738</v>
      </c>
      <c r="AD91" s="15">
        <f t="shared" si="58"/>
        <v>1.6998820462889206</v>
      </c>
      <c r="AE91" s="15">
        <f t="shared" si="59"/>
        <v>0.58671001467835127</v>
      </c>
      <c r="AF91" s="15">
        <f t="shared" si="60"/>
        <v>1.1368759352170956</v>
      </c>
      <c r="AG91" s="15">
        <f t="shared" si="61"/>
        <v>9.6055577668779361E-25</v>
      </c>
      <c r="AH91" s="15">
        <f t="shared" si="62"/>
        <v>0.37315502670016309</v>
      </c>
      <c r="AI91" s="15">
        <f t="shared" si="63"/>
        <v>-1.2511784272525272E-26</v>
      </c>
      <c r="AJ91" s="15">
        <f t="shared" si="64"/>
        <v>1.2226971340596928</v>
      </c>
      <c r="AK91" s="15">
        <f t="shared" si="65"/>
        <v>-2.2063880303156056</v>
      </c>
      <c r="AL91" s="15">
        <f t="shared" si="66"/>
        <v>-0.91377512655505266</v>
      </c>
      <c r="AM91" s="15">
        <f t="shared" si="67"/>
        <v>2.6829314944419407</v>
      </c>
      <c r="AP91" s="16">
        <f t="shared" si="74"/>
        <v>2.6829314944419407</v>
      </c>
      <c r="AQ91" t="s">
        <v>98</v>
      </c>
      <c r="BC91">
        <v>0</v>
      </c>
      <c r="BD91">
        <v>0</v>
      </c>
    </row>
    <row r="92" spans="1:56" x14ac:dyDescent="0.2">
      <c r="A92" s="28">
        <f>'(Lab)limts'!A88</f>
        <v>64.304999999999993</v>
      </c>
      <c r="B92" s="29">
        <f>'(Lab)limts'!C88</f>
        <v>1.7556666666666654</v>
      </c>
      <c r="C92" s="15">
        <f>'(Lab)limts'!E88</f>
        <v>17.371666666666666</v>
      </c>
      <c r="D92" s="15">
        <f t="shared" si="75"/>
        <v>72.911666666666676</v>
      </c>
      <c r="E92" s="15">
        <f t="shared" si="76"/>
        <v>1.4316666666666666</v>
      </c>
      <c r="F92" s="15">
        <f t="shared" si="77"/>
        <v>13.528333333333334</v>
      </c>
      <c r="G92" s="15">
        <f t="shared" si="39"/>
        <v>17.46015945580745</v>
      </c>
      <c r="H92" s="15">
        <f t="shared" si="40"/>
        <v>13.603877102584477</v>
      </c>
      <c r="I92" s="15">
        <f t="shared" si="41"/>
        <v>15.532018279195963</v>
      </c>
      <c r="J92" s="15">
        <f t="shared" si="42"/>
        <v>0.40713445132768022</v>
      </c>
      <c r="K92" s="15">
        <f t="shared" si="43"/>
        <v>64.304999999999993</v>
      </c>
      <c r="L92" s="15">
        <f t="shared" si="44"/>
        <v>2.4704590517142955</v>
      </c>
      <c r="M92" s="15">
        <f t="shared" si="70"/>
        <v>17.371666666666666</v>
      </c>
      <c r="N92" s="15">
        <f t="shared" si="71"/>
        <v>72.911666666666676</v>
      </c>
      <c r="O92" s="15">
        <f t="shared" si="45"/>
        <v>2.0145474894841287</v>
      </c>
      <c r="P92" s="15">
        <f t="shared" si="46"/>
        <v>13.528333333333334</v>
      </c>
      <c r="Q92" s="15">
        <f t="shared" si="47"/>
        <v>17.546451798126448</v>
      </c>
      <c r="R92" s="15">
        <f t="shared" si="48"/>
        <v>13.677507242372954</v>
      </c>
      <c r="S92" s="15">
        <f t="shared" si="49"/>
        <v>81.906126916690653</v>
      </c>
      <c r="T92" s="15">
        <f t="shared" si="50"/>
        <v>81.530142567055037</v>
      </c>
      <c r="U92" s="15">
        <f t="shared" si="72"/>
        <v>-0.37598434963561544</v>
      </c>
      <c r="V92" s="15">
        <f t="shared" si="51"/>
        <v>8.6066666666666833</v>
      </c>
      <c r="W92" s="15">
        <f t="shared" si="52"/>
        <v>-3.8689445557534938</v>
      </c>
      <c r="X92" s="15">
        <f t="shared" si="53"/>
        <v>-0.10165868478222273</v>
      </c>
      <c r="Y92" s="15">
        <f t="shared" si="54"/>
        <v>68.608333333333334</v>
      </c>
      <c r="Z92" s="15">
        <f t="shared" si="55"/>
        <v>15.611979520249701</v>
      </c>
      <c r="AA92" s="15">
        <f t="shared" si="73"/>
        <v>81.718134741872845</v>
      </c>
      <c r="AB92" s="15">
        <f t="shared" si="56"/>
        <v>346.27006944444446</v>
      </c>
      <c r="AC92" s="15">
        <f t="shared" si="57"/>
        <v>1.2713972843427701</v>
      </c>
      <c r="AD92" s="15">
        <f t="shared" si="58"/>
        <v>1.7025390784112364</v>
      </c>
      <c r="AE92" s="15">
        <f t="shared" si="59"/>
        <v>0.58262108870699814</v>
      </c>
      <c r="AF92" s="15">
        <f t="shared" si="60"/>
        <v>1.1364380275743886</v>
      </c>
      <c r="AG92" s="15">
        <f t="shared" si="61"/>
        <v>3.2976747742638993E-25</v>
      </c>
      <c r="AH92" s="15">
        <f t="shared" si="62"/>
        <v>0.37796007294400008</v>
      </c>
      <c r="AI92" s="15">
        <f t="shared" si="63"/>
        <v>-4.3507197522001939E-27</v>
      </c>
      <c r="AJ92" s="15">
        <f t="shared" si="64"/>
        <v>6.7694549710445315</v>
      </c>
      <c r="AK92" s="15">
        <f t="shared" si="65"/>
        <v>-2.2724556545062615</v>
      </c>
      <c r="AL92" s="15">
        <f t="shared" si="66"/>
        <v>-8.9453786581924627E-2</v>
      </c>
      <c r="AM92" s="15">
        <f t="shared" si="67"/>
        <v>7.1412588026643347</v>
      </c>
      <c r="AP92" s="16">
        <f t="shared" si="74"/>
        <v>7.1412588026643347</v>
      </c>
      <c r="AQ92" t="s">
        <v>99</v>
      </c>
      <c r="BC92">
        <v>0</v>
      </c>
      <c r="BD92">
        <v>0</v>
      </c>
    </row>
    <row r="93" spans="1:56" x14ac:dyDescent="0.2">
      <c r="A93" s="28">
        <f>'(Lab)limts'!A89</f>
        <v>64.408333333333331</v>
      </c>
      <c r="B93" s="29">
        <f>'(Lab)limts'!C89</f>
        <v>-0.45333000000000001</v>
      </c>
      <c r="C93" s="15">
        <f>'(Lab)limts'!E89</f>
        <v>17.371666666666666</v>
      </c>
      <c r="D93" s="15">
        <f t="shared" si="75"/>
        <v>72.911666666666676</v>
      </c>
      <c r="E93" s="15">
        <f t="shared" si="76"/>
        <v>1.4316666666666666</v>
      </c>
      <c r="F93" s="15">
        <f t="shared" si="77"/>
        <v>13.528333333333334</v>
      </c>
      <c r="G93" s="15">
        <f t="shared" si="39"/>
        <v>17.377580696595189</v>
      </c>
      <c r="H93" s="15">
        <f t="shared" si="40"/>
        <v>13.603877102584477</v>
      </c>
      <c r="I93" s="15">
        <f t="shared" si="41"/>
        <v>15.490728899589833</v>
      </c>
      <c r="J93" s="15">
        <f t="shared" si="42"/>
        <v>0.40796631354222379</v>
      </c>
      <c r="K93" s="15">
        <f t="shared" si="43"/>
        <v>64.408333333333331</v>
      </c>
      <c r="L93" s="15">
        <f t="shared" si="44"/>
        <v>-0.63827336891809627</v>
      </c>
      <c r="M93" s="15">
        <f t="shared" si="70"/>
        <v>17.371666666666666</v>
      </c>
      <c r="N93" s="15">
        <f t="shared" si="71"/>
        <v>72.911666666666676</v>
      </c>
      <c r="O93" s="15">
        <f t="shared" si="45"/>
        <v>2.0157384388879502</v>
      </c>
      <c r="P93" s="15">
        <f t="shared" si="46"/>
        <v>13.528333333333334</v>
      </c>
      <c r="Q93" s="15">
        <f t="shared" si="47"/>
        <v>17.383388497966898</v>
      </c>
      <c r="R93" s="15">
        <f t="shared" si="48"/>
        <v>13.677682706942292</v>
      </c>
      <c r="S93" s="15">
        <f t="shared" si="49"/>
        <v>92.104226824697051</v>
      </c>
      <c r="T93" s="15">
        <f t="shared" si="50"/>
        <v>81.525208094229143</v>
      </c>
      <c r="U93" s="15">
        <f t="shared" si="72"/>
        <v>-10.579018730467908</v>
      </c>
      <c r="V93" s="15">
        <f t="shared" si="51"/>
        <v>8.5033333333333445</v>
      </c>
      <c r="W93" s="15">
        <f t="shared" si="52"/>
        <v>-3.7057057910246058</v>
      </c>
      <c r="X93" s="15">
        <f t="shared" si="53"/>
        <v>-2.8430150153405314</v>
      </c>
      <c r="Y93" s="15">
        <f t="shared" si="54"/>
        <v>68.66</v>
      </c>
      <c r="Z93" s="15">
        <f t="shared" si="55"/>
        <v>15.530535602454595</v>
      </c>
      <c r="AA93" s="15">
        <f t="shared" si="73"/>
        <v>86.814717459463097</v>
      </c>
      <c r="AB93" s="15">
        <f t="shared" si="56"/>
        <v>348.1955999999999</v>
      </c>
      <c r="AC93" s="15">
        <f t="shared" si="57"/>
        <v>1.2721919273136482</v>
      </c>
      <c r="AD93" s="15">
        <f t="shared" si="58"/>
        <v>1.6988741021104568</v>
      </c>
      <c r="AE93" s="15">
        <f t="shared" si="59"/>
        <v>0.5993252612400517</v>
      </c>
      <c r="AF93" s="15">
        <f t="shared" si="60"/>
        <v>1.1396176346070854</v>
      </c>
      <c r="AG93" s="15">
        <f t="shared" si="61"/>
        <v>7.398806546773962E-24</v>
      </c>
      <c r="AH93" s="15">
        <f t="shared" si="62"/>
        <v>0.37134237974511514</v>
      </c>
      <c r="AI93" s="15">
        <f t="shared" si="63"/>
        <v>-9.5905508353383944E-26</v>
      </c>
      <c r="AJ93" s="15">
        <f t="shared" si="64"/>
        <v>6.6840019581706711</v>
      </c>
      <c r="AK93" s="15">
        <f t="shared" si="65"/>
        <v>-2.1812715765230197</v>
      </c>
      <c r="AL93" s="15">
        <f t="shared" si="66"/>
        <v>-2.4947095666177006</v>
      </c>
      <c r="AM93" s="15">
        <f t="shared" si="67"/>
        <v>7.460388977067514</v>
      </c>
      <c r="AP93" s="16">
        <f t="shared" si="74"/>
        <v>7.460388977067514</v>
      </c>
      <c r="AQ93" t="s">
        <v>100</v>
      </c>
      <c r="BC93">
        <v>0</v>
      </c>
      <c r="BD93">
        <v>0</v>
      </c>
    </row>
    <row r="94" spans="1:56" x14ac:dyDescent="0.2">
      <c r="A94" s="28">
        <f>'(Lab)limts'!A90</f>
        <v>61.71</v>
      </c>
      <c r="B94" s="29">
        <f>'(Lab)limts'!C90</f>
        <v>1.5116670000000001</v>
      </c>
      <c r="C94" s="15">
        <f>'(Lab)limts'!E90</f>
        <v>17.371666666666666</v>
      </c>
      <c r="D94" s="15">
        <f t="shared" si="75"/>
        <v>72.911666666666676</v>
      </c>
      <c r="E94" s="15">
        <f t="shared" si="76"/>
        <v>1.4316666666666666</v>
      </c>
      <c r="F94" s="15">
        <f t="shared" si="77"/>
        <v>13.528333333333334</v>
      </c>
      <c r="G94" s="15">
        <f t="shared" si="39"/>
        <v>17.437314583864879</v>
      </c>
      <c r="H94" s="15">
        <f t="shared" si="40"/>
        <v>13.603877102584477</v>
      </c>
      <c r="I94" s="15">
        <f t="shared" si="41"/>
        <v>15.520595843224678</v>
      </c>
      <c r="J94" s="15">
        <f t="shared" si="42"/>
        <v>0.40736505490880021</v>
      </c>
      <c r="K94" s="15">
        <f t="shared" si="43"/>
        <v>61.71</v>
      </c>
      <c r="L94" s="15">
        <f t="shared" si="44"/>
        <v>2.1274673104588215</v>
      </c>
      <c r="M94" s="15">
        <f t="shared" si="70"/>
        <v>17.371666666666666</v>
      </c>
      <c r="N94" s="15">
        <f t="shared" si="71"/>
        <v>72.911666666666676</v>
      </c>
      <c r="O94" s="15">
        <f t="shared" si="45"/>
        <v>2.0148776369444321</v>
      </c>
      <c r="P94" s="15">
        <f t="shared" si="46"/>
        <v>13.528333333333334</v>
      </c>
      <c r="Q94" s="15">
        <f t="shared" si="47"/>
        <v>17.50145479481202</v>
      </c>
      <c r="R94" s="15">
        <f t="shared" si="48"/>
        <v>13.677555873387488</v>
      </c>
      <c r="S94" s="15">
        <f t="shared" si="49"/>
        <v>83.017888281498529</v>
      </c>
      <c r="T94" s="15">
        <f t="shared" si="50"/>
        <v>81.528774651028385</v>
      </c>
      <c r="U94" s="15">
        <f t="shared" si="72"/>
        <v>-1.4891136304701433</v>
      </c>
      <c r="V94" s="15">
        <f t="shared" si="51"/>
        <v>11.201666666666675</v>
      </c>
      <c r="W94" s="15">
        <f t="shared" si="52"/>
        <v>-3.8238989214245311</v>
      </c>
      <c r="X94" s="15">
        <f t="shared" si="53"/>
        <v>-0.40210021688812903</v>
      </c>
      <c r="Y94" s="15">
        <f t="shared" si="54"/>
        <v>67.310833333333335</v>
      </c>
      <c r="Z94" s="15">
        <f t="shared" si="55"/>
        <v>15.589505334099755</v>
      </c>
      <c r="AA94" s="15">
        <f t="shared" si="73"/>
        <v>82.273331466263457</v>
      </c>
      <c r="AB94" s="15">
        <f t="shared" si="56"/>
        <v>299.66495069444449</v>
      </c>
      <c r="AC94" s="15">
        <f t="shared" si="57"/>
        <v>1.2514083504814981</v>
      </c>
      <c r="AD94" s="15">
        <f t="shared" si="58"/>
        <v>1.7015277400344888</v>
      </c>
      <c r="AE94" s="15">
        <f t="shared" si="59"/>
        <v>0.58376074707020909</v>
      </c>
      <c r="AF94" s="15">
        <f t="shared" si="60"/>
        <v>1.1365081192043363</v>
      </c>
      <c r="AG94" s="15">
        <f t="shared" si="61"/>
        <v>4.6465020254917832E-25</v>
      </c>
      <c r="AH94" s="15">
        <f t="shared" si="62"/>
        <v>0.37612657138385669</v>
      </c>
      <c r="AI94" s="15">
        <f t="shared" si="63"/>
        <v>-6.1005291860191015E-27</v>
      </c>
      <c r="AJ94" s="15">
        <f t="shared" si="64"/>
        <v>8.9512481376336233</v>
      </c>
      <c r="AK94" s="15">
        <f t="shared" si="65"/>
        <v>-2.2473326948798515</v>
      </c>
      <c r="AL94" s="15">
        <f t="shared" si="66"/>
        <v>-0.35380320658829734</v>
      </c>
      <c r="AM94" s="15">
        <f t="shared" si="67"/>
        <v>9.2358282883538667</v>
      </c>
      <c r="AP94" s="16">
        <f t="shared" si="74"/>
        <v>9.2358282883538667</v>
      </c>
      <c r="AQ94" t="s">
        <v>101</v>
      </c>
      <c r="BC94">
        <v>0</v>
      </c>
      <c r="BD94">
        <v>0</v>
      </c>
    </row>
  </sheetData>
  <sheetProtection algorithmName="SHA-512" hashValue="sSpKovGWZIVc8pVAxaLvcypa3BYI3xXA9T25m7PVy+HvSposJKqa/c8xnN1yW9YaudMiL3zH6EuudHh6LuOZ5Q==" saltValue="CbNgDuy8prwgNaL2lXNDeA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1AA2F703-8E7E-6244-B369-517637588798}">
            <x14:iconSet iconSet="3Symbol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$AY$7</xm:f>
              </x14:cfvo>
              <x14:cfIcon iconSet="3Symbols" iconId="2"/>
              <x14:cfIcon iconSet="3Symbols" iconId="2"/>
              <x14:cfIcon iconSet="3Symbols" iconId="0"/>
            </x14:iconSet>
          </x14:cfRule>
          <xm:sqref>AP9:AP94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54161-67D7-E345-B68B-134D6E38966E}">
  <dimension ref="A2:BD94"/>
  <sheetViews>
    <sheetView zoomScale="93" zoomScaleNormal="70" workbookViewId="0">
      <selection activeCell="F47" sqref="F47"/>
    </sheetView>
  </sheetViews>
  <sheetFormatPr baseColWidth="10" defaultColWidth="11.5" defaultRowHeight="15" x14ac:dyDescent="0.2"/>
  <cols>
    <col min="1" max="1" width="14.6640625" customWidth="1"/>
    <col min="2" max="2" width="11" bestFit="1" customWidth="1"/>
    <col min="3" max="3" width="8.83203125" customWidth="1"/>
    <col min="4" max="4" width="14" customWidth="1"/>
    <col min="5" max="20" width="8.83203125" customWidth="1"/>
    <col min="21" max="21" width="10.5" customWidth="1"/>
    <col min="22" max="27" width="8.83203125" customWidth="1"/>
    <col min="28" max="28" width="11.5" bestFit="1" customWidth="1"/>
    <col min="29" max="32" width="8.83203125" customWidth="1"/>
    <col min="33" max="33" width="12.5" bestFit="1" customWidth="1"/>
    <col min="34" max="34" width="8.83203125" customWidth="1"/>
    <col min="35" max="35" width="13.1640625" bestFit="1" customWidth="1"/>
    <col min="36" max="36" width="10.6640625" bestFit="1" customWidth="1"/>
    <col min="37" max="38" width="11.5" bestFit="1" customWidth="1"/>
    <col min="39" max="39" width="8.83203125" customWidth="1"/>
    <col min="40" max="40" width="0" style="4" hidden="1" customWidth="1"/>
    <col min="41" max="41" width="0" style="5" hidden="1" customWidth="1"/>
    <col min="42" max="42" width="8.1640625" style="5" customWidth="1"/>
    <col min="43" max="44" width="11.5" style="5"/>
    <col min="45" max="46" width="9.1640625" style="4" customWidth="1"/>
    <col min="47" max="260" width="8.83203125" customWidth="1"/>
    <col min="261" max="261" width="11" bestFit="1" customWidth="1"/>
    <col min="262" max="279" width="8.83203125" customWidth="1"/>
    <col min="280" max="280" width="10.5" customWidth="1"/>
    <col min="281" max="286" width="8.83203125" customWidth="1"/>
    <col min="287" max="287" width="11.5" bestFit="1" customWidth="1"/>
    <col min="288" max="291" width="8.83203125" customWidth="1"/>
    <col min="292" max="292" width="12.5" bestFit="1" customWidth="1"/>
    <col min="293" max="293" width="8.83203125" customWidth="1"/>
    <col min="294" max="294" width="13.1640625" bestFit="1" customWidth="1"/>
    <col min="295" max="295" width="10.6640625" bestFit="1" customWidth="1"/>
    <col min="296" max="297" width="11.5" bestFit="1" customWidth="1"/>
    <col min="298" max="298" width="8.83203125" customWidth="1"/>
    <col min="299" max="300" width="0" hidden="1" customWidth="1"/>
    <col min="301" max="302" width="9.1640625" customWidth="1"/>
    <col min="303" max="516" width="8.83203125" customWidth="1"/>
    <col min="517" max="517" width="11" bestFit="1" customWidth="1"/>
    <col min="518" max="535" width="8.83203125" customWidth="1"/>
    <col min="536" max="536" width="10.5" customWidth="1"/>
    <col min="537" max="542" width="8.83203125" customWidth="1"/>
    <col min="543" max="543" width="11.5" bestFit="1" customWidth="1"/>
    <col min="544" max="547" width="8.83203125" customWidth="1"/>
    <col min="548" max="548" width="12.5" bestFit="1" customWidth="1"/>
    <col min="549" max="549" width="8.83203125" customWidth="1"/>
    <col min="550" max="550" width="13.1640625" bestFit="1" customWidth="1"/>
    <col min="551" max="551" width="10.6640625" bestFit="1" customWidth="1"/>
    <col min="552" max="553" width="11.5" bestFit="1" customWidth="1"/>
    <col min="554" max="554" width="8.83203125" customWidth="1"/>
    <col min="555" max="556" width="0" hidden="1" customWidth="1"/>
    <col min="557" max="558" width="9.1640625" customWidth="1"/>
    <col min="559" max="772" width="8.83203125" customWidth="1"/>
    <col min="773" max="773" width="11" bestFit="1" customWidth="1"/>
    <col min="774" max="791" width="8.83203125" customWidth="1"/>
    <col min="792" max="792" width="10.5" customWidth="1"/>
    <col min="793" max="798" width="8.83203125" customWidth="1"/>
    <col min="799" max="799" width="11.5" bestFit="1" customWidth="1"/>
    <col min="800" max="803" width="8.83203125" customWidth="1"/>
    <col min="804" max="804" width="12.5" bestFit="1" customWidth="1"/>
    <col min="805" max="805" width="8.83203125" customWidth="1"/>
    <col min="806" max="806" width="13.1640625" bestFit="1" customWidth="1"/>
    <col min="807" max="807" width="10.6640625" bestFit="1" customWidth="1"/>
    <col min="808" max="809" width="11.5" bestFit="1" customWidth="1"/>
    <col min="810" max="810" width="8.83203125" customWidth="1"/>
    <col min="811" max="812" width="0" hidden="1" customWidth="1"/>
    <col min="813" max="814" width="9.1640625" customWidth="1"/>
    <col min="815" max="1028" width="8.83203125" customWidth="1"/>
    <col min="1029" max="1029" width="11" bestFit="1" customWidth="1"/>
    <col min="1030" max="1047" width="8.83203125" customWidth="1"/>
    <col min="1048" max="1048" width="10.5" customWidth="1"/>
    <col min="1049" max="1054" width="8.83203125" customWidth="1"/>
    <col min="1055" max="1055" width="11.5" bestFit="1" customWidth="1"/>
    <col min="1056" max="1059" width="8.83203125" customWidth="1"/>
    <col min="1060" max="1060" width="12.5" bestFit="1" customWidth="1"/>
    <col min="1061" max="1061" width="8.83203125" customWidth="1"/>
    <col min="1062" max="1062" width="13.1640625" bestFit="1" customWidth="1"/>
    <col min="1063" max="1063" width="10.6640625" bestFit="1" customWidth="1"/>
    <col min="1064" max="1065" width="11.5" bestFit="1" customWidth="1"/>
    <col min="1066" max="1066" width="8.83203125" customWidth="1"/>
    <col min="1067" max="1068" width="0" hidden="1" customWidth="1"/>
    <col min="1069" max="1070" width="9.1640625" customWidth="1"/>
    <col min="1071" max="1284" width="8.83203125" customWidth="1"/>
    <col min="1285" max="1285" width="11" bestFit="1" customWidth="1"/>
    <col min="1286" max="1303" width="8.83203125" customWidth="1"/>
    <col min="1304" max="1304" width="10.5" customWidth="1"/>
    <col min="1305" max="1310" width="8.83203125" customWidth="1"/>
    <col min="1311" max="1311" width="11.5" bestFit="1" customWidth="1"/>
    <col min="1312" max="1315" width="8.83203125" customWidth="1"/>
    <col min="1316" max="1316" width="12.5" bestFit="1" customWidth="1"/>
    <col min="1317" max="1317" width="8.83203125" customWidth="1"/>
    <col min="1318" max="1318" width="13.1640625" bestFit="1" customWidth="1"/>
    <col min="1319" max="1319" width="10.6640625" bestFit="1" customWidth="1"/>
    <col min="1320" max="1321" width="11.5" bestFit="1" customWidth="1"/>
    <col min="1322" max="1322" width="8.83203125" customWidth="1"/>
    <col min="1323" max="1324" width="0" hidden="1" customWidth="1"/>
    <col min="1325" max="1326" width="9.1640625" customWidth="1"/>
    <col min="1327" max="1540" width="8.83203125" customWidth="1"/>
    <col min="1541" max="1541" width="11" bestFit="1" customWidth="1"/>
    <col min="1542" max="1559" width="8.83203125" customWidth="1"/>
    <col min="1560" max="1560" width="10.5" customWidth="1"/>
    <col min="1561" max="1566" width="8.83203125" customWidth="1"/>
    <col min="1567" max="1567" width="11.5" bestFit="1" customWidth="1"/>
    <col min="1568" max="1571" width="8.83203125" customWidth="1"/>
    <col min="1572" max="1572" width="12.5" bestFit="1" customWidth="1"/>
    <col min="1573" max="1573" width="8.83203125" customWidth="1"/>
    <col min="1574" max="1574" width="13.1640625" bestFit="1" customWidth="1"/>
    <col min="1575" max="1575" width="10.6640625" bestFit="1" customWidth="1"/>
    <col min="1576" max="1577" width="11.5" bestFit="1" customWidth="1"/>
    <col min="1578" max="1578" width="8.83203125" customWidth="1"/>
    <col min="1579" max="1580" width="0" hidden="1" customWidth="1"/>
    <col min="1581" max="1582" width="9.1640625" customWidth="1"/>
    <col min="1583" max="1796" width="8.83203125" customWidth="1"/>
    <col min="1797" max="1797" width="11" bestFit="1" customWidth="1"/>
    <col min="1798" max="1815" width="8.83203125" customWidth="1"/>
    <col min="1816" max="1816" width="10.5" customWidth="1"/>
    <col min="1817" max="1822" width="8.83203125" customWidth="1"/>
    <col min="1823" max="1823" width="11.5" bestFit="1" customWidth="1"/>
    <col min="1824" max="1827" width="8.83203125" customWidth="1"/>
    <col min="1828" max="1828" width="12.5" bestFit="1" customWidth="1"/>
    <col min="1829" max="1829" width="8.83203125" customWidth="1"/>
    <col min="1830" max="1830" width="13.1640625" bestFit="1" customWidth="1"/>
    <col min="1831" max="1831" width="10.6640625" bestFit="1" customWidth="1"/>
    <col min="1832" max="1833" width="11.5" bestFit="1" customWidth="1"/>
    <col min="1834" max="1834" width="8.83203125" customWidth="1"/>
    <col min="1835" max="1836" width="0" hidden="1" customWidth="1"/>
    <col min="1837" max="1838" width="9.1640625" customWidth="1"/>
    <col min="1839" max="2052" width="8.83203125" customWidth="1"/>
    <col min="2053" max="2053" width="11" bestFit="1" customWidth="1"/>
    <col min="2054" max="2071" width="8.83203125" customWidth="1"/>
    <col min="2072" max="2072" width="10.5" customWidth="1"/>
    <col min="2073" max="2078" width="8.83203125" customWidth="1"/>
    <col min="2079" max="2079" width="11.5" bestFit="1" customWidth="1"/>
    <col min="2080" max="2083" width="8.83203125" customWidth="1"/>
    <col min="2084" max="2084" width="12.5" bestFit="1" customWidth="1"/>
    <col min="2085" max="2085" width="8.83203125" customWidth="1"/>
    <col min="2086" max="2086" width="13.1640625" bestFit="1" customWidth="1"/>
    <col min="2087" max="2087" width="10.6640625" bestFit="1" customWidth="1"/>
    <col min="2088" max="2089" width="11.5" bestFit="1" customWidth="1"/>
    <col min="2090" max="2090" width="8.83203125" customWidth="1"/>
    <col min="2091" max="2092" width="0" hidden="1" customWidth="1"/>
    <col min="2093" max="2094" width="9.1640625" customWidth="1"/>
    <col min="2095" max="2308" width="8.83203125" customWidth="1"/>
    <col min="2309" max="2309" width="11" bestFit="1" customWidth="1"/>
    <col min="2310" max="2327" width="8.83203125" customWidth="1"/>
    <col min="2328" max="2328" width="10.5" customWidth="1"/>
    <col min="2329" max="2334" width="8.83203125" customWidth="1"/>
    <col min="2335" max="2335" width="11.5" bestFit="1" customWidth="1"/>
    <col min="2336" max="2339" width="8.83203125" customWidth="1"/>
    <col min="2340" max="2340" width="12.5" bestFit="1" customWidth="1"/>
    <col min="2341" max="2341" width="8.83203125" customWidth="1"/>
    <col min="2342" max="2342" width="13.1640625" bestFit="1" customWidth="1"/>
    <col min="2343" max="2343" width="10.6640625" bestFit="1" customWidth="1"/>
    <col min="2344" max="2345" width="11.5" bestFit="1" customWidth="1"/>
    <col min="2346" max="2346" width="8.83203125" customWidth="1"/>
    <col min="2347" max="2348" width="0" hidden="1" customWidth="1"/>
    <col min="2349" max="2350" width="9.1640625" customWidth="1"/>
    <col min="2351" max="2564" width="8.83203125" customWidth="1"/>
    <col min="2565" max="2565" width="11" bestFit="1" customWidth="1"/>
    <col min="2566" max="2583" width="8.83203125" customWidth="1"/>
    <col min="2584" max="2584" width="10.5" customWidth="1"/>
    <col min="2585" max="2590" width="8.83203125" customWidth="1"/>
    <col min="2591" max="2591" width="11.5" bestFit="1" customWidth="1"/>
    <col min="2592" max="2595" width="8.83203125" customWidth="1"/>
    <col min="2596" max="2596" width="12.5" bestFit="1" customWidth="1"/>
    <col min="2597" max="2597" width="8.83203125" customWidth="1"/>
    <col min="2598" max="2598" width="13.1640625" bestFit="1" customWidth="1"/>
    <col min="2599" max="2599" width="10.6640625" bestFit="1" customWidth="1"/>
    <col min="2600" max="2601" width="11.5" bestFit="1" customWidth="1"/>
    <col min="2602" max="2602" width="8.83203125" customWidth="1"/>
    <col min="2603" max="2604" width="0" hidden="1" customWidth="1"/>
    <col min="2605" max="2606" width="9.1640625" customWidth="1"/>
    <col min="2607" max="2820" width="8.83203125" customWidth="1"/>
    <col min="2821" max="2821" width="11" bestFit="1" customWidth="1"/>
    <col min="2822" max="2839" width="8.83203125" customWidth="1"/>
    <col min="2840" max="2840" width="10.5" customWidth="1"/>
    <col min="2841" max="2846" width="8.83203125" customWidth="1"/>
    <col min="2847" max="2847" width="11.5" bestFit="1" customWidth="1"/>
    <col min="2848" max="2851" width="8.83203125" customWidth="1"/>
    <col min="2852" max="2852" width="12.5" bestFit="1" customWidth="1"/>
    <col min="2853" max="2853" width="8.83203125" customWidth="1"/>
    <col min="2854" max="2854" width="13.1640625" bestFit="1" customWidth="1"/>
    <col min="2855" max="2855" width="10.6640625" bestFit="1" customWidth="1"/>
    <col min="2856" max="2857" width="11.5" bestFit="1" customWidth="1"/>
    <col min="2858" max="2858" width="8.83203125" customWidth="1"/>
    <col min="2859" max="2860" width="0" hidden="1" customWidth="1"/>
    <col min="2861" max="2862" width="9.1640625" customWidth="1"/>
    <col min="2863" max="3076" width="8.83203125" customWidth="1"/>
    <col min="3077" max="3077" width="11" bestFit="1" customWidth="1"/>
    <col min="3078" max="3095" width="8.83203125" customWidth="1"/>
    <col min="3096" max="3096" width="10.5" customWidth="1"/>
    <col min="3097" max="3102" width="8.83203125" customWidth="1"/>
    <col min="3103" max="3103" width="11.5" bestFit="1" customWidth="1"/>
    <col min="3104" max="3107" width="8.83203125" customWidth="1"/>
    <col min="3108" max="3108" width="12.5" bestFit="1" customWidth="1"/>
    <col min="3109" max="3109" width="8.83203125" customWidth="1"/>
    <col min="3110" max="3110" width="13.1640625" bestFit="1" customWidth="1"/>
    <col min="3111" max="3111" width="10.6640625" bestFit="1" customWidth="1"/>
    <col min="3112" max="3113" width="11.5" bestFit="1" customWidth="1"/>
    <col min="3114" max="3114" width="8.83203125" customWidth="1"/>
    <col min="3115" max="3116" width="0" hidden="1" customWidth="1"/>
    <col min="3117" max="3118" width="9.1640625" customWidth="1"/>
    <col min="3119" max="3332" width="8.83203125" customWidth="1"/>
    <col min="3333" max="3333" width="11" bestFit="1" customWidth="1"/>
    <col min="3334" max="3351" width="8.83203125" customWidth="1"/>
    <col min="3352" max="3352" width="10.5" customWidth="1"/>
    <col min="3353" max="3358" width="8.83203125" customWidth="1"/>
    <col min="3359" max="3359" width="11.5" bestFit="1" customWidth="1"/>
    <col min="3360" max="3363" width="8.83203125" customWidth="1"/>
    <col min="3364" max="3364" width="12.5" bestFit="1" customWidth="1"/>
    <col min="3365" max="3365" width="8.83203125" customWidth="1"/>
    <col min="3366" max="3366" width="13.1640625" bestFit="1" customWidth="1"/>
    <col min="3367" max="3367" width="10.6640625" bestFit="1" customWidth="1"/>
    <col min="3368" max="3369" width="11.5" bestFit="1" customWidth="1"/>
    <col min="3370" max="3370" width="8.83203125" customWidth="1"/>
    <col min="3371" max="3372" width="0" hidden="1" customWidth="1"/>
    <col min="3373" max="3374" width="9.1640625" customWidth="1"/>
    <col min="3375" max="3588" width="8.83203125" customWidth="1"/>
    <col min="3589" max="3589" width="11" bestFit="1" customWidth="1"/>
    <col min="3590" max="3607" width="8.83203125" customWidth="1"/>
    <col min="3608" max="3608" width="10.5" customWidth="1"/>
    <col min="3609" max="3614" width="8.83203125" customWidth="1"/>
    <col min="3615" max="3615" width="11.5" bestFit="1" customWidth="1"/>
    <col min="3616" max="3619" width="8.83203125" customWidth="1"/>
    <col min="3620" max="3620" width="12.5" bestFit="1" customWidth="1"/>
    <col min="3621" max="3621" width="8.83203125" customWidth="1"/>
    <col min="3622" max="3622" width="13.1640625" bestFit="1" customWidth="1"/>
    <col min="3623" max="3623" width="10.6640625" bestFit="1" customWidth="1"/>
    <col min="3624" max="3625" width="11.5" bestFit="1" customWidth="1"/>
    <col min="3626" max="3626" width="8.83203125" customWidth="1"/>
    <col min="3627" max="3628" width="0" hidden="1" customWidth="1"/>
    <col min="3629" max="3630" width="9.1640625" customWidth="1"/>
    <col min="3631" max="3844" width="8.83203125" customWidth="1"/>
    <col min="3845" max="3845" width="11" bestFit="1" customWidth="1"/>
    <col min="3846" max="3863" width="8.83203125" customWidth="1"/>
    <col min="3864" max="3864" width="10.5" customWidth="1"/>
    <col min="3865" max="3870" width="8.83203125" customWidth="1"/>
    <col min="3871" max="3871" width="11.5" bestFit="1" customWidth="1"/>
    <col min="3872" max="3875" width="8.83203125" customWidth="1"/>
    <col min="3876" max="3876" width="12.5" bestFit="1" customWidth="1"/>
    <col min="3877" max="3877" width="8.83203125" customWidth="1"/>
    <col min="3878" max="3878" width="13.1640625" bestFit="1" customWidth="1"/>
    <col min="3879" max="3879" width="10.6640625" bestFit="1" customWidth="1"/>
    <col min="3880" max="3881" width="11.5" bestFit="1" customWidth="1"/>
    <col min="3882" max="3882" width="8.83203125" customWidth="1"/>
    <col min="3883" max="3884" width="0" hidden="1" customWidth="1"/>
    <col min="3885" max="3886" width="9.1640625" customWidth="1"/>
    <col min="3887" max="4100" width="8.83203125" customWidth="1"/>
    <col min="4101" max="4101" width="11" bestFit="1" customWidth="1"/>
    <col min="4102" max="4119" width="8.83203125" customWidth="1"/>
    <col min="4120" max="4120" width="10.5" customWidth="1"/>
    <col min="4121" max="4126" width="8.83203125" customWidth="1"/>
    <col min="4127" max="4127" width="11.5" bestFit="1" customWidth="1"/>
    <col min="4128" max="4131" width="8.83203125" customWidth="1"/>
    <col min="4132" max="4132" width="12.5" bestFit="1" customWidth="1"/>
    <col min="4133" max="4133" width="8.83203125" customWidth="1"/>
    <col min="4134" max="4134" width="13.1640625" bestFit="1" customWidth="1"/>
    <col min="4135" max="4135" width="10.6640625" bestFit="1" customWidth="1"/>
    <col min="4136" max="4137" width="11.5" bestFit="1" customWidth="1"/>
    <col min="4138" max="4138" width="8.83203125" customWidth="1"/>
    <col min="4139" max="4140" width="0" hidden="1" customWidth="1"/>
    <col min="4141" max="4142" width="9.1640625" customWidth="1"/>
    <col min="4143" max="4356" width="8.83203125" customWidth="1"/>
    <col min="4357" max="4357" width="11" bestFit="1" customWidth="1"/>
    <col min="4358" max="4375" width="8.83203125" customWidth="1"/>
    <col min="4376" max="4376" width="10.5" customWidth="1"/>
    <col min="4377" max="4382" width="8.83203125" customWidth="1"/>
    <col min="4383" max="4383" width="11.5" bestFit="1" customWidth="1"/>
    <col min="4384" max="4387" width="8.83203125" customWidth="1"/>
    <col min="4388" max="4388" width="12.5" bestFit="1" customWidth="1"/>
    <col min="4389" max="4389" width="8.83203125" customWidth="1"/>
    <col min="4390" max="4390" width="13.1640625" bestFit="1" customWidth="1"/>
    <col min="4391" max="4391" width="10.6640625" bestFit="1" customWidth="1"/>
    <col min="4392" max="4393" width="11.5" bestFit="1" customWidth="1"/>
    <col min="4394" max="4394" width="8.83203125" customWidth="1"/>
    <col min="4395" max="4396" width="0" hidden="1" customWidth="1"/>
    <col min="4397" max="4398" width="9.1640625" customWidth="1"/>
    <col min="4399" max="4612" width="8.83203125" customWidth="1"/>
    <col min="4613" max="4613" width="11" bestFit="1" customWidth="1"/>
    <col min="4614" max="4631" width="8.83203125" customWidth="1"/>
    <col min="4632" max="4632" width="10.5" customWidth="1"/>
    <col min="4633" max="4638" width="8.83203125" customWidth="1"/>
    <col min="4639" max="4639" width="11.5" bestFit="1" customWidth="1"/>
    <col min="4640" max="4643" width="8.83203125" customWidth="1"/>
    <col min="4644" max="4644" width="12.5" bestFit="1" customWidth="1"/>
    <col min="4645" max="4645" width="8.83203125" customWidth="1"/>
    <col min="4646" max="4646" width="13.1640625" bestFit="1" customWidth="1"/>
    <col min="4647" max="4647" width="10.6640625" bestFit="1" customWidth="1"/>
    <col min="4648" max="4649" width="11.5" bestFit="1" customWidth="1"/>
    <col min="4650" max="4650" width="8.83203125" customWidth="1"/>
    <col min="4651" max="4652" width="0" hidden="1" customWidth="1"/>
    <col min="4653" max="4654" width="9.1640625" customWidth="1"/>
    <col min="4655" max="4868" width="8.83203125" customWidth="1"/>
    <col min="4869" max="4869" width="11" bestFit="1" customWidth="1"/>
    <col min="4870" max="4887" width="8.83203125" customWidth="1"/>
    <col min="4888" max="4888" width="10.5" customWidth="1"/>
    <col min="4889" max="4894" width="8.83203125" customWidth="1"/>
    <col min="4895" max="4895" width="11.5" bestFit="1" customWidth="1"/>
    <col min="4896" max="4899" width="8.83203125" customWidth="1"/>
    <col min="4900" max="4900" width="12.5" bestFit="1" customWidth="1"/>
    <col min="4901" max="4901" width="8.83203125" customWidth="1"/>
    <col min="4902" max="4902" width="13.1640625" bestFit="1" customWidth="1"/>
    <col min="4903" max="4903" width="10.6640625" bestFit="1" customWidth="1"/>
    <col min="4904" max="4905" width="11.5" bestFit="1" customWidth="1"/>
    <col min="4906" max="4906" width="8.83203125" customWidth="1"/>
    <col min="4907" max="4908" width="0" hidden="1" customWidth="1"/>
    <col min="4909" max="4910" width="9.1640625" customWidth="1"/>
    <col min="4911" max="5124" width="8.83203125" customWidth="1"/>
    <col min="5125" max="5125" width="11" bestFit="1" customWidth="1"/>
    <col min="5126" max="5143" width="8.83203125" customWidth="1"/>
    <col min="5144" max="5144" width="10.5" customWidth="1"/>
    <col min="5145" max="5150" width="8.83203125" customWidth="1"/>
    <col min="5151" max="5151" width="11.5" bestFit="1" customWidth="1"/>
    <col min="5152" max="5155" width="8.83203125" customWidth="1"/>
    <col min="5156" max="5156" width="12.5" bestFit="1" customWidth="1"/>
    <col min="5157" max="5157" width="8.83203125" customWidth="1"/>
    <col min="5158" max="5158" width="13.1640625" bestFit="1" customWidth="1"/>
    <col min="5159" max="5159" width="10.6640625" bestFit="1" customWidth="1"/>
    <col min="5160" max="5161" width="11.5" bestFit="1" customWidth="1"/>
    <col min="5162" max="5162" width="8.83203125" customWidth="1"/>
    <col min="5163" max="5164" width="0" hidden="1" customWidth="1"/>
    <col min="5165" max="5166" width="9.1640625" customWidth="1"/>
    <col min="5167" max="5380" width="8.83203125" customWidth="1"/>
    <col min="5381" max="5381" width="11" bestFit="1" customWidth="1"/>
    <col min="5382" max="5399" width="8.83203125" customWidth="1"/>
    <col min="5400" max="5400" width="10.5" customWidth="1"/>
    <col min="5401" max="5406" width="8.83203125" customWidth="1"/>
    <col min="5407" max="5407" width="11.5" bestFit="1" customWidth="1"/>
    <col min="5408" max="5411" width="8.83203125" customWidth="1"/>
    <col min="5412" max="5412" width="12.5" bestFit="1" customWidth="1"/>
    <col min="5413" max="5413" width="8.83203125" customWidth="1"/>
    <col min="5414" max="5414" width="13.1640625" bestFit="1" customWidth="1"/>
    <col min="5415" max="5415" width="10.6640625" bestFit="1" customWidth="1"/>
    <col min="5416" max="5417" width="11.5" bestFit="1" customWidth="1"/>
    <col min="5418" max="5418" width="8.83203125" customWidth="1"/>
    <col min="5419" max="5420" width="0" hidden="1" customWidth="1"/>
    <col min="5421" max="5422" width="9.1640625" customWidth="1"/>
    <col min="5423" max="5636" width="8.83203125" customWidth="1"/>
    <col min="5637" max="5637" width="11" bestFit="1" customWidth="1"/>
    <col min="5638" max="5655" width="8.83203125" customWidth="1"/>
    <col min="5656" max="5656" width="10.5" customWidth="1"/>
    <col min="5657" max="5662" width="8.83203125" customWidth="1"/>
    <col min="5663" max="5663" width="11.5" bestFit="1" customWidth="1"/>
    <col min="5664" max="5667" width="8.83203125" customWidth="1"/>
    <col min="5668" max="5668" width="12.5" bestFit="1" customWidth="1"/>
    <col min="5669" max="5669" width="8.83203125" customWidth="1"/>
    <col min="5670" max="5670" width="13.1640625" bestFit="1" customWidth="1"/>
    <col min="5671" max="5671" width="10.6640625" bestFit="1" customWidth="1"/>
    <col min="5672" max="5673" width="11.5" bestFit="1" customWidth="1"/>
    <col min="5674" max="5674" width="8.83203125" customWidth="1"/>
    <col min="5675" max="5676" width="0" hidden="1" customWidth="1"/>
    <col min="5677" max="5678" width="9.1640625" customWidth="1"/>
    <col min="5679" max="5892" width="8.83203125" customWidth="1"/>
    <col min="5893" max="5893" width="11" bestFit="1" customWidth="1"/>
    <col min="5894" max="5911" width="8.83203125" customWidth="1"/>
    <col min="5912" max="5912" width="10.5" customWidth="1"/>
    <col min="5913" max="5918" width="8.83203125" customWidth="1"/>
    <col min="5919" max="5919" width="11.5" bestFit="1" customWidth="1"/>
    <col min="5920" max="5923" width="8.83203125" customWidth="1"/>
    <col min="5924" max="5924" width="12.5" bestFit="1" customWidth="1"/>
    <col min="5925" max="5925" width="8.83203125" customWidth="1"/>
    <col min="5926" max="5926" width="13.1640625" bestFit="1" customWidth="1"/>
    <col min="5927" max="5927" width="10.6640625" bestFit="1" customWidth="1"/>
    <col min="5928" max="5929" width="11.5" bestFit="1" customWidth="1"/>
    <col min="5930" max="5930" width="8.83203125" customWidth="1"/>
    <col min="5931" max="5932" width="0" hidden="1" customWidth="1"/>
    <col min="5933" max="5934" width="9.1640625" customWidth="1"/>
    <col min="5935" max="6148" width="8.83203125" customWidth="1"/>
    <col min="6149" max="6149" width="11" bestFit="1" customWidth="1"/>
    <col min="6150" max="6167" width="8.83203125" customWidth="1"/>
    <col min="6168" max="6168" width="10.5" customWidth="1"/>
    <col min="6169" max="6174" width="8.83203125" customWidth="1"/>
    <col min="6175" max="6175" width="11.5" bestFit="1" customWidth="1"/>
    <col min="6176" max="6179" width="8.83203125" customWidth="1"/>
    <col min="6180" max="6180" width="12.5" bestFit="1" customWidth="1"/>
    <col min="6181" max="6181" width="8.83203125" customWidth="1"/>
    <col min="6182" max="6182" width="13.1640625" bestFit="1" customWidth="1"/>
    <col min="6183" max="6183" width="10.6640625" bestFit="1" customWidth="1"/>
    <col min="6184" max="6185" width="11.5" bestFit="1" customWidth="1"/>
    <col min="6186" max="6186" width="8.83203125" customWidth="1"/>
    <col min="6187" max="6188" width="0" hidden="1" customWidth="1"/>
    <col min="6189" max="6190" width="9.1640625" customWidth="1"/>
    <col min="6191" max="6404" width="8.83203125" customWidth="1"/>
    <col min="6405" max="6405" width="11" bestFit="1" customWidth="1"/>
    <col min="6406" max="6423" width="8.83203125" customWidth="1"/>
    <col min="6424" max="6424" width="10.5" customWidth="1"/>
    <col min="6425" max="6430" width="8.83203125" customWidth="1"/>
    <col min="6431" max="6431" width="11.5" bestFit="1" customWidth="1"/>
    <col min="6432" max="6435" width="8.83203125" customWidth="1"/>
    <col min="6436" max="6436" width="12.5" bestFit="1" customWidth="1"/>
    <col min="6437" max="6437" width="8.83203125" customWidth="1"/>
    <col min="6438" max="6438" width="13.1640625" bestFit="1" customWidth="1"/>
    <col min="6439" max="6439" width="10.6640625" bestFit="1" customWidth="1"/>
    <col min="6440" max="6441" width="11.5" bestFit="1" customWidth="1"/>
    <col min="6442" max="6442" width="8.83203125" customWidth="1"/>
    <col min="6443" max="6444" width="0" hidden="1" customWidth="1"/>
    <col min="6445" max="6446" width="9.1640625" customWidth="1"/>
    <col min="6447" max="6660" width="8.83203125" customWidth="1"/>
    <col min="6661" max="6661" width="11" bestFit="1" customWidth="1"/>
    <col min="6662" max="6679" width="8.83203125" customWidth="1"/>
    <col min="6680" max="6680" width="10.5" customWidth="1"/>
    <col min="6681" max="6686" width="8.83203125" customWidth="1"/>
    <col min="6687" max="6687" width="11.5" bestFit="1" customWidth="1"/>
    <col min="6688" max="6691" width="8.83203125" customWidth="1"/>
    <col min="6692" max="6692" width="12.5" bestFit="1" customWidth="1"/>
    <col min="6693" max="6693" width="8.83203125" customWidth="1"/>
    <col min="6694" max="6694" width="13.1640625" bestFit="1" customWidth="1"/>
    <col min="6695" max="6695" width="10.6640625" bestFit="1" customWidth="1"/>
    <col min="6696" max="6697" width="11.5" bestFit="1" customWidth="1"/>
    <col min="6698" max="6698" width="8.83203125" customWidth="1"/>
    <col min="6699" max="6700" width="0" hidden="1" customWidth="1"/>
    <col min="6701" max="6702" width="9.1640625" customWidth="1"/>
    <col min="6703" max="6916" width="8.83203125" customWidth="1"/>
    <col min="6917" max="6917" width="11" bestFit="1" customWidth="1"/>
    <col min="6918" max="6935" width="8.83203125" customWidth="1"/>
    <col min="6936" max="6936" width="10.5" customWidth="1"/>
    <col min="6937" max="6942" width="8.83203125" customWidth="1"/>
    <col min="6943" max="6943" width="11.5" bestFit="1" customWidth="1"/>
    <col min="6944" max="6947" width="8.83203125" customWidth="1"/>
    <col min="6948" max="6948" width="12.5" bestFit="1" customWidth="1"/>
    <col min="6949" max="6949" width="8.83203125" customWidth="1"/>
    <col min="6950" max="6950" width="13.1640625" bestFit="1" customWidth="1"/>
    <col min="6951" max="6951" width="10.6640625" bestFit="1" customWidth="1"/>
    <col min="6952" max="6953" width="11.5" bestFit="1" customWidth="1"/>
    <col min="6954" max="6954" width="8.83203125" customWidth="1"/>
    <col min="6955" max="6956" width="0" hidden="1" customWidth="1"/>
    <col min="6957" max="6958" width="9.1640625" customWidth="1"/>
    <col min="6959" max="7172" width="8.83203125" customWidth="1"/>
    <col min="7173" max="7173" width="11" bestFit="1" customWidth="1"/>
    <col min="7174" max="7191" width="8.83203125" customWidth="1"/>
    <col min="7192" max="7192" width="10.5" customWidth="1"/>
    <col min="7193" max="7198" width="8.83203125" customWidth="1"/>
    <col min="7199" max="7199" width="11.5" bestFit="1" customWidth="1"/>
    <col min="7200" max="7203" width="8.83203125" customWidth="1"/>
    <col min="7204" max="7204" width="12.5" bestFit="1" customWidth="1"/>
    <col min="7205" max="7205" width="8.83203125" customWidth="1"/>
    <col min="7206" max="7206" width="13.1640625" bestFit="1" customWidth="1"/>
    <col min="7207" max="7207" width="10.6640625" bestFit="1" customWidth="1"/>
    <col min="7208" max="7209" width="11.5" bestFit="1" customWidth="1"/>
    <col min="7210" max="7210" width="8.83203125" customWidth="1"/>
    <col min="7211" max="7212" width="0" hidden="1" customWidth="1"/>
    <col min="7213" max="7214" width="9.1640625" customWidth="1"/>
    <col min="7215" max="7428" width="8.83203125" customWidth="1"/>
    <col min="7429" max="7429" width="11" bestFit="1" customWidth="1"/>
    <col min="7430" max="7447" width="8.83203125" customWidth="1"/>
    <col min="7448" max="7448" width="10.5" customWidth="1"/>
    <col min="7449" max="7454" width="8.83203125" customWidth="1"/>
    <col min="7455" max="7455" width="11.5" bestFit="1" customWidth="1"/>
    <col min="7456" max="7459" width="8.83203125" customWidth="1"/>
    <col min="7460" max="7460" width="12.5" bestFit="1" customWidth="1"/>
    <col min="7461" max="7461" width="8.83203125" customWidth="1"/>
    <col min="7462" max="7462" width="13.1640625" bestFit="1" customWidth="1"/>
    <col min="7463" max="7463" width="10.6640625" bestFit="1" customWidth="1"/>
    <col min="7464" max="7465" width="11.5" bestFit="1" customWidth="1"/>
    <col min="7466" max="7466" width="8.83203125" customWidth="1"/>
    <col min="7467" max="7468" width="0" hidden="1" customWidth="1"/>
    <col min="7469" max="7470" width="9.1640625" customWidth="1"/>
    <col min="7471" max="7684" width="8.83203125" customWidth="1"/>
    <col min="7685" max="7685" width="11" bestFit="1" customWidth="1"/>
    <col min="7686" max="7703" width="8.83203125" customWidth="1"/>
    <col min="7704" max="7704" width="10.5" customWidth="1"/>
    <col min="7705" max="7710" width="8.83203125" customWidth="1"/>
    <col min="7711" max="7711" width="11.5" bestFit="1" customWidth="1"/>
    <col min="7712" max="7715" width="8.83203125" customWidth="1"/>
    <col min="7716" max="7716" width="12.5" bestFit="1" customWidth="1"/>
    <col min="7717" max="7717" width="8.83203125" customWidth="1"/>
    <col min="7718" max="7718" width="13.1640625" bestFit="1" customWidth="1"/>
    <col min="7719" max="7719" width="10.6640625" bestFit="1" customWidth="1"/>
    <col min="7720" max="7721" width="11.5" bestFit="1" customWidth="1"/>
    <col min="7722" max="7722" width="8.83203125" customWidth="1"/>
    <col min="7723" max="7724" width="0" hidden="1" customWidth="1"/>
    <col min="7725" max="7726" width="9.1640625" customWidth="1"/>
    <col min="7727" max="7940" width="8.83203125" customWidth="1"/>
    <col min="7941" max="7941" width="11" bestFit="1" customWidth="1"/>
    <col min="7942" max="7959" width="8.83203125" customWidth="1"/>
    <col min="7960" max="7960" width="10.5" customWidth="1"/>
    <col min="7961" max="7966" width="8.83203125" customWidth="1"/>
    <col min="7967" max="7967" width="11.5" bestFit="1" customWidth="1"/>
    <col min="7968" max="7971" width="8.83203125" customWidth="1"/>
    <col min="7972" max="7972" width="12.5" bestFit="1" customWidth="1"/>
    <col min="7973" max="7973" width="8.83203125" customWidth="1"/>
    <col min="7974" max="7974" width="13.1640625" bestFit="1" customWidth="1"/>
    <col min="7975" max="7975" width="10.6640625" bestFit="1" customWidth="1"/>
    <col min="7976" max="7977" width="11.5" bestFit="1" customWidth="1"/>
    <col min="7978" max="7978" width="8.83203125" customWidth="1"/>
    <col min="7979" max="7980" width="0" hidden="1" customWidth="1"/>
    <col min="7981" max="7982" width="9.1640625" customWidth="1"/>
    <col min="7983" max="8196" width="8.83203125" customWidth="1"/>
    <col min="8197" max="8197" width="11" bestFit="1" customWidth="1"/>
    <col min="8198" max="8215" width="8.83203125" customWidth="1"/>
    <col min="8216" max="8216" width="10.5" customWidth="1"/>
    <col min="8217" max="8222" width="8.83203125" customWidth="1"/>
    <col min="8223" max="8223" width="11.5" bestFit="1" customWidth="1"/>
    <col min="8224" max="8227" width="8.83203125" customWidth="1"/>
    <col min="8228" max="8228" width="12.5" bestFit="1" customWidth="1"/>
    <col min="8229" max="8229" width="8.83203125" customWidth="1"/>
    <col min="8230" max="8230" width="13.1640625" bestFit="1" customWidth="1"/>
    <col min="8231" max="8231" width="10.6640625" bestFit="1" customWidth="1"/>
    <col min="8232" max="8233" width="11.5" bestFit="1" customWidth="1"/>
    <col min="8234" max="8234" width="8.83203125" customWidth="1"/>
    <col min="8235" max="8236" width="0" hidden="1" customWidth="1"/>
    <col min="8237" max="8238" width="9.1640625" customWidth="1"/>
    <col min="8239" max="8452" width="8.83203125" customWidth="1"/>
    <col min="8453" max="8453" width="11" bestFit="1" customWidth="1"/>
    <col min="8454" max="8471" width="8.83203125" customWidth="1"/>
    <col min="8472" max="8472" width="10.5" customWidth="1"/>
    <col min="8473" max="8478" width="8.83203125" customWidth="1"/>
    <col min="8479" max="8479" width="11.5" bestFit="1" customWidth="1"/>
    <col min="8480" max="8483" width="8.83203125" customWidth="1"/>
    <col min="8484" max="8484" width="12.5" bestFit="1" customWidth="1"/>
    <col min="8485" max="8485" width="8.83203125" customWidth="1"/>
    <col min="8486" max="8486" width="13.1640625" bestFit="1" customWidth="1"/>
    <col min="8487" max="8487" width="10.6640625" bestFit="1" customWidth="1"/>
    <col min="8488" max="8489" width="11.5" bestFit="1" customWidth="1"/>
    <col min="8490" max="8490" width="8.83203125" customWidth="1"/>
    <col min="8491" max="8492" width="0" hidden="1" customWidth="1"/>
    <col min="8493" max="8494" width="9.1640625" customWidth="1"/>
    <col min="8495" max="8708" width="8.83203125" customWidth="1"/>
    <col min="8709" max="8709" width="11" bestFit="1" customWidth="1"/>
    <col min="8710" max="8727" width="8.83203125" customWidth="1"/>
    <col min="8728" max="8728" width="10.5" customWidth="1"/>
    <col min="8729" max="8734" width="8.83203125" customWidth="1"/>
    <col min="8735" max="8735" width="11.5" bestFit="1" customWidth="1"/>
    <col min="8736" max="8739" width="8.83203125" customWidth="1"/>
    <col min="8740" max="8740" width="12.5" bestFit="1" customWidth="1"/>
    <col min="8741" max="8741" width="8.83203125" customWidth="1"/>
    <col min="8742" max="8742" width="13.1640625" bestFit="1" customWidth="1"/>
    <col min="8743" max="8743" width="10.6640625" bestFit="1" customWidth="1"/>
    <col min="8744" max="8745" width="11.5" bestFit="1" customWidth="1"/>
    <col min="8746" max="8746" width="8.83203125" customWidth="1"/>
    <col min="8747" max="8748" width="0" hidden="1" customWidth="1"/>
    <col min="8749" max="8750" width="9.1640625" customWidth="1"/>
    <col min="8751" max="8964" width="8.83203125" customWidth="1"/>
    <col min="8965" max="8965" width="11" bestFit="1" customWidth="1"/>
    <col min="8966" max="8983" width="8.83203125" customWidth="1"/>
    <col min="8984" max="8984" width="10.5" customWidth="1"/>
    <col min="8985" max="8990" width="8.83203125" customWidth="1"/>
    <col min="8991" max="8991" width="11.5" bestFit="1" customWidth="1"/>
    <col min="8992" max="8995" width="8.83203125" customWidth="1"/>
    <col min="8996" max="8996" width="12.5" bestFit="1" customWidth="1"/>
    <col min="8997" max="8997" width="8.83203125" customWidth="1"/>
    <col min="8998" max="8998" width="13.1640625" bestFit="1" customWidth="1"/>
    <col min="8999" max="8999" width="10.6640625" bestFit="1" customWidth="1"/>
    <col min="9000" max="9001" width="11.5" bestFit="1" customWidth="1"/>
    <col min="9002" max="9002" width="8.83203125" customWidth="1"/>
    <col min="9003" max="9004" width="0" hidden="1" customWidth="1"/>
    <col min="9005" max="9006" width="9.1640625" customWidth="1"/>
    <col min="9007" max="9220" width="8.83203125" customWidth="1"/>
    <col min="9221" max="9221" width="11" bestFit="1" customWidth="1"/>
    <col min="9222" max="9239" width="8.83203125" customWidth="1"/>
    <col min="9240" max="9240" width="10.5" customWidth="1"/>
    <col min="9241" max="9246" width="8.83203125" customWidth="1"/>
    <col min="9247" max="9247" width="11.5" bestFit="1" customWidth="1"/>
    <col min="9248" max="9251" width="8.83203125" customWidth="1"/>
    <col min="9252" max="9252" width="12.5" bestFit="1" customWidth="1"/>
    <col min="9253" max="9253" width="8.83203125" customWidth="1"/>
    <col min="9254" max="9254" width="13.1640625" bestFit="1" customWidth="1"/>
    <col min="9255" max="9255" width="10.6640625" bestFit="1" customWidth="1"/>
    <col min="9256" max="9257" width="11.5" bestFit="1" customWidth="1"/>
    <col min="9258" max="9258" width="8.83203125" customWidth="1"/>
    <col min="9259" max="9260" width="0" hidden="1" customWidth="1"/>
    <col min="9261" max="9262" width="9.1640625" customWidth="1"/>
    <col min="9263" max="9476" width="8.83203125" customWidth="1"/>
    <col min="9477" max="9477" width="11" bestFit="1" customWidth="1"/>
    <col min="9478" max="9495" width="8.83203125" customWidth="1"/>
    <col min="9496" max="9496" width="10.5" customWidth="1"/>
    <col min="9497" max="9502" width="8.83203125" customWidth="1"/>
    <col min="9503" max="9503" width="11.5" bestFit="1" customWidth="1"/>
    <col min="9504" max="9507" width="8.83203125" customWidth="1"/>
    <col min="9508" max="9508" width="12.5" bestFit="1" customWidth="1"/>
    <col min="9509" max="9509" width="8.83203125" customWidth="1"/>
    <col min="9510" max="9510" width="13.1640625" bestFit="1" customWidth="1"/>
    <col min="9511" max="9511" width="10.6640625" bestFit="1" customWidth="1"/>
    <col min="9512" max="9513" width="11.5" bestFit="1" customWidth="1"/>
    <col min="9514" max="9514" width="8.83203125" customWidth="1"/>
    <col min="9515" max="9516" width="0" hidden="1" customWidth="1"/>
    <col min="9517" max="9518" width="9.1640625" customWidth="1"/>
    <col min="9519" max="9732" width="8.83203125" customWidth="1"/>
    <col min="9733" max="9733" width="11" bestFit="1" customWidth="1"/>
    <col min="9734" max="9751" width="8.83203125" customWidth="1"/>
    <col min="9752" max="9752" width="10.5" customWidth="1"/>
    <col min="9753" max="9758" width="8.83203125" customWidth="1"/>
    <col min="9759" max="9759" width="11.5" bestFit="1" customWidth="1"/>
    <col min="9760" max="9763" width="8.83203125" customWidth="1"/>
    <col min="9764" max="9764" width="12.5" bestFit="1" customWidth="1"/>
    <col min="9765" max="9765" width="8.83203125" customWidth="1"/>
    <col min="9766" max="9766" width="13.1640625" bestFit="1" customWidth="1"/>
    <col min="9767" max="9767" width="10.6640625" bestFit="1" customWidth="1"/>
    <col min="9768" max="9769" width="11.5" bestFit="1" customWidth="1"/>
    <col min="9770" max="9770" width="8.83203125" customWidth="1"/>
    <col min="9771" max="9772" width="0" hidden="1" customWidth="1"/>
    <col min="9773" max="9774" width="9.1640625" customWidth="1"/>
    <col min="9775" max="9988" width="8.83203125" customWidth="1"/>
    <col min="9989" max="9989" width="11" bestFit="1" customWidth="1"/>
    <col min="9990" max="10007" width="8.83203125" customWidth="1"/>
    <col min="10008" max="10008" width="10.5" customWidth="1"/>
    <col min="10009" max="10014" width="8.83203125" customWidth="1"/>
    <col min="10015" max="10015" width="11.5" bestFit="1" customWidth="1"/>
    <col min="10016" max="10019" width="8.83203125" customWidth="1"/>
    <col min="10020" max="10020" width="12.5" bestFit="1" customWidth="1"/>
    <col min="10021" max="10021" width="8.83203125" customWidth="1"/>
    <col min="10022" max="10022" width="13.1640625" bestFit="1" customWidth="1"/>
    <col min="10023" max="10023" width="10.6640625" bestFit="1" customWidth="1"/>
    <col min="10024" max="10025" width="11.5" bestFit="1" customWidth="1"/>
    <col min="10026" max="10026" width="8.83203125" customWidth="1"/>
    <col min="10027" max="10028" width="0" hidden="1" customWidth="1"/>
    <col min="10029" max="10030" width="9.1640625" customWidth="1"/>
    <col min="10031" max="10244" width="8.83203125" customWidth="1"/>
    <col min="10245" max="10245" width="11" bestFit="1" customWidth="1"/>
    <col min="10246" max="10263" width="8.83203125" customWidth="1"/>
    <col min="10264" max="10264" width="10.5" customWidth="1"/>
    <col min="10265" max="10270" width="8.83203125" customWidth="1"/>
    <col min="10271" max="10271" width="11.5" bestFit="1" customWidth="1"/>
    <col min="10272" max="10275" width="8.83203125" customWidth="1"/>
    <col min="10276" max="10276" width="12.5" bestFit="1" customWidth="1"/>
    <col min="10277" max="10277" width="8.83203125" customWidth="1"/>
    <col min="10278" max="10278" width="13.1640625" bestFit="1" customWidth="1"/>
    <col min="10279" max="10279" width="10.6640625" bestFit="1" customWidth="1"/>
    <col min="10280" max="10281" width="11.5" bestFit="1" customWidth="1"/>
    <col min="10282" max="10282" width="8.83203125" customWidth="1"/>
    <col min="10283" max="10284" width="0" hidden="1" customWidth="1"/>
    <col min="10285" max="10286" width="9.1640625" customWidth="1"/>
    <col min="10287" max="10500" width="8.83203125" customWidth="1"/>
    <col min="10501" max="10501" width="11" bestFit="1" customWidth="1"/>
    <col min="10502" max="10519" width="8.83203125" customWidth="1"/>
    <col min="10520" max="10520" width="10.5" customWidth="1"/>
    <col min="10521" max="10526" width="8.83203125" customWidth="1"/>
    <col min="10527" max="10527" width="11.5" bestFit="1" customWidth="1"/>
    <col min="10528" max="10531" width="8.83203125" customWidth="1"/>
    <col min="10532" max="10532" width="12.5" bestFit="1" customWidth="1"/>
    <col min="10533" max="10533" width="8.83203125" customWidth="1"/>
    <col min="10534" max="10534" width="13.1640625" bestFit="1" customWidth="1"/>
    <col min="10535" max="10535" width="10.6640625" bestFit="1" customWidth="1"/>
    <col min="10536" max="10537" width="11.5" bestFit="1" customWidth="1"/>
    <col min="10538" max="10538" width="8.83203125" customWidth="1"/>
    <col min="10539" max="10540" width="0" hidden="1" customWidth="1"/>
    <col min="10541" max="10542" width="9.1640625" customWidth="1"/>
    <col min="10543" max="10756" width="8.83203125" customWidth="1"/>
    <col min="10757" max="10757" width="11" bestFit="1" customWidth="1"/>
    <col min="10758" max="10775" width="8.83203125" customWidth="1"/>
    <col min="10776" max="10776" width="10.5" customWidth="1"/>
    <col min="10777" max="10782" width="8.83203125" customWidth="1"/>
    <col min="10783" max="10783" width="11.5" bestFit="1" customWidth="1"/>
    <col min="10784" max="10787" width="8.83203125" customWidth="1"/>
    <col min="10788" max="10788" width="12.5" bestFit="1" customWidth="1"/>
    <col min="10789" max="10789" width="8.83203125" customWidth="1"/>
    <col min="10790" max="10790" width="13.1640625" bestFit="1" customWidth="1"/>
    <col min="10791" max="10791" width="10.6640625" bestFit="1" customWidth="1"/>
    <col min="10792" max="10793" width="11.5" bestFit="1" customWidth="1"/>
    <col min="10794" max="10794" width="8.83203125" customWidth="1"/>
    <col min="10795" max="10796" width="0" hidden="1" customWidth="1"/>
    <col min="10797" max="10798" width="9.1640625" customWidth="1"/>
    <col min="10799" max="11012" width="8.83203125" customWidth="1"/>
    <col min="11013" max="11013" width="11" bestFit="1" customWidth="1"/>
    <col min="11014" max="11031" width="8.83203125" customWidth="1"/>
    <col min="11032" max="11032" width="10.5" customWidth="1"/>
    <col min="11033" max="11038" width="8.83203125" customWidth="1"/>
    <col min="11039" max="11039" width="11.5" bestFit="1" customWidth="1"/>
    <col min="11040" max="11043" width="8.83203125" customWidth="1"/>
    <col min="11044" max="11044" width="12.5" bestFit="1" customWidth="1"/>
    <col min="11045" max="11045" width="8.83203125" customWidth="1"/>
    <col min="11046" max="11046" width="13.1640625" bestFit="1" customWidth="1"/>
    <col min="11047" max="11047" width="10.6640625" bestFit="1" customWidth="1"/>
    <col min="11048" max="11049" width="11.5" bestFit="1" customWidth="1"/>
    <col min="11050" max="11050" width="8.83203125" customWidth="1"/>
    <col min="11051" max="11052" width="0" hidden="1" customWidth="1"/>
    <col min="11053" max="11054" width="9.1640625" customWidth="1"/>
    <col min="11055" max="11268" width="8.83203125" customWidth="1"/>
    <col min="11269" max="11269" width="11" bestFit="1" customWidth="1"/>
    <col min="11270" max="11287" width="8.83203125" customWidth="1"/>
    <col min="11288" max="11288" width="10.5" customWidth="1"/>
    <col min="11289" max="11294" width="8.83203125" customWidth="1"/>
    <col min="11295" max="11295" width="11.5" bestFit="1" customWidth="1"/>
    <col min="11296" max="11299" width="8.83203125" customWidth="1"/>
    <col min="11300" max="11300" width="12.5" bestFit="1" customWidth="1"/>
    <col min="11301" max="11301" width="8.83203125" customWidth="1"/>
    <col min="11302" max="11302" width="13.1640625" bestFit="1" customWidth="1"/>
    <col min="11303" max="11303" width="10.6640625" bestFit="1" customWidth="1"/>
    <col min="11304" max="11305" width="11.5" bestFit="1" customWidth="1"/>
    <col min="11306" max="11306" width="8.83203125" customWidth="1"/>
    <col min="11307" max="11308" width="0" hidden="1" customWidth="1"/>
    <col min="11309" max="11310" width="9.1640625" customWidth="1"/>
    <col min="11311" max="11524" width="8.83203125" customWidth="1"/>
    <col min="11525" max="11525" width="11" bestFit="1" customWidth="1"/>
    <col min="11526" max="11543" width="8.83203125" customWidth="1"/>
    <col min="11544" max="11544" width="10.5" customWidth="1"/>
    <col min="11545" max="11550" width="8.83203125" customWidth="1"/>
    <col min="11551" max="11551" width="11.5" bestFit="1" customWidth="1"/>
    <col min="11552" max="11555" width="8.83203125" customWidth="1"/>
    <col min="11556" max="11556" width="12.5" bestFit="1" customWidth="1"/>
    <col min="11557" max="11557" width="8.83203125" customWidth="1"/>
    <col min="11558" max="11558" width="13.1640625" bestFit="1" customWidth="1"/>
    <col min="11559" max="11559" width="10.6640625" bestFit="1" customWidth="1"/>
    <col min="11560" max="11561" width="11.5" bestFit="1" customWidth="1"/>
    <col min="11562" max="11562" width="8.83203125" customWidth="1"/>
    <col min="11563" max="11564" width="0" hidden="1" customWidth="1"/>
    <col min="11565" max="11566" width="9.1640625" customWidth="1"/>
    <col min="11567" max="11780" width="8.83203125" customWidth="1"/>
    <col min="11781" max="11781" width="11" bestFit="1" customWidth="1"/>
    <col min="11782" max="11799" width="8.83203125" customWidth="1"/>
    <col min="11800" max="11800" width="10.5" customWidth="1"/>
    <col min="11801" max="11806" width="8.83203125" customWidth="1"/>
    <col min="11807" max="11807" width="11.5" bestFit="1" customWidth="1"/>
    <col min="11808" max="11811" width="8.83203125" customWidth="1"/>
    <col min="11812" max="11812" width="12.5" bestFit="1" customWidth="1"/>
    <col min="11813" max="11813" width="8.83203125" customWidth="1"/>
    <col min="11814" max="11814" width="13.1640625" bestFit="1" customWidth="1"/>
    <col min="11815" max="11815" width="10.6640625" bestFit="1" customWidth="1"/>
    <col min="11816" max="11817" width="11.5" bestFit="1" customWidth="1"/>
    <col min="11818" max="11818" width="8.83203125" customWidth="1"/>
    <col min="11819" max="11820" width="0" hidden="1" customWidth="1"/>
    <col min="11821" max="11822" width="9.1640625" customWidth="1"/>
    <col min="11823" max="12036" width="8.83203125" customWidth="1"/>
    <col min="12037" max="12037" width="11" bestFit="1" customWidth="1"/>
    <col min="12038" max="12055" width="8.83203125" customWidth="1"/>
    <col min="12056" max="12056" width="10.5" customWidth="1"/>
    <col min="12057" max="12062" width="8.83203125" customWidth="1"/>
    <col min="12063" max="12063" width="11.5" bestFit="1" customWidth="1"/>
    <col min="12064" max="12067" width="8.83203125" customWidth="1"/>
    <col min="12068" max="12068" width="12.5" bestFit="1" customWidth="1"/>
    <col min="12069" max="12069" width="8.83203125" customWidth="1"/>
    <col min="12070" max="12070" width="13.1640625" bestFit="1" customWidth="1"/>
    <col min="12071" max="12071" width="10.6640625" bestFit="1" customWidth="1"/>
    <col min="12072" max="12073" width="11.5" bestFit="1" customWidth="1"/>
    <col min="12074" max="12074" width="8.83203125" customWidth="1"/>
    <col min="12075" max="12076" width="0" hidden="1" customWidth="1"/>
    <col min="12077" max="12078" width="9.1640625" customWidth="1"/>
    <col min="12079" max="12292" width="8.83203125" customWidth="1"/>
    <col min="12293" max="12293" width="11" bestFit="1" customWidth="1"/>
    <col min="12294" max="12311" width="8.83203125" customWidth="1"/>
    <col min="12312" max="12312" width="10.5" customWidth="1"/>
    <col min="12313" max="12318" width="8.83203125" customWidth="1"/>
    <col min="12319" max="12319" width="11.5" bestFit="1" customWidth="1"/>
    <col min="12320" max="12323" width="8.83203125" customWidth="1"/>
    <col min="12324" max="12324" width="12.5" bestFit="1" customWidth="1"/>
    <col min="12325" max="12325" width="8.83203125" customWidth="1"/>
    <col min="12326" max="12326" width="13.1640625" bestFit="1" customWidth="1"/>
    <col min="12327" max="12327" width="10.6640625" bestFit="1" customWidth="1"/>
    <col min="12328" max="12329" width="11.5" bestFit="1" customWidth="1"/>
    <col min="12330" max="12330" width="8.83203125" customWidth="1"/>
    <col min="12331" max="12332" width="0" hidden="1" customWidth="1"/>
    <col min="12333" max="12334" width="9.1640625" customWidth="1"/>
    <col min="12335" max="12548" width="8.83203125" customWidth="1"/>
    <col min="12549" max="12549" width="11" bestFit="1" customWidth="1"/>
    <col min="12550" max="12567" width="8.83203125" customWidth="1"/>
    <col min="12568" max="12568" width="10.5" customWidth="1"/>
    <col min="12569" max="12574" width="8.83203125" customWidth="1"/>
    <col min="12575" max="12575" width="11.5" bestFit="1" customWidth="1"/>
    <col min="12576" max="12579" width="8.83203125" customWidth="1"/>
    <col min="12580" max="12580" width="12.5" bestFit="1" customWidth="1"/>
    <col min="12581" max="12581" width="8.83203125" customWidth="1"/>
    <col min="12582" max="12582" width="13.1640625" bestFit="1" customWidth="1"/>
    <col min="12583" max="12583" width="10.6640625" bestFit="1" customWidth="1"/>
    <col min="12584" max="12585" width="11.5" bestFit="1" customWidth="1"/>
    <col min="12586" max="12586" width="8.83203125" customWidth="1"/>
    <col min="12587" max="12588" width="0" hidden="1" customWidth="1"/>
    <col min="12589" max="12590" width="9.1640625" customWidth="1"/>
    <col min="12591" max="12804" width="8.83203125" customWidth="1"/>
    <col min="12805" max="12805" width="11" bestFit="1" customWidth="1"/>
    <col min="12806" max="12823" width="8.83203125" customWidth="1"/>
    <col min="12824" max="12824" width="10.5" customWidth="1"/>
    <col min="12825" max="12830" width="8.83203125" customWidth="1"/>
    <col min="12831" max="12831" width="11.5" bestFit="1" customWidth="1"/>
    <col min="12832" max="12835" width="8.83203125" customWidth="1"/>
    <col min="12836" max="12836" width="12.5" bestFit="1" customWidth="1"/>
    <col min="12837" max="12837" width="8.83203125" customWidth="1"/>
    <col min="12838" max="12838" width="13.1640625" bestFit="1" customWidth="1"/>
    <col min="12839" max="12839" width="10.6640625" bestFit="1" customWidth="1"/>
    <col min="12840" max="12841" width="11.5" bestFit="1" customWidth="1"/>
    <col min="12842" max="12842" width="8.83203125" customWidth="1"/>
    <col min="12843" max="12844" width="0" hidden="1" customWidth="1"/>
    <col min="12845" max="12846" width="9.1640625" customWidth="1"/>
    <col min="12847" max="13060" width="8.83203125" customWidth="1"/>
    <col min="13061" max="13061" width="11" bestFit="1" customWidth="1"/>
    <col min="13062" max="13079" width="8.83203125" customWidth="1"/>
    <col min="13080" max="13080" width="10.5" customWidth="1"/>
    <col min="13081" max="13086" width="8.83203125" customWidth="1"/>
    <col min="13087" max="13087" width="11.5" bestFit="1" customWidth="1"/>
    <col min="13088" max="13091" width="8.83203125" customWidth="1"/>
    <col min="13092" max="13092" width="12.5" bestFit="1" customWidth="1"/>
    <col min="13093" max="13093" width="8.83203125" customWidth="1"/>
    <col min="13094" max="13094" width="13.1640625" bestFit="1" customWidth="1"/>
    <col min="13095" max="13095" width="10.6640625" bestFit="1" customWidth="1"/>
    <col min="13096" max="13097" width="11.5" bestFit="1" customWidth="1"/>
    <col min="13098" max="13098" width="8.83203125" customWidth="1"/>
    <col min="13099" max="13100" width="0" hidden="1" customWidth="1"/>
    <col min="13101" max="13102" width="9.1640625" customWidth="1"/>
    <col min="13103" max="13316" width="8.83203125" customWidth="1"/>
    <col min="13317" max="13317" width="11" bestFit="1" customWidth="1"/>
    <col min="13318" max="13335" width="8.83203125" customWidth="1"/>
    <col min="13336" max="13336" width="10.5" customWidth="1"/>
    <col min="13337" max="13342" width="8.83203125" customWidth="1"/>
    <col min="13343" max="13343" width="11.5" bestFit="1" customWidth="1"/>
    <col min="13344" max="13347" width="8.83203125" customWidth="1"/>
    <col min="13348" max="13348" width="12.5" bestFit="1" customWidth="1"/>
    <col min="13349" max="13349" width="8.83203125" customWidth="1"/>
    <col min="13350" max="13350" width="13.1640625" bestFit="1" customWidth="1"/>
    <col min="13351" max="13351" width="10.6640625" bestFit="1" customWidth="1"/>
    <col min="13352" max="13353" width="11.5" bestFit="1" customWidth="1"/>
    <col min="13354" max="13354" width="8.83203125" customWidth="1"/>
    <col min="13355" max="13356" width="0" hidden="1" customWidth="1"/>
    <col min="13357" max="13358" width="9.1640625" customWidth="1"/>
    <col min="13359" max="13572" width="8.83203125" customWidth="1"/>
    <col min="13573" max="13573" width="11" bestFit="1" customWidth="1"/>
    <col min="13574" max="13591" width="8.83203125" customWidth="1"/>
    <col min="13592" max="13592" width="10.5" customWidth="1"/>
    <col min="13593" max="13598" width="8.83203125" customWidth="1"/>
    <col min="13599" max="13599" width="11.5" bestFit="1" customWidth="1"/>
    <col min="13600" max="13603" width="8.83203125" customWidth="1"/>
    <col min="13604" max="13604" width="12.5" bestFit="1" customWidth="1"/>
    <col min="13605" max="13605" width="8.83203125" customWidth="1"/>
    <col min="13606" max="13606" width="13.1640625" bestFit="1" customWidth="1"/>
    <col min="13607" max="13607" width="10.6640625" bestFit="1" customWidth="1"/>
    <col min="13608" max="13609" width="11.5" bestFit="1" customWidth="1"/>
    <col min="13610" max="13610" width="8.83203125" customWidth="1"/>
    <col min="13611" max="13612" width="0" hidden="1" customWidth="1"/>
    <col min="13613" max="13614" width="9.1640625" customWidth="1"/>
    <col min="13615" max="13828" width="8.83203125" customWidth="1"/>
    <col min="13829" max="13829" width="11" bestFit="1" customWidth="1"/>
    <col min="13830" max="13847" width="8.83203125" customWidth="1"/>
    <col min="13848" max="13848" width="10.5" customWidth="1"/>
    <col min="13849" max="13854" width="8.83203125" customWidth="1"/>
    <col min="13855" max="13855" width="11.5" bestFit="1" customWidth="1"/>
    <col min="13856" max="13859" width="8.83203125" customWidth="1"/>
    <col min="13860" max="13860" width="12.5" bestFit="1" customWidth="1"/>
    <col min="13861" max="13861" width="8.83203125" customWidth="1"/>
    <col min="13862" max="13862" width="13.1640625" bestFit="1" customWidth="1"/>
    <col min="13863" max="13863" width="10.6640625" bestFit="1" customWidth="1"/>
    <col min="13864" max="13865" width="11.5" bestFit="1" customWidth="1"/>
    <col min="13866" max="13866" width="8.83203125" customWidth="1"/>
    <col min="13867" max="13868" width="0" hidden="1" customWidth="1"/>
    <col min="13869" max="13870" width="9.1640625" customWidth="1"/>
    <col min="13871" max="14084" width="8.83203125" customWidth="1"/>
    <col min="14085" max="14085" width="11" bestFit="1" customWidth="1"/>
    <col min="14086" max="14103" width="8.83203125" customWidth="1"/>
    <col min="14104" max="14104" width="10.5" customWidth="1"/>
    <col min="14105" max="14110" width="8.83203125" customWidth="1"/>
    <col min="14111" max="14111" width="11.5" bestFit="1" customWidth="1"/>
    <col min="14112" max="14115" width="8.83203125" customWidth="1"/>
    <col min="14116" max="14116" width="12.5" bestFit="1" customWidth="1"/>
    <col min="14117" max="14117" width="8.83203125" customWidth="1"/>
    <col min="14118" max="14118" width="13.1640625" bestFit="1" customWidth="1"/>
    <col min="14119" max="14119" width="10.6640625" bestFit="1" customWidth="1"/>
    <col min="14120" max="14121" width="11.5" bestFit="1" customWidth="1"/>
    <col min="14122" max="14122" width="8.83203125" customWidth="1"/>
    <col min="14123" max="14124" width="0" hidden="1" customWidth="1"/>
    <col min="14125" max="14126" width="9.1640625" customWidth="1"/>
    <col min="14127" max="14340" width="8.83203125" customWidth="1"/>
    <col min="14341" max="14341" width="11" bestFit="1" customWidth="1"/>
    <col min="14342" max="14359" width="8.83203125" customWidth="1"/>
    <col min="14360" max="14360" width="10.5" customWidth="1"/>
    <col min="14361" max="14366" width="8.83203125" customWidth="1"/>
    <col min="14367" max="14367" width="11.5" bestFit="1" customWidth="1"/>
    <col min="14368" max="14371" width="8.83203125" customWidth="1"/>
    <col min="14372" max="14372" width="12.5" bestFit="1" customWidth="1"/>
    <col min="14373" max="14373" width="8.83203125" customWidth="1"/>
    <col min="14374" max="14374" width="13.1640625" bestFit="1" customWidth="1"/>
    <col min="14375" max="14375" width="10.6640625" bestFit="1" customWidth="1"/>
    <col min="14376" max="14377" width="11.5" bestFit="1" customWidth="1"/>
    <col min="14378" max="14378" width="8.83203125" customWidth="1"/>
    <col min="14379" max="14380" width="0" hidden="1" customWidth="1"/>
    <col min="14381" max="14382" width="9.1640625" customWidth="1"/>
    <col min="14383" max="14596" width="8.83203125" customWidth="1"/>
    <col min="14597" max="14597" width="11" bestFit="1" customWidth="1"/>
    <col min="14598" max="14615" width="8.83203125" customWidth="1"/>
    <col min="14616" max="14616" width="10.5" customWidth="1"/>
    <col min="14617" max="14622" width="8.83203125" customWidth="1"/>
    <col min="14623" max="14623" width="11.5" bestFit="1" customWidth="1"/>
    <col min="14624" max="14627" width="8.83203125" customWidth="1"/>
    <col min="14628" max="14628" width="12.5" bestFit="1" customWidth="1"/>
    <col min="14629" max="14629" width="8.83203125" customWidth="1"/>
    <col min="14630" max="14630" width="13.1640625" bestFit="1" customWidth="1"/>
    <col min="14631" max="14631" width="10.6640625" bestFit="1" customWidth="1"/>
    <col min="14632" max="14633" width="11.5" bestFit="1" customWidth="1"/>
    <col min="14634" max="14634" width="8.83203125" customWidth="1"/>
    <col min="14635" max="14636" width="0" hidden="1" customWidth="1"/>
    <col min="14637" max="14638" width="9.1640625" customWidth="1"/>
    <col min="14639" max="14852" width="8.83203125" customWidth="1"/>
    <col min="14853" max="14853" width="11" bestFit="1" customWidth="1"/>
    <col min="14854" max="14871" width="8.83203125" customWidth="1"/>
    <col min="14872" max="14872" width="10.5" customWidth="1"/>
    <col min="14873" max="14878" width="8.83203125" customWidth="1"/>
    <col min="14879" max="14879" width="11.5" bestFit="1" customWidth="1"/>
    <col min="14880" max="14883" width="8.83203125" customWidth="1"/>
    <col min="14884" max="14884" width="12.5" bestFit="1" customWidth="1"/>
    <col min="14885" max="14885" width="8.83203125" customWidth="1"/>
    <col min="14886" max="14886" width="13.1640625" bestFit="1" customWidth="1"/>
    <col min="14887" max="14887" width="10.6640625" bestFit="1" customWidth="1"/>
    <col min="14888" max="14889" width="11.5" bestFit="1" customWidth="1"/>
    <col min="14890" max="14890" width="8.83203125" customWidth="1"/>
    <col min="14891" max="14892" width="0" hidden="1" customWidth="1"/>
    <col min="14893" max="14894" width="9.1640625" customWidth="1"/>
    <col min="14895" max="15108" width="8.83203125" customWidth="1"/>
    <col min="15109" max="15109" width="11" bestFit="1" customWidth="1"/>
    <col min="15110" max="15127" width="8.83203125" customWidth="1"/>
    <col min="15128" max="15128" width="10.5" customWidth="1"/>
    <col min="15129" max="15134" width="8.83203125" customWidth="1"/>
    <col min="15135" max="15135" width="11.5" bestFit="1" customWidth="1"/>
    <col min="15136" max="15139" width="8.83203125" customWidth="1"/>
    <col min="15140" max="15140" width="12.5" bestFit="1" customWidth="1"/>
    <col min="15141" max="15141" width="8.83203125" customWidth="1"/>
    <col min="15142" max="15142" width="13.1640625" bestFit="1" customWidth="1"/>
    <col min="15143" max="15143" width="10.6640625" bestFit="1" customWidth="1"/>
    <col min="15144" max="15145" width="11.5" bestFit="1" customWidth="1"/>
    <col min="15146" max="15146" width="8.83203125" customWidth="1"/>
    <col min="15147" max="15148" width="0" hidden="1" customWidth="1"/>
    <col min="15149" max="15150" width="9.1640625" customWidth="1"/>
    <col min="15151" max="15364" width="8.83203125" customWidth="1"/>
    <col min="15365" max="15365" width="11" bestFit="1" customWidth="1"/>
    <col min="15366" max="15383" width="8.83203125" customWidth="1"/>
    <col min="15384" max="15384" width="10.5" customWidth="1"/>
    <col min="15385" max="15390" width="8.83203125" customWidth="1"/>
    <col min="15391" max="15391" width="11.5" bestFit="1" customWidth="1"/>
    <col min="15392" max="15395" width="8.83203125" customWidth="1"/>
    <col min="15396" max="15396" width="12.5" bestFit="1" customWidth="1"/>
    <col min="15397" max="15397" width="8.83203125" customWidth="1"/>
    <col min="15398" max="15398" width="13.1640625" bestFit="1" customWidth="1"/>
    <col min="15399" max="15399" width="10.6640625" bestFit="1" customWidth="1"/>
    <col min="15400" max="15401" width="11.5" bestFit="1" customWidth="1"/>
    <col min="15402" max="15402" width="8.83203125" customWidth="1"/>
    <col min="15403" max="15404" width="0" hidden="1" customWidth="1"/>
    <col min="15405" max="15406" width="9.1640625" customWidth="1"/>
    <col min="15407" max="15620" width="8.83203125" customWidth="1"/>
    <col min="15621" max="15621" width="11" bestFit="1" customWidth="1"/>
    <col min="15622" max="15639" width="8.83203125" customWidth="1"/>
    <col min="15640" max="15640" width="10.5" customWidth="1"/>
    <col min="15641" max="15646" width="8.83203125" customWidth="1"/>
    <col min="15647" max="15647" width="11.5" bestFit="1" customWidth="1"/>
    <col min="15648" max="15651" width="8.83203125" customWidth="1"/>
    <col min="15652" max="15652" width="12.5" bestFit="1" customWidth="1"/>
    <col min="15653" max="15653" width="8.83203125" customWidth="1"/>
    <col min="15654" max="15654" width="13.1640625" bestFit="1" customWidth="1"/>
    <col min="15655" max="15655" width="10.6640625" bestFit="1" customWidth="1"/>
    <col min="15656" max="15657" width="11.5" bestFit="1" customWidth="1"/>
    <col min="15658" max="15658" width="8.83203125" customWidth="1"/>
    <col min="15659" max="15660" width="0" hidden="1" customWidth="1"/>
    <col min="15661" max="15662" width="9.1640625" customWidth="1"/>
    <col min="15663" max="15876" width="8.83203125" customWidth="1"/>
    <col min="15877" max="15877" width="11" bestFit="1" customWidth="1"/>
    <col min="15878" max="15895" width="8.83203125" customWidth="1"/>
    <col min="15896" max="15896" width="10.5" customWidth="1"/>
    <col min="15897" max="15902" width="8.83203125" customWidth="1"/>
    <col min="15903" max="15903" width="11.5" bestFit="1" customWidth="1"/>
    <col min="15904" max="15907" width="8.83203125" customWidth="1"/>
    <col min="15908" max="15908" width="12.5" bestFit="1" customWidth="1"/>
    <col min="15909" max="15909" width="8.83203125" customWidth="1"/>
    <col min="15910" max="15910" width="13.1640625" bestFit="1" customWidth="1"/>
    <col min="15911" max="15911" width="10.6640625" bestFit="1" customWidth="1"/>
    <col min="15912" max="15913" width="11.5" bestFit="1" customWidth="1"/>
    <col min="15914" max="15914" width="8.83203125" customWidth="1"/>
    <col min="15915" max="15916" width="0" hidden="1" customWidth="1"/>
    <col min="15917" max="15918" width="9.1640625" customWidth="1"/>
    <col min="15919" max="16132" width="8.83203125" customWidth="1"/>
    <col min="16133" max="16133" width="11" bestFit="1" customWidth="1"/>
    <col min="16134" max="16151" width="8.83203125" customWidth="1"/>
    <col min="16152" max="16152" width="10.5" customWidth="1"/>
    <col min="16153" max="16158" width="8.83203125" customWidth="1"/>
    <col min="16159" max="16159" width="11.5" bestFit="1" customWidth="1"/>
    <col min="16160" max="16163" width="8.83203125" customWidth="1"/>
    <col min="16164" max="16164" width="12.5" bestFit="1" customWidth="1"/>
    <col min="16165" max="16165" width="8.83203125" customWidth="1"/>
    <col min="16166" max="16166" width="13.1640625" bestFit="1" customWidth="1"/>
    <col min="16167" max="16167" width="10.6640625" bestFit="1" customWidth="1"/>
    <col min="16168" max="16169" width="11.5" bestFit="1" customWidth="1"/>
    <col min="16170" max="16170" width="8.83203125" customWidth="1"/>
    <col min="16171" max="16172" width="0" hidden="1" customWidth="1"/>
    <col min="16173" max="16174" width="9.1640625" customWidth="1"/>
    <col min="16175" max="16384" width="8.83203125" customWidth="1"/>
  </cols>
  <sheetData>
    <row r="2" spans="1:56" x14ac:dyDescent="0.2">
      <c r="A2" s="3" t="s">
        <v>158</v>
      </c>
      <c r="B2" s="3">
        <f>25^7</f>
        <v>6103515625</v>
      </c>
    </row>
    <row r="3" spans="1:56" x14ac:dyDescent="0.2">
      <c r="A3" s="3" t="s">
        <v>159</v>
      </c>
      <c r="B3" s="3">
        <v>1</v>
      </c>
    </row>
    <row r="4" spans="1:56" x14ac:dyDescent="0.2">
      <c r="A4" s="3" t="s">
        <v>160</v>
      </c>
      <c r="B4" s="3">
        <v>1</v>
      </c>
    </row>
    <row r="5" spans="1:56" x14ac:dyDescent="0.2">
      <c r="A5" s="3" t="s">
        <v>161</v>
      </c>
      <c r="B5" s="3">
        <v>1</v>
      </c>
    </row>
    <row r="7" spans="1:56" x14ac:dyDescent="0.2">
      <c r="AY7">
        <v>2.4</v>
      </c>
    </row>
    <row r="8" spans="1:56" s="2" customFormat="1" x14ac:dyDescent="0.2">
      <c r="A8" s="2" t="s">
        <v>162</v>
      </c>
      <c r="B8" s="2" t="s">
        <v>163</v>
      </c>
      <c r="C8" s="2" t="s">
        <v>164</v>
      </c>
      <c r="D8" s="2" t="s">
        <v>165</v>
      </c>
      <c r="E8" s="2" t="s">
        <v>166</v>
      </c>
      <c r="F8" s="2" t="s">
        <v>167</v>
      </c>
      <c r="G8" s="2" t="s">
        <v>168</v>
      </c>
      <c r="H8" s="2" t="s">
        <v>169</v>
      </c>
      <c r="I8" s="2" t="s">
        <v>170</v>
      </c>
      <c r="J8" s="2" t="s">
        <v>171</v>
      </c>
      <c r="K8" s="2" t="s">
        <v>172</v>
      </c>
      <c r="L8" s="2" t="s">
        <v>173</v>
      </c>
      <c r="M8" s="2" t="s">
        <v>174</v>
      </c>
      <c r="N8" s="2" t="s">
        <v>175</v>
      </c>
      <c r="O8" s="2" t="s">
        <v>176</v>
      </c>
      <c r="P8" s="2" t="s">
        <v>177</v>
      </c>
      <c r="Q8" s="2" t="s">
        <v>178</v>
      </c>
      <c r="R8" s="2" t="s">
        <v>179</v>
      </c>
      <c r="S8" s="2" t="s">
        <v>180</v>
      </c>
      <c r="T8" s="2" t="s">
        <v>181</v>
      </c>
      <c r="U8" s="2" t="s">
        <v>182</v>
      </c>
      <c r="V8" s="2" t="s">
        <v>183</v>
      </c>
      <c r="W8" s="2" t="s">
        <v>184</v>
      </c>
      <c r="X8" s="2" t="s">
        <v>185</v>
      </c>
      <c r="Y8" s="2" t="s">
        <v>186</v>
      </c>
      <c r="Z8" s="2" t="s">
        <v>187</v>
      </c>
      <c r="AA8" s="2" t="s">
        <v>188</v>
      </c>
      <c r="AB8" s="2" t="s">
        <v>189</v>
      </c>
      <c r="AC8" s="2" t="s">
        <v>190</v>
      </c>
      <c r="AD8" s="2" t="s">
        <v>191</v>
      </c>
      <c r="AE8" s="2" t="s">
        <v>192</v>
      </c>
      <c r="AF8" s="2" t="s">
        <v>193</v>
      </c>
      <c r="AG8" s="2" t="s">
        <v>194</v>
      </c>
      <c r="AH8" s="2" t="s">
        <v>195</v>
      </c>
      <c r="AI8" s="2" t="s">
        <v>196</v>
      </c>
      <c r="AJ8" s="2" t="s">
        <v>197</v>
      </c>
      <c r="AK8" s="2" t="s">
        <v>198</v>
      </c>
      <c r="AL8" s="2" t="s">
        <v>199</v>
      </c>
      <c r="AM8" s="6" t="s">
        <v>200</v>
      </c>
      <c r="AN8" s="7" t="s">
        <v>201</v>
      </c>
      <c r="AO8" s="8" t="s">
        <v>202</v>
      </c>
      <c r="AP8" s="8"/>
      <c r="AQ8" s="8"/>
      <c r="AR8" s="8"/>
      <c r="AS8" s="7" t="s">
        <v>203</v>
      </c>
      <c r="AT8" s="7"/>
    </row>
    <row r="9" spans="1:56" x14ac:dyDescent="0.2">
      <c r="A9" s="15">
        <f>'(Lab)limts'!B5</f>
        <v>74.421666666666667</v>
      </c>
      <c r="B9" s="29">
        <f>'(Lab)limts'!C5</f>
        <v>1.4666669999999999</v>
      </c>
      <c r="C9" s="15">
        <f>'(Lab)limts'!E5</f>
        <v>17.371666666666666</v>
      </c>
      <c r="D9" s="15">
        <f>'INPUT DATA'!$G$4</f>
        <v>72.911666666666676</v>
      </c>
      <c r="E9" s="15">
        <f>'INPUT DATA'!H4</f>
        <v>1.4316666666666666</v>
      </c>
      <c r="F9" s="15">
        <f>'INPUT DATA'!I4</f>
        <v>13.528333333333334</v>
      </c>
      <c r="G9" s="15">
        <f t="shared" ref="G9:G72" si="0">SQRT(B9^2+C9^2)</f>
        <v>17.433471107804859</v>
      </c>
      <c r="H9" s="15">
        <f t="shared" ref="H9:H72" si="1">SQRT(E9^2+F9^2)</f>
        <v>13.603877102584477</v>
      </c>
      <c r="I9" s="15">
        <f t="shared" ref="I9:I72" si="2">AVERAGE(G9:H9)</f>
        <v>15.518674105194668</v>
      </c>
      <c r="J9" s="15">
        <f t="shared" ref="J9:J72" si="3">0.5*(1-SQRT(I9^7/(I9^7+$B$2)))</f>
        <v>0.40740381655164049</v>
      </c>
      <c r="K9" s="15">
        <f t="shared" ref="K9:K72" si="4">A9</f>
        <v>74.421666666666667</v>
      </c>
      <c r="L9" s="15">
        <f t="shared" ref="L9:L72" si="5">(1+$J9)*B9</f>
        <v>2.0641927334103447</v>
      </c>
      <c r="M9" s="15">
        <f t="shared" ref="M9:N24" si="6">C9</f>
        <v>17.371666666666666</v>
      </c>
      <c r="N9" s="15">
        <f t="shared" si="6"/>
        <v>72.911666666666676</v>
      </c>
      <c r="O9" s="15">
        <f t="shared" ref="O9:O72" si="7">(1+$J9)*E9</f>
        <v>2.014933130696432</v>
      </c>
      <c r="P9" s="15">
        <f t="shared" ref="P9:P72" si="8">F9</f>
        <v>13.528333333333334</v>
      </c>
      <c r="Q9" s="15">
        <f t="shared" ref="Q9:Q72" si="9">SQRT(L9^2+M9^2)</f>
        <v>17.493875911828169</v>
      </c>
      <c r="R9" s="15">
        <f t="shared" ref="R9:R72" si="10">SQRT(O9^2+P9^2)</f>
        <v>13.677564048431867</v>
      </c>
      <c r="S9" s="15">
        <f t="shared" ref="S9:S72" si="11">IF(AND(L9=0,M9=0),0,IF(M9&gt;=0,DEGREES(ATAN2(L9,M9)),DEGREES(ATAN2(L9,M9))+360))</f>
        <v>83.22358819608516</v>
      </c>
      <c r="T9" s="15">
        <f t="shared" ref="T9:T72" si="12">IF(AND(O9=0,P9=0),0,IF(P9&gt;=0,DEGREES(ATAN2(O9,P9)),DEGREES(ATAN2(O9,P9))+360))</f>
        <v>81.528544722022161</v>
      </c>
      <c r="U9" s="15">
        <f>IF(AN9=0,T9-S9,IF(AN9=1,T9-S9-360,T9+360-S9))</f>
        <v>-1.6950434740629987</v>
      </c>
      <c r="V9" s="15">
        <f t="shared" ref="V9:V72" si="13">N9-K9</f>
        <v>-1.5099999999999909</v>
      </c>
      <c r="W9" s="15">
        <f t="shared" ref="W9:W72" si="14">(R9-Q9)</f>
        <v>-3.8163118633963027</v>
      </c>
      <c r="X9" s="15">
        <f t="shared" ref="X9:X72" si="15">(2*SQRT(Q9*R9)*SIN(RADIANS(U9/2)))</f>
        <v>-0.45760395635449386</v>
      </c>
      <c r="Y9" s="15">
        <f t="shared" ref="Y9:Y72" si="16">AVERAGE(K9,N9)</f>
        <v>73.666666666666671</v>
      </c>
      <c r="Z9" s="15">
        <f t="shared" ref="Z9:Z72" si="17">AVERAGE(Q9,R9)</f>
        <v>15.585719980130019</v>
      </c>
      <c r="AA9" s="15">
        <f>IF(AO9=3,S9+T9,IF(AO9=0,AVERAGE(S9,T9),IF(AO9=1,AVERAGE(S9,T9)+180,AVERAGE(S9,T9)-180)))</f>
        <v>82.376066459053661</v>
      </c>
      <c r="AB9" s="15">
        <f t="shared" ref="AB9:AB72" si="18">(Y9-50)^2</f>
        <v>560.11111111111131</v>
      </c>
      <c r="AC9" s="15">
        <f t="shared" ref="AC9:AC72" si="19">1+(0.015*AB9/SQRT(20+AB9))</f>
        <v>1.3488268090227165</v>
      </c>
      <c r="AD9" s="15">
        <f t="shared" ref="AD9:AD72" si="20">1+0.045*Z9</f>
        <v>1.7013573991058508</v>
      </c>
      <c r="AE9" s="15">
        <f t="shared" ref="AE9:AE72" si="21">1-0.17*COS(RADIANS(AA9-30))+0.24*COS(RADIANS(2*AA9))+0.32*COS(RADIANS(3*AA9+6))-0.2*COS(RADIANS(4*AA9-63))</f>
        <v>0.58398860911673156</v>
      </c>
      <c r="AF9" s="15">
        <f t="shared" ref="AF9:AF72" si="22">1+0.015*Z9*AE9</f>
        <v>1.1365282439991846</v>
      </c>
      <c r="AG9" s="15">
        <f t="shared" ref="AG9:AG72" si="23">30*EXP(-1*((AA9-275)/25)^2)</f>
        <v>4.9503440046474117E-25</v>
      </c>
      <c r="AH9" s="15">
        <f t="shared" ref="AH9:AH72" si="24">2*SQRT(Z9^7/(Z9^7+$B$2))</f>
        <v>0.37581830531371735</v>
      </c>
      <c r="AI9" s="15">
        <f t="shared" ref="AI9:AI72" si="25">-SIN(RADIANS(2*AG9))*AH9</f>
        <v>-6.4941254324735034E-27</v>
      </c>
      <c r="AJ9" s="15">
        <f t="shared" ref="AJ9:AJ72" si="26">V9/AC9/$B$3</f>
        <v>-1.119491390517402</v>
      </c>
      <c r="AK9" s="15">
        <f t="shared" ref="AK9:AK72" si="27">W9/AD9/$B$4</f>
        <v>-2.2430982845826324</v>
      </c>
      <c r="AL9" s="15">
        <f t="shared" ref="AL9:AL72" si="28">X9/AF9/$B$5</f>
        <v>-0.40263315827883828</v>
      </c>
      <c r="AM9" s="15">
        <f t="shared" ref="AM9:AM72" si="29">SQRT(AJ9^2+AK9^2+AL9^2+AI9*AK9*AL9)</f>
        <v>2.5390676138861932</v>
      </c>
      <c r="AN9" s="4">
        <f>IF((T9-S9)&gt;180,1,IF((T9-S9)&lt;-180,2,0))</f>
        <v>0</v>
      </c>
      <c r="AO9" s="5">
        <f>IF(Q9*R9=0,3,IF(ABS(T9-S9)&lt;=180,0,IF((T9+S9)&lt;360,1,2)))</f>
        <v>0</v>
      </c>
      <c r="AP9" s="16">
        <f>AM9</f>
        <v>2.5390676138861932</v>
      </c>
      <c r="AQ9" t="s">
        <v>16</v>
      </c>
      <c r="AS9" s="9" t="s">
        <v>204</v>
      </c>
      <c r="AY9" cm="1">
        <f t="array" ref="AY9:AZ13">_xlfn._xlws.FILTER(AP9:AQ94,AP9:AP94&lt;AY7)</f>
        <v>2.2851768182423902</v>
      </c>
      <c r="AZ9" t="str">
        <v>Opaque A3.5</v>
      </c>
      <c r="BC9" cm="1">
        <f t="array" ref="BC9:BD94">_xlfn.SORTBY(AY9:AZ94,AY9:AY94,1)</f>
        <v>2.2816222921308453</v>
      </c>
      <c r="BD9" t="str">
        <v>Opaque D2</v>
      </c>
    </row>
    <row r="10" spans="1:56" x14ac:dyDescent="0.2">
      <c r="A10" s="15">
        <f>'(Lab)limts'!B6</f>
        <v>77.381666666666661</v>
      </c>
      <c r="B10" s="29">
        <f>'(Lab)limts'!C6</f>
        <v>1.9213399999999989</v>
      </c>
      <c r="C10" s="15">
        <f>'(Lab)limts'!E6</f>
        <v>17.371666666666666</v>
      </c>
      <c r="D10" s="15">
        <f>D9</f>
        <v>72.911666666666676</v>
      </c>
      <c r="E10" s="15">
        <f>E9</f>
        <v>1.4316666666666666</v>
      </c>
      <c r="F10" s="15">
        <f>F9</f>
        <v>13.528333333333334</v>
      </c>
      <c r="G10" s="15">
        <f t="shared" si="0"/>
        <v>17.477595663402269</v>
      </c>
      <c r="H10" s="15">
        <f t="shared" si="1"/>
        <v>13.603877102584477</v>
      </c>
      <c r="I10" s="15">
        <f t="shared" si="2"/>
        <v>15.540736382993373</v>
      </c>
      <c r="J10" s="15">
        <f t="shared" si="3"/>
        <v>0.4069582004209234</v>
      </c>
      <c r="K10" s="15">
        <f t="shared" si="4"/>
        <v>77.381666666666661</v>
      </c>
      <c r="L10" s="15">
        <f t="shared" si="5"/>
        <v>2.7032450687967353</v>
      </c>
      <c r="M10" s="15">
        <f t="shared" si="6"/>
        <v>17.371666666666666</v>
      </c>
      <c r="N10" s="15">
        <f t="shared" si="6"/>
        <v>72.911666666666676</v>
      </c>
      <c r="O10" s="15">
        <f t="shared" si="7"/>
        <v>2.0142951569359551</v>
      </c>
      <c r="P10" s="15">
        <f t="shared" si="8"/>
        <v>13.528333333333334</v>
      </c>
      <c r="Q10" s="15">
        <f t="shared" si="9"/>
        <v>17.580737660284669</v>
      </c>
      <c r="R10" s="15">
        <f t="shared" si="10"/>
        <v>13.677470078820622</v>
      </c>
      <c r="S10" s="15">
        <f t="shared" si="11"/>
        <v>81.155010856762871</v>
      </c>
      <c r="T10" s="15">
        <f t="shared" si="12"/>
        <v>81.531188075330348</v>
      </c>
      <c r="U10" s="15">
        <f t="shared" ref="U10:U42" si="30">IF(AN10=0,T10-S10,IF(AN10=1,T10-S10-360,T10+360-S10))</f>
        <v>0.37617721856747721</v>
      </c>
      <c r="V10" s="15">
        <f t="shared" si="13"/>
        <v>-4.4699999999999847</v>
      </c>
      <c r="W10" s="15">
        <f t="shared" si="14"/>
        <v>-3.9032675814640463</v>
      </c>
      <c r="X10" s="15">
        <f t="shared" si="15"/>
        <v>0.10181001746345478</v>
      </c>
      <c r="Y10" s="15">
        <f t="shared" si="16"/>
        <v>75.146666666666675</v>
      </c>
      <c r="Z10" s="15">
        <f t="shared" si="17"/>
        <v>15.629103869552646</v>
      </c>
      <c r="AA10" s="15">
        <f t="shared" ref="AA10:AA42" si="31">IF(AO10=3,S10+T10,IF(AO10=0,AVERAGE(S10,T10),IF(AO10=1,AVERAGE(S10,T10)+180,AVERAGE(S10,T10)-180)))</f>
        <v>81.34309946604661</v>
      </c>
      <c r="AB10" s="15">
        <f t="shared" si="18"/>
        <v>632.35484444444489</v>
      </c>
      <c r="AC10" s="15">
        <f t="shared" si="19"/>
        <v>1.3713728607821714</v>
      </c>
      <c r="AD10" s="15">
        <f t="shared" si="20"/>
        <v>1.703309674129869</v>
      </c>
      <c r="AE10" s="15">
        <f t="shared" si="21"/>
        <v>0.58193729635254665</v>
      </c>
      <c r="AF10" s="15">
        <f t="shared" si="22"/>
        <v>1.1364273767539088</v>
      </c>
      <c r="AG10" s="15">
        <f t="shared" si="23"/>
        <v>2.6143944620837505E-25</v>
      </c>
      <c r="AH10" s="15">
        <f t="shared" si="24"/>
        <v>0.37936089191263112</v>
      </c>
      <c r="AI10" s="15">
        <f t="shared" si="25"/>
        <v>-3.462031665774189E-27</v>
      </c>
      <c r="AJ10" s="15">
        <f t="shared" si="26"/>
        <v>-3.2595074088388269</v>
      </c>
      <c r="AK10" s="15">
        <f t="shared" si="27"/>
        <v>-2.2915783552148374</v>
      </c>
      <c r="AL10" s="15">
        <f t="shared" si="28"/>
        <v>8.9587790250411706E-2</v>
      </c>
      <c r="AM10" s="15">
        <f t="shared" si="29"/>
        <v>3.9854417419561279</v>
      </c>
      <c r="AN10" s="4">
        <f t="shared" ref="AN10:AN42" si="32">IF((T10-S10)&gt;180,1,IF((T10-S10)&lt;-180,2,0))</f>
        <v>0</v>
      </c>
      <c r="AO10" s="5">
        <f t="shared" ref="AO10:AO42" si="33">IF(Q10*R10=0,3,IF(ABS(T10-S10)&lt;=180,0,IF((T10+S10)&lt;360,1,2)))</f>
        <v>0</v>
      </c>
      <c r="AP10" s="16">
        <f t="shared" ref="AP10:AP73" si="34">AM10</f>
        <v>3.9854417419561279</v>
      </c>
      <c r="AQ10" t="s">
        <v>17</v>
      </c>
      <c r="AS10" s="9" t="s">
        <v>204</v>
      </c>
      <c r="AY10">
        <v>2.2827702065862723</v>
      </c>
      <c r="AZ10" t="str">
        <v>Opaque C2</v>
      </c>
      <c r="BC10">
        <v>2.2827702065862723</v>
      </c>
      <c r="BD10" t="str">
        <v>Opaque C2</v>
      </c>
    </row>
    <row r="11" spans="1:56" x14ac:dyDescent="0.2">
      <c r="A11" s="15">
        <f>'(Lab)limts'!B7</f>
        <v>76.76666666666668</v>
      </c>
      <c r="B11" s="29">
        <f>'(Lab)limts'!C7</f>
        <v>1.8668549999999993</v>
      </c>
      <c r="C11" s="15">
        <f>'(Lab)limts'!E7</f>
        <v>17.371666666666666</v>
      </c>
      <c r="D11" s="15">
        <f t="shared" ref="D11:F26" si="35">D10</f>
        <v>72.911666666666676</v>
      </c>
      <c r="E11" s="15">
        <f t="shared" si="35"/>
        <v>1.4316666666666666</v>
      </c>
      <c r="F11" s="15">
        <f t="shared" si="35"/>
        <v>13.528333333333334</v>
      </c>
      <c r="G11" s="15">
        <f t="shared" si="0"/>
        <v>17.471689968884029</v>
      </c>
      <c r="H11" s="15">
        <f t="shared" si="1"/>
        <v>13.603877102584477</v>
      </c>
      <c r="I11" s="15">
        <f t="shared" si="2"/>
        <v>15.537783535734253</v>
      </c>
      <c r="J11" s="15">
        <f t="shared" si="3"/>
        <v>0.40701792078952093</v>
      </c>
      <c r="K11" s="15">
        <f t="shared" si="4"/>
        <v>76.76666666666668</v>
      </c>
      <c r="L11" s="15">
        <f t="shared" si="5"/>
        <v>2.6266984405155198</v>
      </c>
      <c r="M11" s="15">
        <f t="shared" si="6"/>
        <v>17.371666666666666</v>
      </c>
      <c r="N11" s="15">
        <f t="shared" si="6"/>
        <v>72.911666666666676</v>
      </c>
      <c r="O11" s="15">
        <f t="shared" si="7"/>
        <v>2.0143806565969973</v>
      </c>
      <c r="P11" s="15">
        <f t="shared" si="8"/>
        <v>13.528333333333334</v>
      </c>
      <c r="Q11" s="15">
        <f t="shared" si="9"/>
        <v>17.569130527011986</v>
      </c>
      <c r="R11" s="15">
        <f t="shared" si="10"/>
        <v>13.677482670705524</v>
      </c>
      <c r="S11" s="15">
        <f t="shared" si="11"/>
        <v>81.401673944774871</v>
      </c>
      <c r="T11" s="15">
        <f t="shared" si="12"/>
        <v>81.530833817568549</v>
      </c>
      <c r="U11" s="15">
        <f t="shared" si="30"/>
        <v>0.12915987279367869</v>
      </c>
      <c r="V11" s="15">
        <f t="shared" si="13"/>
        <v>-3.855000000000004</v>
      </c>
      <c r="W11" s="15">
        <f t="shared" si="14"/>
        <v>-3.8916478563064612</v>
      </c>
      <c r="X11" s="15">
        <f t="shared" si="15"/>
        <v>3.4944843959154072E-2</v>
      </c>
      <c r="Y11" s="15">
        <f t="shared" si="16"/>
        <v>74.839166666666671</v>
      </c>
      <c r="Z11" s="15">
        <f t="shared" si="17"/>
        <v>15.623306598858754</v>
      </c>
      <c r="AA11" s="15">
        <f t="shared" si="31"/>
        <v>81.46625388117171</v>
      </c>
      <c r="AB11" s="15">
        <f t="shared" si="18"/>
        <v>616.98420069444467</v>
      </c>
      <c r="AC11" s="15">
        <f t="shared" si="19"/>
        <v>1.3666916087733456</v>
      </c>
      <c r="AD11" s="15">
        <f t="shared" si="20"/>
        <v>1.7030487969486439</v>
      </c>
      <c r="AE11" s="15">
        <f t="shared" si="21"/>
        <v>0.58215429988986878</v>
      </c>
      <c r="AF11" s="15">
        <f t="shared" si="22"/>
        <v>1.1364276267253508</v>
      </c>
      <c r="AG11" s="15">
        <f t="shared" si="23"/>
        <v>2.8216654272131349E-25</v>
      </c>
      <c r="AH11" s="15">
        <f t="shared" si="24"/>
        <v>0.37888629405359853</v>
      </c>
      <c r="AI11" s="15">
        <f t="shared" si="25"/>
        <v>-3.7318293454122346E-27</v>
      </c>
      <c r="AJ11" s="15">
        <f t="shared" si="26"/>
        <v>-2.8206802289947501</v>
      </c>
      <c r="AK11" s="15">
        <f t="shared" si="27"/>
        <v>-2.285106488598057</v>
      </c>
      <c r="AL11" s="15">
        <f t="shared" si="28"/>
        <v>3.074973112000863E-2</v>
      </c>
      <c r="AM11" s="15">
        <f t="shared" si="29"/>
        <v>3.6302746679058284</v>
      </c>
      <c r="AN11" s="4">
        <f t="shared" si="32"/>
        <v>0</v>
      </c>
      <c r="AO11" s="5">
        <f t="shared" si="33"/>
        <v>0</v>
      </c>
      <c r="AP11" s="16">
        <f t="shared" si="34"/>
        <v>3.6302746679058284</v>
      </c>
      <c r="AQ11" t="s">
        <v>18</v>
      </c>
      <c r="AS11" s="9" t="s">
        <v>204</v>
      </c>
      <c r="AY11">
        <v>2.2922456579611374</v>
      </c>
      <c r="AZ11" t="str">
        <v>Opaque C3</v>
      </c>
      <c r="BC11">
        <v>2.2828195251305239</v>
      </c>
      <c r="BD11" t="str">
        <v>Dentine A1</v>
      </c>
    </row>
    <row r="12" spans="1:56" x14ac:dyDescent="0.2">
      <c r="A12" s="15">
        <f>'(Lab)limts'!B8</f>
        <v>73.051666666666662</v>
      </c>
      <c r="B12" s="29">
        <f>'(Lab)limts'!C8</f>
        <v>1.846749999999999</v>
      </c>
      <c r="C12" s="15">
        <f>'(Lab)limts'!E8</f>
        <v>17.371666666666666</v>
      </c>
      <c r="D12" s="15">
        <f t="shared" si="35"/>
        <v>72.911666666666676</v>
      </c>
      <c r="E12" s="15">
        <f t="shared" si="35"/>
        <v>1.4316666666666666</v>
      </c>
      <c r="F12" s="15">
        <f t="shared" si="35"/>
        <v>13.528333333333334</v>
      </c>
      <c r="G12" s="15">
        <f t="shared" si="0"/>
        <v>17.469553180899556</v>
      </c>
      <c r="H12" s="15">
        <f t="shared" si="1"/>
        <v>13.603877102584477</v>
      </c>
      <c r="I12" s="15">
        <f t="shared" si="2"/>
        <v>15.536715141742016</v>
      </c>
      <c r="J12" s="15">
        <f t="shared" si="3"/>
        <v>0.40703952273431898</v>
      </c>
      <c r="K12" s="15">
        <f t="shared" si="4"/>
        <v>73.051666666666662</v>
      </c>
      <c r="L12" s="15">
        <f t="shared" si="5"/>
        <v>2.5984502386096024</v>
      </c>
      <c r="M12" s="15">
        <f t="shared" si="6"/>
        <v>17.371666666666666</v>
      </c>
      <c r="N12" s="15">
        <f t="shared" si="6"/>
        <v>72.911666666666676</v>
      </c>
      <c r="O12" s="15">
        <f t="shared" si="7"/>
        <v>2.0144115833813001</v>
      </c>
      <c r="P12" s="15">
        <f t="shared" si="8"/>
        <v>13.528333333333334</v>
      </c>
      <c r="Q12" s="15">
        <f t="shared" si="9"/>
        <v>17.564929445355254</v>
      </c>
      <c r="R12" s="15">
        <f t="shared" si="10"/>
        <v>13.67748722554836</v>
      </c>
      <c r="S12" s="15">
        <f t="shared" si="11"/>
        <v>81.492782347429966</v>
      </c>
      <c r="T12" s="15">
        <f t="shared" si="12"/>
        <v>81.530705676245915</v>
      </c>
      <c r="U12" s="15">
        <f t="shared" si="30"/>
        <v>3.7923328815949731E-2</v>
      </c>
      <c r="V12" s="15">
        <f t="shared" si="13"/>
        <v>-0.13999999999998636</v>
      </c>
      <c r="W12" s="15">
        <f t="shared" si="14"/>
        <v>-3.8874422198068945</v>
      </c>
      <c r="X12" s="15">
        <f t="shared" si="15"/>
        <v>1.0259121542394646E-2</v>
      </c>
      <c r="Y12" s="15">
        <f t="shared" si="16"/>
        <v>72.981666666666669</v>
      </c>
      <c r="Z12" s="15">
        <f t="shared" si="17"/>
        <v>15.621208335451808</v>
      </c>
      <c r="AA12" s="15">
        <f t="shared" si="31"/>
        <v>81.511744011837948</v>
      </c>
      <c r="AB12" s="15">
        <f t="shared" si="18"/>
        <v>528.15700277777785</v>
      </c>
      <c r="AC12" s="15">
        <f t="shared" si="19"/>
        <v>1.3383777654663001</v>
      </c>
      <c r="AD12" s="15">
        <f t="shared" si="20"/>
        <v>1.7029543750953313</v>
      </c>
      <c r="AE12" s="15">
        <f t="shared" si="21"/>
        <v>0.58223631344544857</v>
      </c>
      <c r="AF12" s="15">
        <f t="shared" si="22"/>
        <v>1.1364285212919516</v>
      </c>
      <c r="AG12" s="15">
        <f t="shared" si="23"/>
        <v>2.9022792540509028E-25</v>
      </c>
      <c r="AH12" s="15">
        <f t="shared" si="24"/>
        <v>0.37871461028524189</v>
      </c>
      <c r="AI12" s="15">
        <f t="shared" si="25"/>
        <v>-3.8367068778106597E-27</v>
      </c>
      <c r="AJ12" s="15">
        <f t="shared" si="26"/>
        <v>-0.10460424822673993</v>
      </c>
      <c r="AK12" s="15">
        <f t="shared" si="27"/>
        <v>-2.2827635764400767</v>
      </c>
      <c r="AL12" s="15">
        <f t="shared" si="28"/>
        <v>9.0275114978032572E-3</v>
      </c>
      <c r="AM12" s="15">
        <f t="shared" si="29"/>
        <v>2.2851768182423902</v>
      </c>
      <c r="AN12" s="4">
        <f t="shared" si="32"/>
        <v>0</v>
      </c>
      <c r="AO12" s="5">
        <f t="shared" si="33"/>
        <v>0</v>
      </c>
      <c r="AP12" s="16">
        <f t="shared" si="34"/>
        <v>2.2851768182423902</v>
      </c>
      <c r="AQ12" t="s">
        <v>19</v>
      </c>
      <c r="AS12" s="9" t="s">
        <v>205</v>
      </c>
      <c r="AT12"/>
      <c r="AU12" s="10"/>
      <c r="AY12">
        <v>2.2816222921308453</v>
      </c>
      <c r="AZ12" t="str">
        <v>Opaque D2</v>
      </c>
      <c r="BC12">
        <v>2.2851768182423902</v>
      </c>
      <c r="BD12" t="str">
        <v>Opaque A3.5</v>
      </c>
    </row>
    <row r="13" spans="1:56" x14ac:dyDescent="0.2">
      <c r="A13" s="15">
        <f>'(Lab)limts'!B9</f>
        <v>74.423333333333332</v>
      </c>
      <c r="B13" s="29">
        <f>'(Lab)limts'!C9</f>
        <v>1.6534883333333323</v>
      </c>
      <c r="C13" s="15">
        <f>'(Lab)limts'!E9</f>
        <v>21.348333333333329</v>
      </c>
      <c r="D13" s="15">
        <f t="shared" si="35"/>
        <v>72.911666666666676</v>
      </c>
      <c r="E13" s="15">
        <f t="shared" si="35"/>
        <v>1.4316666666666666</v>
      </c>
      <c r="F13" s="15">
        <f t="shared" si="35"/>
        <v>13.528333333333334</v>
      </c>
      <c r="G13" s="15">
        <f t="shared" si="0"/>
        <v>21.412271242901355</v>
      </c>
      <c r="H13" s="15">
        <f t="shared" si="1"/>
        <v>13.603877102584477</v>
      </c>
      <c r="I13" s="15">
        <f t="shared" si="2"/>
        <v>17.508074172742916</v>
      </c>
      <c r="J13" s="15">
        <f t="shared" si="3"/>
        <v>0.3618737745880839</v>
      </c>
      <c r="K13" s="15">
        <f t="shared" si="4"/>
        <v>74.423333333333332</v>
      </c>
      <c r="L13" s="15">
        <f t="shared" si="5"/>
        <v>2.2518423977540252</v>
      </c>
      <c r="M13" s="15">
        <f t="shared" si="6"/>
        <v>21.348333333333329</v>
      </c>
      <c r="N13" s="15">
        <f t="shared" si="6"/>
        <v>72.911666666666676</v>
      </c>
      <c r="O13" s="15">
        <f t="shared" si="7"/>
        <v>1.9497492872852735</v>
      </c>
      <c r="P13" s="15">
        <f t="shared" si="8"/>
        <v>13.528333333333334</v>
      </c>
      <c r="Q13" s="15">
        <f t="shared" si="9"/>
        <v>21.466768044944111</v>
      </c>
      <c r="R13" s="15">
        <f t="shared" si="10"/>
        <v>13.668113441914624</v>
      </c>
      <c r="S13" s="15">
        <f t="shared" si="11"/>
        <v>83.978652726263817</v>
      </c>
      <c r="T13" s="15">
        <f t="shared" si="12"/>
        <v>81.798810570623885</v>
      </c>
      <c r="U13" s="15">
        <f t="shared" si="30"/>
        <v>-2.1798421556399319</v>
      </c>
      <c r="V13" s="15">
        <f t="shared" si="13"/>
        <v>-1.5116666666666561</v>
      </c>
      <c r="W13" s="15">
        <f t="shared" si="14"/>
        <v>-7.7986546030294868</v>
      </c>
      <c r="X13" s="15">
        <f t="shared" si="15"/>
        <v>-0.65164916177314181</v>
      </c>
      <c r="Y13" s="15">
        <f t="shared" si="16"/>
        <v>73.667500000000004</v>
      </c>
      <c r="Z13" s="15">
        <f t="shared" si="17"/>
        <v>17.567440743429366</v>
      </c>
      <c r="AA13" s="15">
        <f t="shared" si="31"/>
        <v>82.888731648443851</v>
      </c>
      <c r="AB13" s="15">
        <f t="shared" si="18"/>
        <v>560.15055625000014</v>
      </c>
      <c r="AC13" s="15">
        <f t="shared" si="19"/>
        <v>1.3488395151081385</v>
      </c>
      <c r="AD13" s="15">
        <f t="shared" si="20"/>
        <v>1.7905348334543214</v>
      </c>
      <c r="AE13" s="15">
        <f t="shared" si="21"/>
        <v>0.58520651950940061</v>
      </c>
      <c r="AF13" s="15">
        <f t="shared" si="22"/>
        <v>1.1542087128122489</v>
      </c>
      <c r="AG13" s="15">
        <f t="shared" si="23"/>
        <v>6.7872212907690801E-25</v>
      </c>
      <c r="AH13" s="15">
        <f t="shared" si="24"/>
        <v>0.55857893358119504</v>
      </c>
      <c r="AI13" s="15">
        <f t="shared" si="25"/>
        <v>-1.3233780438266772E-26</v>
      </c>
      <c r="AJ13" s="15">
        <f t="shared" si="26"/>
        <v>-1.1207164749658625</v>
      </c>
      <c r="AK13" s="15">
        <f t="shared" si="27"/>
        <v>-4.3554889060629041</v>
      </c>
      <c r="AL13" s="15">
        <f t="shared" si="28"/>
        <v>-0.56458520416588065</v>
      </c>
      <c r="AM13" s="15">
        <f t="shared" si="29"/>
        <v>4.5326642806256867</v>
      </c>
      <c r="AN13" s="4">
        <f t="shared" si="32"/>
        <v>0</v>
      </c>
      <c r="AO13" s="5">
        <f t="shared" si="33"/>
        <v>0</v>
      </c>
      <c r="AP13" s="16">
        <f t="shared" si="34"/>
        <v>4.5326642806256867</v>
      </c>
      <c r="AQ13" t="s">
        <v>20</v>
      </c>
      <c r="AS13" s="9" t="s">
        <v>205</v>
      </c>
      <c r="AT13"/>
      <c r="AU13" s="10"/>
      <c r="AY13">
        <v>2.2828195251305239</v>
      </c>
      <c r="AZ13" t="str">
        <v>Dentine A1</v>
      </c>
      <c r="BC13">
        <v>2.2922456579611374</v>
      </c>
      <c r="BD13" t="str">
        <v>Opaque C3</v>
      </c>
    </row>
    <row r="14" spans="1:56" x14ac:dyDescent="0.2">
      <c r="A14" s="15">
        <f>'(Lab)limts'!B10</f>
        <v>75.373333333333321</v>
      </c>
      <c r="B14" s="29">
        <f>'(Lab)limts'!C10</f>
        <v>1.493333</v>
      </c>
      <c r="C14" s="15">
        <f>'(Lab)limts'!E10</f>
        <v>17.371666666666666</v>
      </c>
      <c r="D14" s="15">
        <f t="shared" si="35"/>
        <v>72.911666666666676</v>
      </c>
      <c r="E14" s="15">
        <f t="shared" si="35"/>
        <v>1.4316666666666666</v>
      </c>
      <c r="F14" s="15">
        <f t="shared" si="35"/>
        <v>13.528333333333334</v>
      </c>
      <c r="G14" s="15">
        <f t="shared" si="0"/>
        <v>17.435734748689736</v>
      </c>
      <c r="H14" s="15">
        <f t="shared" si="1"/>
        <v>13.603877102584477</v>
      </c>
      <c r="I14" s="15">
        <f t="shared" si="2"/>
        <v>15.519805925637106</v>
      </c>
      <c r="J14" s="15">
        <f t="shared" si="3"/>
        <v>0.40738098886644436</v>
      </c>
      <c r="K14" s="15">
        <f t="shared" si="4"/>
        <v>75.373333333333321</v>
      </c>
      <c r="L14" s="15">
        <f t="shared" si="5"/>
        <v>2.101688474246894</v>
      </c>
      <c r="M14" s="15">
        <f t="shared" si="6"/>
        <v>17.371666666666666</v>
      </c>
      <c r="N14" s="15">
        <f t="shared" si="6"/>
        <v>72.911666666666676</v>
      </c>
      <c r="O14" s="15">
        <f t="shared" si="7"/>
        <v>2.0149004490604594</v>
      </c>
      <c r="P14" s="15">
        <f t="shared" si="8"/>
        <v>13.528333333333334</v>
      </c>
      <c r="Q14" s="15">
        <f t="shared" si="9"/>
        <v>17.498339841840998</v>
      </c>
      <c r="R14" s="15">
        <f t="shared" si="10"/>
        <v>13.677559233920423</v>
      </c>
      <c r="S14" s="15">
        <f t="shared" si="11"/>
        <v>83.10167141216472</v>
      </c>
      <c r="T14" s="15">
        <f t="shared" si="12"/>
        <v>81.528680132838048</v>
      </c>
      <c r="U14" s="15">
        <f t="shared" si="30"/>
        <v>-1.572991279326672</v>
      </c>
      <c r="V14" s="15">
        <f t="shared" si="13"/>
        <v>-2.4616666666666447</v>
      </c>
      <c r="W14" s="15">
        <f t="shared" si="14"/>
        <v>-3.8207806079205753</v>
      </c>
      <c r="X14" s="15">
        <f t="shared" si="15"/>
        <v>-0.42471027602938527</v>
      </c>
      <c r="Y14" s="15">
        <f t="shared" si="16"/>
        <v>74.142499999999998</v>
      </c>
      <c r="Z14" s="15">
        <f t="shared" si="17"/>
        <v>15.587949537880711</v>
      </c>
      <c r="AA14" s="15">
        <f t="shared" si="31"/>
        <v>82.315175772501391</v>
      </c>
      <c r="AB14" s="15">
        <f t="shared" si="18"/>
        <v>582.86030624999989</v>
      </c>
      <c r="AC14" s="15">
        <f t="shared" si="19"/>
        <v>1.3560798466951063</v>
      </c>
      <c r="AD14" s="15">
        <f t="shared" si="20"/>
        <v>1.701457729204632</v>
      </c>
      <c r="AE14" s="15">
        <f t="shared" si="21"/>
        <v>0.58385290948299584</v>
      </c>
      <c r="AF14" s="15">
        <f t="shared" si="22"/>
        <v>1.1365160453584866</v>
      </c>
      <c r="AG14" s="15">
        <f t="shared" si="23"/>
        <v>4.7679589792557944E-25</v>
      </c>
      <c r="AH14" s="15">
        <f t="shared" si="24"/>
        <v>0.37599985345686376</v>
      </c>
      <c r="AI14" s="15">
        <f t="shared" si="25"/>
        <v>-6.2578845866969241E-27</v>
      </c>
      <c r="AJ14" s="15">
        <f t="shared" si="26"/>
        <v>-1.8152815062224819</v>
      </c>
      <c r="AK14" s="15">
        <f t="shared" si="27"/>
        <v>-2.2455924366141304</v>
      </c>
      <c r="AL14" s="15">
        <f t="shared" si="28"/>
        <v>-0.37369492297437884</v>
      </c>
      <c r="AM14" s="15">
        <f t="shared" si="29"/>
        <v>2.9116284504841574</v>
      </c>
      <c r="AN14" s="4">
        <f t="shared" si="32"/>
        <v>0</v>
      </c>
      <c r="AO14" s="5">
        <f t="shared" si="33"/>
        <v>0</v>
      </c>
      <c r="AP14" s="16">
        <f t="shared" si="34"/>
        <v>2.9116284504841574</v>
      </c>
      <c r="AQ14" t="s">
        <v>21</v>
      </c>
      <c r="AS14" s="9" t="s">
        <v>205</v>
      </c>
      <c r="AT14"/>
      <c r="AU14" s="10"/>
      <c r="BC14">
        <v>0</v>
      </c>
      <c r="BD14">
        <v>0</v>
      </c>
    </row>
    <row r="15" spans="1:56" x14ac:dyDescent="0.2">
      <c r="A15" s="15">
        <f>'(Lab)limts'!B11</f>
        <v>72.831666666666663</v>
      </c>
      <c r="B15" s="29">
        <f>'(Lab)limts'!C11</f>
        <v>1.7376599999999989</v>
      </c>
      <c r="C15" s="15">
        <f>'(Lab)limts'!E11</f>
        <v>18.7</v>
      </c>
      <c r="D15" s="15">
        <f t="shared" si="35"/>
        <v>72.911666666666676</v>
      </c>
      <c r="E15" s="15">
        <f t="shared" si="35"/>
        <v>1.4316666666666666</v>
      </c>
      <c r="F15" s="15">
        <f t="shared" si="35"/>
        <v>13.528333333333334</v>
      </c>
      <c r="G15" s="15">
        <f t="shared" si="0"/>
        <v>18.78056075508929</v>
      </c>
      <c r="H15" s="15">
        <f t="shared" si="1"/>
        <v>13.603877102584477</v>
      </c>
      <c r="I15" s="15">
        <f t="shared" si="2"/>
        <v>16.192218928836883</v>
      </c>
      <c r="J15" s="15">
        <f t="shared" si="3"/>
        <v>0.39319048443572319</v>
      </c>
      <c r="K15" s="15">
        <f t="shared" si="4"/>
        <v>72.831666666666663</v>
      </c>
      <c r="L15" s="15">
        <f t="shared" si="5"/>
        <v>2.4208913771845775</v>
      </c>
      <c r="M15" s="15">
        <f t="shared" si="6"/>
        <v>18.7</v>
      </c>
      <c r="N15" s="15">
        <f t="shared" si="6"/>
        <v>72.911666666666676</v>
      </c>
      <c r="O15" s="15">
        <f t="shared" si="7"/>
        <v>1.9945843768838105</v>
      </c>
      <c r="P15" s="15">
        <f t="shared" si="8"/>
        <v>13.528333333333334</v>
      </c>
      <c r="Q15" s="15">
        <f t="shared" si="9"/>
        <v>18.856052478186591</v>
      </c>
      <c r="R15" s="15">
        <f t="shared" si="10"/>
        <v>13.674581149500952</v>
      </c>
      <c r="S15" s="15">
        <f t="shared" si="11"/>
        <v>82.623547509878293</v>
      </c>
      <c r="T15" s="15">
        <f t="shared" si="12"/>
        <v>81.612874724360879</v>
      </c>
      <c r="U15" s="15">
        <f t="shared" si="30"/>
        <v>-1.0106727855174142</v>
      </c>
      <c r="V15" s="15">
        <f t="shared" si="13"/>
        <v>8.0000000000012506E-2</v>
      </c>
      <c r="W15" s="15">
        <f t="shared" si="14"/>
        <v>-5.1814713286856389</v>
      </c>
      <c r="X15" s="15">
        <f t="shared" si="15"/>
        <v>-0.28324660567292137</v>
      </c>
      <c r="Y15" s="15">
        <f t="shared" si="16"/>
        <v>72.87166666666667</v>
      </c>
      <c r="Z15" s="15">
        <f t="shared" si="17"/>
        <v>16.265316813843771</v>
      </c>
      <c r="AA15" s="15">
        <f t="shared" si="31"/>
        <v>82.118211117119586</v>
      </c>
      <c r="AB15" s="15">
        <f t="shared" si="18"/>
        <v>523.1131361111112</v>
      </c>
      <c r="AC15" s="15">
        <f t="shared" si="19"/>
        <v>1.3366989262750462</v>
      </c>
      <c r="AD15" s="15">
        <f t="shared" si="20"/>
        <v>1.7319392566229697</v>
      </c>
      <c r="AE15" s="15">
        <f t="shared" si="21"/>
        <v>0.58342681229563953</v>
      </c>
      <c r="AF15" s="15">
        <f t="shared" si="22"/>
        <v>1.1423443290951931</v>
      </c>
      <c r="AG15" s="15">
        <f t="shared" si="23"/>
        <v>4.2224246905152013E-25</v>
      </c>
      <c r="AH15" s="15">
        <f t="shared" si="24"/>
        <v>0.43370988458034232</v>
      </c>
      <c r="AI15" s="15">
        <f t="shared" si="25"/>
        <v>-6.3924684880302365E-27</v>
      </c>
      <c r="AJ15" s="15">
        <f t="shared" si="26"/>
        <v>5.9848929648613547E-2</v>
      </c>
      <c r="AK15" s="15">
        <f t="shared" si="27"/>
        <v>-2.991716544833539</v>
      </c>
      <c r="AL15" s="15">
        <f t="shared" si="28"/>
        <v>-0.24795203902948429</v>
      </c>
      <c r="AM15" s="15">
        <f t="shared" si="29"/>
        <v>3.0025705641449449</v>
      </c>
      <c r="AN15" s="4">
        <f t="shared" si="32"/>
        <v>0</v>
      </c>
      <c r="AO15" s="5">
        <f t="shared" si="33"/>
        <v>0</v>
      </c>
      <c r="AP15" s="16">
        <f t="shared" si="34"/>
        <v>3.0025705641449449</v>
      </c>
      <c r="AQ15" t="s">
        <v>22</v>
      </c>
      <c r="AS15" s="4" t="s">
        <v>201</v>
      </c>
      <c r="AU15" s="11"/>
      <c r="BC15">
        <v>0</v>
      </c>
      <c r="BD15">
        <v>0</v>
      </c>
    </row>
    <row r="16" spans="1:56" x14ac:dyDescent="0.2">
      <c r="A16" s="15">
        <f>'(Lab)limts'!B12</f>
        <v>74.36</v>
      </c>
      <c r="B16" s="29">
        <f>'(Lab)limts'!C12</f>
        <v>1.6596216666666659</v>
      </c>
      <c r="C16" s="15">
        <f>'(Lab)limts'!E12</f>
        <v>21.176666666666666</v>
      </c>
      <c r="D16" s="15">
        <f t="shared" si="35"/>
        <v>72.911666666666676</v>
      </c>
      <c r="E16" s="15">
        <f t="shared" si="35"/>
        <v>1.4316666666666666</v>
      </c>
      <c r="F16" s="15">
        <f t="shared" si="35"/>
        <v>13.528333333333334</v>
      </c>
      <c r="G16" s="15">
        <f t="shared" si="0"/>
        <v>21.241599638152973</v>
      </c>
      <c r="H16" s="15">
        <f t="shared" si="1"/>
        <v>13.603877102584477</v>
      </c>
      <c r="I16" s="15">
        <f t="shared" si="2"/>
        <v>17.422738370368727</v>
      </c>
      <c r="J16" s="15">
        <f t="shared" si="3"/>
        <v>0.36404124092274459</v>
      </c>
      <c r="K16" s="15">
        <f t="shared" si="4"/>
        <v>74.36</v>
      </c>
      <c r="L16" s="15">
        <f t="shared" si="5"/>
        <v>2.2637923976622729</v>
      </c>
      <c r="M16" s="15">
        <f t="shared" si="6"/>
        <v>21.176666666666666</v>
      </c>
      <c r="N16" s="15">
        <f t="shared" si="6"/>
        <v>72.911666666666676</v>
      </c>
      <c r="O16" s="15">
        <f t="shared" si="7"/>
        <v>1.9528523765877295</v>
      </c>
      <c r="P16" s="15">
        <f t="shared" si="8"/>
        <v>13.528333333333334</v>
      </c>
      <c r="Q16" s="15">
        <f t="shared" si="9"/>
        <v>21.297323003861884</v>
      </c>
      <c r="R16" s="15">
        <f t="shared" si="10"/>
        <v>13.668556441062902</v>
      </c>
      <c r="S16" s="15">
        <f t="shared" si="11"/>
        <v>83.898235548911231</v>
      </c>
      <c r="T16" s="15">
        <f t="shared" si="12"/>
        <v>81.785936082212061</v>
      </c>
      <c r="U16" s="15">
        <f t="shared" si="30"/>
        <v>-2.1122994666991701</v>
      </c>
      <c r="V16" s="15">
        <f t="shared" si="13"/>
        <v>-1.4483333333333235</v>
      </c>
      <c r="W16" s="15">
        <f t="shared" si="14"/>
        <v>-7.6287665627989814</v>
      </c>
      <c r="X16" s="15">
        <f t="shared" si="15"/>
        <v>-0.62897313520037745</v>
      </c>
      <c r="Y16" s="15">
        <f t="shared" si="16"/>
        <v>73.635833333333338</v>
      </c>
      <c r="Z16" s="15">
        <f t="shared" si="17"/>
        <v>17.482939722462394</v>
      </c>
      <c r="AA16" s="15">
        <f t="shared" si="31"/>
        <v>82.842085815561646</v>
      </c>
      <c r="AB16" s="15">
        <f t="shared" si="18"/>
        <v>558.65261736111131</v>
      </c>
      <c r="AC16" s="15">
        <f t="shared" si="19"/>
        <v>1.3483566744535438</v>
      </c>
      <c r="AD16" s="15">
        <f t="shared" si="20"/>
        <v>1.7867322875108078</v>
      </c>
      <c r="AE16" s="15">
        <f t="shared" si="21"/>
        <v>0.58509008255174488</v>
      </c>
      <c r="AF16" s="15">
        <f t="shared" si="22"/>
        <v>1.1534364196819404</v>
      </c>
      <c r="AG16" s="15">
        <f t="shared" si="23"/>
        <v>6.5953333619439325E-25</v>
      </c>
      <c r="AH16" s="15">
        <f t="shared" si="24"/>
        <v>0.54994379047656616</v>
      </c>
      <c r="AI16" s="15">
        <f t="shared" si="25"/>
        <v>-1.2660837008756762E-26</v>
      </c>
      <c r="AJ16" s="15">
        <f t="shared" si="26"/>
        <v>-1.0741470419318373</v>
      </c>
      <c r="AK16" s="15">
        <f t="shared" si="27"/>
        <v>-4.2696752144256731</v>
      </c>
      <c r="AL16" s="15">
        <f t="shared" si="28"/>
        <v>-0.54530368945157504</v>
      </c>
      <c r="AM16" s="15">
        <f t="shared" si="29"/>
        <v>4.4363582382514304</v>
      </c>
      <c r="AN16" s="4">
        <f t="shared" si="32"/>
        <v>0</v>
      </c>
      <c r="AO16" s="5">
        <f t="shared" si="33"/>
        <v>0</v>
      </c>
      <c r="AP16" s="16">
        <f t="shared" si="34"/>
        <v>4.4363582382514304</v>
      </c>
      <c r="AQ16" t="s">
        <v>23</v>
      </c>
      <c r="AS16" s="4">
        <v>0</v>
      </c>
      <c r="AT16" s="12" t="s">
        <v>206</v>
      </c>
      <c r="AU16" s="11"/>
      <c r="AV16" s="13"/>
      <c r="BC16">
        <v>0</v>
      </c>
      <c r="BD16">
        <v>0</v>
      </c>
    </row>
    <row r="17" spans="1:56" x14ac:dyDescent="0.2">
      <c r="A17" s="15">
        <f>'(Lab)limts'!B13</f>
        <v>74.53</v>
      </c>
      <c r="B17" s="29">
        <f>'(Lab)limts'!C13</f>
        <v>1.6648216666666658</v>
      </c>
      <c r="C17" s="15">
        <f>'(Lab)limts'!E13</f>
        <v>21.121666666666666</v>
      </c>
      <c r="D17" s="15">
        <f t="shared" si="35"/>
        <v>72.911666666666676</v>
      </c>
      <c r="E17" s="15">
        <f t="shared" si="35"/>
        <v>1.4316666666666666</v>
      </c>
      <c r="F17" s="15">
        <f t="shared" si="35"/>
        <v>13.528333333333334</v>
      </c>
      <c r="G17" s="15">
        <f t="shared" si="0"/>
        <v>21.187176167662848</v>
      </c>
      <c r="H17" s="15">
        <f t="shared" si="1"/>
        <v>13.603877102584477</v>
      </c>
      <c r="I17" s="15">
        <f t="shared" si="2"/>
        <v>17.395526635123662</v>
      </c>
      <c r="J17" s="15">
        <f t="shared" si="3"/>
        <v>0.36472857670460962</v>
      </c>
      <c r="K17" s="15">
        <f t="shared" si="4"/>
        <v>74.53</v>
      </c>
      <c r="L17" s="15">
        <f t="shared" si="5"/>
        <v>2.2720297036169947</v>
      </c>
      <c r="M17" s="15">
        <f t="shared" si="6"/>
        <v>21.121666666666666</v>
      </c>
      <c r="N17" s="15">
        <f t="shared" si="6"/>
        <v>72.911666666666676</v>
      </c>
      <c r="O17" s="15">
        <f t="shared" si="7"/>
        <v>1.9538364123154326</v>
      </c>
      <c r="P17" s="15">
        <f t="shared" si="8"/>
        <v>13.528333333333334</v>
      </c>
      <c r="Q17" s="15">
        <f t="shared" si="9"/>
        <v>21.243514816336202</v>
      </c>
      <c r="R17" s="15">
        <f t="shared" si="10"/>
        <v>13.668697066797092</v>
      </c>
      <c r="S17" s="15">
        <f t="shared" si="11"/>
        <v>83.860376835055021</v>
      </c>
      <c r="T17" s="15">
        <f t="shared" si="12"/>
        <v>81.78185356498345</v>
      </c>
      <c r="U17" s="15">
        <f t="shared" si="30"/>
        <v>-2.078523270071571</v>
      </c>
      <c r="V17" s="15">
        <f t="shared" si="13"/>
        <v>-1.6183333333333252</v>
      </c>
      <c r="W17" s="15">
        <f t="shared" si="14"/>
        <v>-7.5748177495391094</v>
      </c>
      <c r="X17" s="15">
        <f t="shared" si="15"/>
        <v>-0.61813764082742195</v>
      </c>
      <c r="Y17" s="15">
        <f t="shared" si="16"/>
        <v>73.720833333333331</v>
      </c>
      <c r="Z17" s="15">
        <f t="shared" si="17"/>
        <v>17.456105941566648</v>
      </c>
      <c r="AA17" s="15">
        <f t="shared" si="31"/>
        <v>82.821115200019236</v>
      </c>
      <c r="AB17" s="15">
        <f t="shared" si="18"/>
        <v>562.67793402777772</v>
      </c>
      <c r="AC17" s="15">
        <f t="shared" si="19"/>
        <v>1.349652676826512</v>
      </c>
      <c r="AD17" s="15">
        <f t="shared" si="20"/>
        <v>1.7855247673704993</v>
      </c>
      <c r="AE17" s="15">
        <f t="shared" si="21"/>
        <v>0.58503810535511636</v>
      </c>
      <c r="AF17" s="15">
        <f t="shared" si="22"/>
        <v>1.1531873072039851</v>
      </c>
      <c r="AG17" s="15">
        <f t="shared" si="23"/>
        <v>6.5108283170623886E-25</v>
      </c>
      <c r="AH17" s="15">
        <f t="shared" si="24"/>
        <v>0.547216448838171</v>
      </c>
      <c r="AI17" s="15">
        <f t="shared" si="25"/>
        <v>-1.2436631043109852E-26</v>
      </c>
      <c r="AJ17" s="15">
        <f t="shared" si="26"/>
        <v>-1.1990739255514034</v>
      </c>
      <c r="AK17" s="15">
        <f t="shared" si="27"/>
        <v>-4.2423481813105104</v>
      </c>
      <c r="AL17" s="15">
        <f t="shared" si="28"/>
        <v>-0.53602535942418306</v>
      </c>
      <c r="AM17" s="15">
        <f t="shared" si="29"/>
        <v>4.4410155996519167</v>
      </c>
      <c r="AN17" s="4">
        <f t="shared" si="32"/>
        <v>0</v>
      </c>
      <c r="AO17" s="5">
        <f t="shared" si="33"/>
        <v>0</v>
      </c>
      <c r="AP17" s="16">
        <f t="shared" si="34"/>
        <v>4.4410155996519167</v>
      </c>
      <c r="AQ17" t="s">
        <v>24</v>
      </c>
      <c r="AS17" s="4">
        <v>1</v>
      </c>
      <c r="AT17" s="4" t="s">
        <v>207</v>
      </c>
      <c r="AU17" s="13"/>
      <c r="AV17" s="13"/>
      <c r="BC17">
        <v>0</v>
      </c>
      <c r="BD17">
        <v>0</v>
      </c>
    </row>
    <row r="18" spans="1:56" x14ac:dyDescent="0.2">
      <c r="A18" s="15">
        <f>'(Lab)limts'!B14</f>
        <v>75.541666666666671</v>
      </c>
      <c r="B18" s="29">
        <f>'(Lab)limts'!C14</f>
        <v>1.236667</v>
      </c>
      <c r="C18" s="15">
        <f>'(Lab)limts'!E14</f>
        <v>17.371666666666666</v>
      </c>
      <c r="D18" s="15">
        <f t="shared" si="35"/>
        <v>72.911666666666676</v>
      </c>
      <c r="E18" s="15">
        <f t="shared" si="35"/>
        <v>1.4316666666666666</v>
      </c>
      <c r="F18" s="15">
        <f t="shared" si="35"/>
        <v>13.528333333333334</v>
      </c>
      <c r="G18" s="15">
        <f t="shared" si="0"/>
        <v>17.415629418618977</v>
      </c>
      <c r="H18" s="15">
        <f t="shared" si="1"/>
        <v>13.603877102584477</v>
      </c>
      <c r="I18" s="15">
        <f t="shared" si="2"/>
        <v>15.509753260601727</v>
      </c>
      <c r="J18" s="15">
        <f t="shared" si="3"/>
        <v>0.40758361636233592</v>
      </c>
      <c r="K18" s="15">
        <f t="shared" si="4"/>
        <v>75.541666666666671</v>
      </c>
      <c r="L18" s="15">
        <f t="shared" si="5"/>
        <v>1.7407122080959607</v>
      </c>
      <c r="M18" s="15">
        <f t="shared" si="6"/>
        <v>17.371666666666666</v>
      </c>
      <c r="N18" s="15">
        <f t="shared" si="6"/>
        <v>72.911666666666676</v>
      </c>
      <c r="O18" s="15">
        <f t="shared" si="7"/>
        <v>2.0151905440920777</v>
      </c>
      <c r="P18" s="15">
        <f t="shared" si="8"/>
        <v>13.528333333333334</v>
      </c>
      <c r="Q18" s="15">
        <f t="shared" si="9"/>
        <v>17.458662084168765</v>
      </c>
      <c r="R18" s="15">
        <f t="shared" si="10"/>
        <v>13.677601972084723</v>
      </c>
      <c r="S18" s="15">
        <f t="shared" si="11"/>
        <v>84.277828862274603</v>
      </c>
      <c r="T18" s="15">
        <f t="shared" si="12"/>
        <v>81.527478176606877</v>
      </c>
      <c r="U18" s="15">
        <f t="shared" si="30"/>
        <v>-2.7503506856677262</v>
      </c>
      <c r="V18" s="15">
        <f t="shared" si="13"/>
        <v>-2.6299999999999955</v>
      </c>
      <c r="W18" s="15">
        <f t="shared" si="14"/>
        <v>-3.7810601120840417</v>
      </c>
      <c r="X18" s="15">
        <f t="shared" si="15"/>
        <v>-0.74171011645339324</v>
      </c>
      <c r="Y18" s="15">
        <f t="shared" si="16"/>
        <v>74.226666666666674</v>
      </c>
      <c r="Z18" s="15">
        <f t="shared" si="17"/>
        <v>15.568132028126744</v>
      </c>
      <c r="AA18" s="15">
        <f t="shared" si="31"/>
        <v>82.902653519440747</v>
      </c>
      <c r="AB18" s="15">
        <f t="shared" si="18"/>
        <v>586.93137777777815</v>
      </c>
      <c r="AC18" s="15">
        <f t="shared" si="19"/>
        <v>1.3573623468487852</v>
      </c>
      <c r="AD18" s="15">
        <f t="shared" si="20"/>
        <v>1.7005659412657035</v>
      </c>
      <c r="AE18" s="15">
        <f t="shared" si="21"/>
        <v>0.58524149118852464</v>
      </c>
      <c r="AF18" s="15">
        <f t="shared" si="22"/>
        <v>1.136666752047411</v>
      </c>
      <c r="AG18" s="15">
        <f t="shared" si="23"/>
        <v>6.8455572602893504E-25</v>
      </c>
      <c r="AH18" s="15">
        <f t="shared" si="24"/>
        <v>0.37438809422334551</v>
      </c>
      <c r="AI18" s="15">
        <f t="shared" si="25"/>
        <v>-8.9461917033219937E-27</v>
      </c>
      <c r="AJ18" s="15">
        <f t="shared" si="26"/>
        <v>-1.9375813732462306</v>
      </c>
      <c r="AK18" s="15">
        <f t="shared" si="27"/>
        <v>-2.2234128182467656</v>
      </c>
      <c r="AL18" s="15">
        <f t="shared" si="28"/>
        <v>-0.65253084522565163</v>
      </c>
      <c r="AM18" s="15">
        <f t="shared" si="29"/>
        <v>3.0205268815664721</v>
      </c>
      <c r="AN18" s="4">
        <f t="shared" si="32"/>
        <v>0</v>
      </c>
      <c r="AO18" s="5">
        <f t="shared" si="33"/>
        <v>0</v>
      </c>
      <c r="AP18" s="16">
        <f t="shared" si="34"/>
        <v>3.0205268815664721</v>
      </c>
      <c r="AQ18" t="s">
        <v>25</v>
      </c>
      <c r="AS18" s="4">
        <v>2</v>
      </c>
      <c r="AT18" s="4" t="s">
        <v>208</v>
      </c>
      <c r="AU18" s="13"/>
      <c r="AV18" s="13"/>
      <c r="BC18">
        <v>0</v>
      </c>
      <c r="BD18">
        <v>0</v>
      </c>
    </row>
    <row r="19" spans="1:56" x14ac:dyDescent="0.2">
      <c r="A19" s="15">
        <f>'(Lab)limts'!B15</f>
        <v>73.00833333333334</v>
      </c>
      <c r="B19" s="29">
        <f>'(Lab)limts'!C15</f>
        <v>1.8369133333333325</v>
      </c>
      <c r="C19" s="15">
        <f>'(Lab)limts'!E15</f>
        <v>17.371666666666666</v>
      </c>
      <c r="D19" s="15">
        <f t="shared" si="35"/>
        <v>72.911666666666676</v>
      </c>
      <c r="E19" s="15">
        <f t="shared" si="35"/>
        <v>1.4316666666666666</v>
      </c>
      <c r="F19" s="15">
        <f t="shared" si="35"/>
        <v>13.528333333333334</v>
      </c>
      <c r="G19" s="15">
        <f t="shared" si="0"/>
        <v>17.46851606095823</v>
      </c>
      <c r="H19" s="15">
        <f t="shared" si="1"/>
        <v>13.603877102584477</v>
      </c>
      <c r="I19" s="15">
        <f t="shared" si="2"/>
        <v>15.536196581771353</v>
      </c>
      <c r="J19" s="15">
        <f t="shared" si="3"/>
        <v>0.40705000639618849</v>
      </c>
      <c r="K19" s="15">
        <f t="shared" si="4"/>
        <v>73.00833333333334</v>
      </c>
      <c r="L19" s="15">
        <f t="shared" si="5"/>
        <v>2.5846289174159094</v>
      </c>
      <c r="M19" s="15">
        <f t="shared" si="6"/>
        <v>17.371666666666666</v>
      </c>
      <c r="N19" s="15">
        <f t="shared" si="6"/>
        <v>72.911666666666676</v>
      </c>
      <c r="O19" s="15">
        <f t="shared" si="7"/>
        <v>2.0144265924905431</v>
      </c>
      <c r="P19" s="15">
        <f t="shared" si="8"/>
        <v>13.528333333333334</v>
      </c>
      <c r="Q19" s="15">
        <f t="shared" si="9"/>
        <v>17.562890121461226</v>
      </c>
      <c r="R19" s="15">
        <f t="shared" si="10"/>
        <v>13.67748943608844</v>
      </c>
      <c r="S19" s="15">
        <f t="shared" si="11"/>
        <v>81.537375823742678</v>
      </c>
      <c r="T19" s="15">
        <f t="shared" si="12"/>
        <v>81.530643487880653</v>
      </c>
      <c r="U19" s="15">
        <f t="shared" si="30"/>
        <v>-6.7323358620257068E-3</v>
      </c>
      <c r="V19" s="15">
        <f t="shared" si="13"/>
        <v>-9.6666666666664014E-2</v>
      </c>
      <c r="W19" s="15">
        <f t="shared" si="14"/>
        <v>-3.8854006853727867</v>
      </c>
      <c r="X19" s="15">
        <f t="shared" si="15"/>
        <v>-1.8211441678747135E-3</v>
      </c>
      <c r="Y19" s="15">
        <f t="shared" si="16"/>
        <v>72.960000000000008</v>
      </c>
      <c r="Z19" s="15">
        <f t="shared" si="17"/>
        <v>15.620189778774833</v>
      </c>
      <c r="AA19" s="15">
        <f t="shared" si="31"/>
        <v>81.534009655811673</v>
      </c>
      <c r="AB19" s="15">
        <f t="shared" si="18"/>
        <v>527.16160000000036</v>
      </c>
      <c r="AC19" s="15">
        <f t="shared" si="19"/>
        <v>1.3380471050416398</v>
      </c>
      <c r="AD19" s="15">
        <f t="shared" si="20"/>
        <v>1.7029085400448674</v>
      </c>
      <c r="AE19" s="15">
        <f t="shared" si="21"/>
        <v>0.58227682251512303</v>
      </c>
      <c r="AF19" s="15">
        <f t="shared" si="22"/>
        <v>1.1364291170720231</v>
      </c>
      <c r="AG19" s="15">
        <f t="shared" si="23"/>
        <v>2.9425649551947452E-25</v>
      </c>
      <c r="AH19" s="15">
        <f t="shared" si="24"/>
        <v>0.3786312877587088</v>
      </c>
      <c r="AI19" s="15">
        <f t="shared" si="25"/>
        <v>-3.889107252811321E-27</v>
      </c>
      <c r="AJ19" s="15">
        <f t="shared" si="26"/>
        <v>-7.2244591615969869E-2</v>
      </c>
      <c r="AK19" s="15">
        <f t="shared" si="27"/>
        <v>-2.2816261672340996</v>
      </c>
      <c r="AL19" s="15">
        <f t="shared" si="28"/>
        <v>-1.602514525997749E-3</v>
      </c>
      <c r="AM19" s="15">
        <f t="shared" si="29"/>
        <v>2.2827702065862723</v>
      </c>
      <c r="AN19" s="4">
        <f t="shared" si="32"/>
        <v>0</v>
      </c>
      <c r="AO19" s="5">
        <f t="shared" si="33"/>
        <v>0</v>
      </c>
      <c r="AP19" s="16">
        <f t="shared" si="34"/>
        <v>2.2827702065862723</v>
      </c>
      <c r="AQ19" t="s">
        <v>26</v>
      </c>
      <c r="AS19" s="14" t="s">
        <v>202</v>
      </c>
      <c r="AU19" s="13"/>
      <c r="AV19" s="13"/>
      <c r="BC19">
        <v>0</v>
      </c>
      <c r="BD19">
        <v>0</v>
      </c>
    </row>
    <row r="20" spans="1:56" x14ac:dyDescent="0.2">
      <c r="A20" s="15">
        <f>'(Lab)limts'!B16</f>
        <v>73.214999999999989</v>
      </c>
      <c r="B20" s="29">
        <f>'(Lab)limts'!C16</f>
        <v>1.8316766666666653</v>
      </c>
      <c r="C20" s="15">
        <f>'(Lab)limts'!E16</f>
        <v>17.371666666666666</v>
      </c>
      <c r="D20" s="15">
        <f t="shared" si="35"/>
        <v>72.911666666666676</v>
      </c>
      <c r="E20" s="15">
        <f t="shared" si="35"/>
        <v>1.4316666666666666</v>
      </c>
      <c r="F20" s="15">
        <f t="shared" si="35"/>
        <v>13.528333333333334</v>
      </c>
      <c r="G20" s="15">
        <f t="shared" si="0"/>
        <v>17.467966172081653</v>
      </c>
      <c r="H20" s="15">
        <f t="shared" si="1"/>
        <v>13.603877102584477</v>
      </c>
      <c r="I20" s="15">
        <f t="shared" si="2"/>
        <v>15.535921637333065</v>
      </c>
      <c r="J20" s="15">
        <f t="shared" si="3"/>
        <v>0.4070555646100496</v>
      </c>
      <c r="K20" s="15">
        <f t="shared" si="4"/>
        <v>73.214999999999989</v>
      </c>
      <c r="L20" s="15">
        <f t="shared" si="5"/>
        <v>2.5772708463997183</v>
      </c>
      <c r="M20" s="15">
        <f t="shared" si="6"/>
        <v>17.371666666666666</v>
      </c>
      <c r="N20" s="15">
        <f t="shared" si="6"/>
        <v>72.911666666666676</v>
      </c>
      <c r="O20" s="15">
        <f t="shared" si="7"/>
        <v>2.0144345500000544</v>
      </c>
      <c r="P20" s="15">
        <f t="shared" si="8"/>
        <v>13.528333333333334</v>
      </c>
      <c r="Q20" s="15">
        <f t="shared" si="9"/>
        <v>17.561808784788649</v>
      </c>
      <c r="R20" s="15">
        <f t="shared" si="10"/>
        <v>13.677490608076166</v>
      </c>
      <c r="S20" s="15">
        <f t="shared" si="11"/>
        <v>81.561120315542098</v>
      </c>
      <c r="T20" s="15">
        <f t="shared" si="12"/>
        <v>81.530610516944293</v>
      </c>
      <c r="U20" s="15">
        <f t="shared" si="30"/>
        <v>-3.0509798597805116E-2</v>
      </c>
      <c r="V20" s="15">
        <f t="shared" si="13"/>
        <v>-0.30333333333331325</v>
      </c>
      <c r="W20" s="15">
        <f t="shared" si="14"/>
        <v>-3.8843181767124833</v>
      </c>
      <c r="X20" s="15">
        <f t="shared" si="15"/>
        <v>-8.2528611414081389E-3</v>
      </c>
      <c r="Y20" s="15">
        <f t="shared" si="16"/>
        <v>73.063333333333333</v>
      </c>
      <c r="Z20" s="15">
        <f t="shared" si="17"/>
        <v>15.619649696432408</v>
      </c>
      <c r="AA20" s="15">
        <f t="shared" si="31"/>
        <v>81.545865416243203</v>
      </c>
      <c r="AB20" s="15">
        <f t="shared" si="18"/>
        <v>531.91734444444444</v>
      </c>
      <c r="AC20" s="15">
        <f t="shared" si="19"/>
        <v>1.3396240132790591</v>
      </c>
      <c r="AD20" s="15">
        <f t="shared" si="20"/>
        <v>1.7028842363394583</v>
      </c>
      <c r="AE20" s="15">
        <f t="shared" si="21"/>
        <v>0.58229849078491458</v>
      </c>
      <c r="AF20" s="15">
        <f t="shared" si="22"/>
        <v>1.1364294766723246</v>
      </c>
      <c r="AG20" s="15">
        <f t="shared" si="23"/>
        <v>2.9642415728768752E-25</v>
      </c>
      <c r="AH20" s="15">
        <f t="shared" si="24"/>
        <v>0.37858711126993971</v>
      </c>
      <c r="AI20" s="15">
        <f t="shared" si="25"/>
        <v>-3.9172995418466445E-27</v>
      </c>
      <c r="AJ20" s="15">
        <f t="shared" si="26"/>
        <v>-0.22643169301722976</v>
      </c>
      <c r="AK20" s="15">
        <f t="shared" si="27"/>
        <v>-2.281023039512224</v>
      </c>
      <c r="AL20" s="15">
        <f t="shared" si="28"/>
        <v>-7.2620970423734879E-3</v>
      </c>
      <c r="AM20" s="15">
        <f t="shared" si="29"/>
        <v>2.2922456579611374</v>
      </c>
      <c r="AN20" s="4">
        <f t="shared" si="32"/>
        <v>0</v>
      </c>
      <c r="AO20" s="5">
        <f t="shared" si="33"/>
        <v>0</v>
      </c>
      <c r="AP20" s="16">
        <f t="shared" si="34"/>
        <v>2.2922456579611374</v>
      </c>
      <c r="AQ20" t="s">
        <v>27</v>
      </c>
      <c r="AS20" s="4">
        <v>0</v>
      </c>
      <c r="AT20" s="12" t="s">
        <v>209</v>
      </c>
      <c r="AU20" s="13"/>
      <c r="AV20" s="13"/>
      <c r="BC20">
        <v>0</v>
      </c>
      <c r="BD20">
        <v>0</v>
      </c>
    </row>
    <row r="21" spans="1:56" x14ac:dyDescent="0.2">
      <c r="A21" s="15">
        <f>'(Lab)limts'!B17</f>
        <v>70.054999999999993</v>
      </c>
      <c r="B21" s="29">
        <f>'(Lab)limts'!C17</f>
        <v>1.8358466666666655</v>
      </c>
      <c r="C21" s="15">
        <f>'(Lab)limts'!E17</f>
        <v>17.371666666666666</v>
      </c>
      <c r="D21" s="15">
        <f t="shared" si="35"/>
        <v>72.911666666666676</v>
      </c>
      <c r="E21" s="15">
        <f t="shared" si="35"/>
        <v>1.4316666666666666</v>
      </c>
      <c r="F21" s="15">
        <f t="shared" si="35"/>
        <v>13.528333333333334</v>
      </c>
      <c r="G21" s="15">
        <f t="shared" si="0"/>
        <v>17.468403927127657</v>
      </c>
      <c r="H21" s="15">
        <f t="shared" si="1"/>
        <v>13.603877102584477</v>
      </c>
      <c r="I21" s="15">
        <f t="shared" si="2"/>
        <v>15.536140514856067</v>
      </c>
      <c r="J21" s="15">
        <f t="shared" si="3"/>
        <v>0.40705113984918395</v>
      </c>
      <c r="K21" s="15">
        <f t="shared" si="4"/>
        <v>70.054999999999993</v>
      </c>
      <c r="L21" s="15">
        <f t="shared" si="5"/>
        <v>2.5831301449216562</v>
      </c>
      <c r="M21" s="15">
        <f t="shared" si="6"/>
        <v>17.371666666666666</v>
      </c>
      <c r="N21" s="15">
        <f t="shared" si="6"/>
        <v>72.911666666666676</v>
      </c>
      <c r="O21" s="15">
        <f t="shared" si="7"/>
        <v>2.0144282152174147</v>
      </c>
      <c r="P21" s="15">
        <f t="shared" si="8"/>
        <v>13.528333333333334</v>
      </c>
      <c r="Q21" s="15">
        <f t="shared" si="9"/>
        <v>17.562669618351897</v>
      </c>
      <c r="R21" s="15">
        <f t="shared" si="10"/>
        <v>13.677489675084452</v>
      </c>
      <c r="S21" s="15">
        <f t="shared" si="11"/>
        <v>81.542212124699802</v>
      </c>
      <c r="T21" s="15">
        <f t="shared" si="12"/>
        <v>81.530636764316213</v>
      </c>
      <c r="U21" s="15">
        <f t="shared" si="30"/>
        <v>-1.1575360383588418E-2</v>
      </c>
      <c r="V21" s="15">
        <f t="shared" si="13"/>
        <v>2.8566666666666833</v>
      </c>
      <c r="W21" s="15">
        <f t="shared" si="14"/>
        <v>-3.8851799432674454</v>
      </c>
      <c r="X21" s="15">
        <f t="shared" si="15"/>
        <v>-3.1311967068867927E-3</v>
      </c>
      <c r="Y21" s="15">
        <f t="shared" si="16"/>
        <v>71.483333333333334</v>
      </c>
      <c r="Z21" s="15">
        <f t="shared" si="17"/>
        <v>15.620079646718175</v>
      </c>
      <c r="AA21" s="15">
        <f t="shared" si="31"/>
        <v>81.536424444508015</v>
      </c>
      <c r="AB21" s="15">
        <f t="shared" si="18"/>
        <v>461.53361111111116</v>
      </c>
      <c r="AC21" s="15">
        <f t="shared" si="19"/>
        <v>1.315486870314909</v>
      </c>
      <c r="AD21" s="15">
        <f t="shared" si="20"/>
        <v>1.7029035841023177</v>
      </c>
      <c r="AE21" s="15">
        <f t="shared" si="21"/>
        <v>0.58228123037087487</v>
      </c>
      <c r="AF21" s="15">
        <f t="shared" si="22"/>
        <v>1.1364291879277317</v>
      </c>
      <c r="AG21" s="15">
        <f t="shared" si="23"/>
        <v>2.946967276731549E-25</v>
      </c>
      <c r="AH21" s="15">
        <f t="shared" si="24"/>
        <v>0.37862227915134317</v>
      </c>
      <c r="AI21" s="15">
        <f t="shared" si="25"/>
        <v>-3.8948330099802857E-27</v>
      </c>
      <c r="AJ21" s="15">
        <f t="shared" si="26"/>
        <v>2.1715660803082266</v>
      </c>
      <c r="AK21" s="15">
        <f t="shared" si="27"/>
        <v>-2.2815031805312165</v>
      </c>
      <c r="AL21" s="15">
        <f t="shared" si="28"/>
        <v>-2.7552941618795459E-3</v>
      </c>
      <c r="AM21" s="15">
        <f t="shared" si="29"/>
        <v>3.1497561168390815</v>
      </c>
      <c r="AN21" s="4">
        <f t="shared" si="32"/>
        <v>0</v>
      </c>
      <c r="AO21" s="5">
        <f t="shared" si="33"/>
        <v>0</v>
      </c>
      <c r="AP21" s="16">
        <f t="shared" si="34"/>
        <v>3.1497561168390815</v>
      </c>
      <c r="AQ21" t="s">
        <v>28</v>
      </c>
      <c r="AS21" s="4">
        <v>1</v>
      </c>
      <c r="AT21" s="4" t="s">
        <v>210</v>
      </c>
      <c r="AU21" s="13"/>
      <c r="AV21" s="13"/>
      <c r="BC21">
        <v>0</v>
      </c>
      <c r="BD21">
        <v>0</v>
      </c>
    </row>
    <row r="22" spans="1:56" x14ac:dyDescent="0.2">
      <c r="A22" s="15">
        <f>'(Lab)limts'!B18</f>
        <v>72.89</v>
      </c>
      <c r="B22" s="29">
        <f>'(Lab)limts'!C18</f>
        <v>1.8363716666666658</v>
      </c>
      <c r="C22" s="15">
        <f>'(Lab)limts'!E18</f>
        <v>17.371666666666666</v>
      </c>
      <c r="D22" s="15">
        <f t="shared" si="35"/>
        <v>72.911666666666676</v>
      </c>
      <c r="E22" s="15">
        <f t="shared" si="35"/>
        <v>1.4316666666666666</v>
      </c>
      <c r="F22" s="15">
        <f t="shared" si="35"/>
        <v>13.528333333333334</v>
      </c>
      <c r="G22" s="15">
        <f t="shared" si="0"/>
        <v>17.468459109947673</v>
      </c>
      <c r="H22" s="15">
        <f t="shared" si="1"/>
        <v>13.603877102584477</v>
      </c>
      <c r="I22" s="15">
        <f t="shared" si="2"/>
        <v>15.536168106266075</v>
      </c>
      <c r="J22" s="15">
        <f t="shared" si="3"/>
        <v>0.40705058206024702</v>
      </c>
      <c r="K22" s="15">
        <f t="shared" si="4"/>
        <v>72.89</v>
      </c>
      <c r="L22" s="15">
        <f t="shared" si="5"/>
        <v>2.583867822462278</v>
      </c>
      <c r="M22" s="15">
        <f t="shared" si="6"/>
        <v>17.371666666666666</v>
      </c>
      <c r="N22" s="15">
        <f t="shared" si="6"/>
        <v>72.911666666666676</v>
      </c>
      <c r="O22" s="15">
        <f t="shared" si="7"/>
        <v>2.0144274166495868</v>
      </c>
      <c r="P22" s="15">
        <f t="shared" si="8"/>
        <v>13.528333333333334</v>
      </c>
      <c r="Q22" s="15">
        <f t="shared" si="9"/>
        <v>17.562778131654849</v>
      </c>
      <c r="R22" s="15">
        <f t="shared" si="10"/>
        <v>13.677489557470967</v>
      </c>
      <c r="S22" s="15">
        <f t="shared" si="11"/>
        <v>81.539831741182383</v>
      </c>
      <c r="T22" s="15">
        <f t="shared" si="12"/>
        <v>81.5306400730814</v>
      </c>
      <c r="U22" s="15">
        <f t="shared" si="30"/>
        <v>-9.1916681009820422E-3</v>
      </c>
      <c r="V22" s="15">
        <f t="shared" si="13"/>
        <v>2.1666666666675383E-2</v>
      </c>
      <c r="W22" s="15">
        <f t="shared" si="14"/>
        <v>-3.8852885741838818</v>
      </c>
      <c r="X22" s="15">
        <f t="shared" si="15"/>
        <v>-2.4864029060367369E-3</v>
      </c>
      <c r="Y22" s="15">
        <f t="shared" si="16"/>
        <v>72.900833333333338</v>
      </c>
      <c r="Z22" s="15">
        <f t="shared" si="17"/>
        <v>15.620133844562908</v>
      </c>
      <c r="AA22" s="15">
        <f t="shared" si="31"/>
        <v>81.535235907131892</v>
      </c>
      <c r="AB22" s="15">
        <f t="shared" si="18"/>
        <v>524.44816736111136</v>
      </c>
      <c r="AC22" s="15">
        <f t="shared" si="19"/>
        <v>1.337144097751009</v>
      </c>
      <c r="AD22" s="15">
        <f t="shared" si="20"/>
        <v>1.7029060230053308</v>
      </c>
      <c r="AE22" s="15">
        <f t="shared" si="21"/>
        <v>0.58227906050893907</v>
      </c>
      <c r="AF22" s="15">
        <f t="shared" si="22"/>
        <v>1.1364291529005395</v>
      </c>
      <c r="AG22" s="15">
        <f t="shared" si="23"/>
        <v>2.9447996778861586E-25</v>
      </c>
      <c r="AH22" s="15">
        <f t="shared" si="24"/>
        <v>0.37862671242228713</v>
      </c>
      <c r="AI22" s="15">
        <f t="shared" si="25"/>
        <v>-3.892013793182318E-27</v>
      </c>
      <c r="AJ22" s="15">
        <f t="shared" si="26"/>
        <v>1.6203688669842939E-2</v>
      </c>
      <c r="AK22" s="15">
        <f t="shared" si="27"/>
        <v>-2.2815637044533017</v>
      </c>
      <c r="AL22" s="15">
        <f t="shared" si="28"/>
        <v>-2.1879084144318388E-3</v>
      </c>
      <c r="AM22" s="15">
        <f t="shared" si="29"/>
        <v>2.2816222921308453</v>
      </c>
      <c r="AN22" s="4">
        <f t="shared" si="32"/>
        <v>0</v>
      </c>
      <c r="AO22" s="5">
        <f t="shared" si="33"/>
        <v>0</v>
      </c>
      <c r="AP22" s="16">
        <f t="shared" si="34"/>
        <v>2.2816222921308453</v>
      </c>
      <c r="AQ22" t="s">
        <v>29</v>
      </c>
      <c r="AS22" s="4">
        <v>2</v>
      </c>
      <c r="AT22" s="4" t="s">
        <v>211</v>
      </c>
      <c r="AU22" s="13"/>
      <c r="AV22" s="13"/>
      <c r="BC22">
        <v>0</v>
      </c>
      <c r="BD22">
        <v>0</v>
      </c>
    </row>
    <row r="23" spans="1:56" x14ac:dyDescent="0.2">
      <c r="A23" s="15">
        <f>'(Lab)limts'!B19</f>
        <v>74.190000000000012</v>
      </c>
      <c r="B23" s="29">
        <f>'(Lab)limts'!C19</f>
        <v>1.5716669999999999</v>
      </c>
      <c r="C23" s="15">
        <f>'(Lab)limts'!E19</f>
        <v>17.371666666666666</v>
      </c>
      <c r="D23" s="15">
        <f t="shared" si="35"/>
        <v>72.911666666666676</v>
      </c>
      <c r="E23" s="15">
        <f t="shared" si="35"/>
        <v>1.4316666666666666</v>
      </c>
      <c r="F23" s="15">
        <f t="shared" si="35"/>
        <v>13.528333333333334</v>
      </c>
      <c r="G23" s="15">
        <f t="shared" si="0"/>
        <v>17.442618494270484</v>
      </c>
      <c r="H23" s="15">
        <f t="shared" si="1"/>
        <v>13.603877102584477</v>
      </c>
      <c r="I23" s="15">
        <f t="shared" si="2"/>
        <v>15.52324779842748</v>
      </c>
      <c r="J23" s="15">
        <f t="shared" si="3"/>
        <v>0.40731154784945139</v>
      </c>
      <c r="K23" s="15">
        <f t="shared" si="4"/>
        <v>74.190000000000012</v>
      </c>
      <c r="L23" s="15">
        <f t="shared" si="5"/>
        <v>2.2118251184739037</v>
      </c>
      <c r="M23" s="15">
        <f t="shared" si="6"/>
        <v>17.371666666666666</v>
      </c>
      <c r="N23" s="15">
        <f t="shared" si="6"/>
        <v>72.911666666666676</v>
      </c>
      <c r="O23" s="15">
        <f t="shared" si="7"/>
        <v>2.014801032671131</v>
      </c>
      <c r="P23" s="15">
        <f t="shared" si="8"/>
        <v>13.528333333333334</v>
      </c>
      <c r="Q23" s="15">
        <f t="shared" si="9"/>
        <v>17.511909465631948</v>
      </c>
      <c r="R23" s="15">
        <f t="shared" si="10"/>
        <v>13.677544588815291</v>
      </c>
      <c r="S23" s="15">
        <f t="shared" si="11"/>
        <v>82.743930647340619</v>
      </c>
      <c r="T23" s="15">
        <f t="shared" si="12"/>
        <v>81.529092048372391</v>
      </c>
      <c r="U23" s="15">
        <f t="shared" si="30"/>
        <v>-1.2148385989682282</v>
      </c>
      <c r="V23" s="15">
        <f t="shared" si="13"/>
        <v>-1.278333333333336</v>
      </c>
      <c r="W23" s="15">
        <f t="shared" si="14"/>
        <v>-3.8343648768166574</v>
      </c>
      <c r="X23" s="15">
        <f t="shared" si="15"/>
        <v>-0.32813959366753126</v>
      </c>
      <c r="Y23" s="15">
        <f t="shared" si="16"/>
        <v>73.550833333333344</v>
      </c>
      <c r="Z23" s="15">
        <f t="shared" si="17"/>
        <v>15.59472702722362</v>
      </c>
      <c r="AA23" s="15">
        <f t="shared" si="31"/>
        <v>82.136511347856498</v>
      </c>
      <c r="AB23" s="15">
        <f t="shared" si="18"/>
        <v>554.64175069444491</v>
      </c>
      <c r="AC23" s="15">
        <f t="shared" si="19"/>
        <v>1.3470605325095855</v>
      </c>
      <c r="AD23" s="15">
        <f t="shared" si="20"/>
        <v>1.7017627162250628</v>
      </c>
      <c r="AE23" s="15">
        <f t="shared" si="21"/>
        <v>0.58346557742084304</v>
      </c>
      <c r="AF23" s="15">
        <f t="shared" si="22"/>
        <v>1.1364847961448918</v>
      </c>
      <c r="AG23" s="15">
        <f t="shared" si="23"/>
        <v>4.2703863292945304E-25</v>
      </c>
      <c r="AH23" s="15">
        <f t="shared" si="24"/>
        <v>0.3765520694778966</v>
      </c>
      <c r="AI23" s="15">
        <f t="shared" si="25"/>
        <v>-5.6130584955173341E-27</v>
      </c>
      <c r="AJ23" s="15">
        <f t="shared" si="26"/>
        <v>-0.94897987319975141</v>
      </c>
      <c r="AK23" s="15">
        <f t="shared" si="27"/>
        <v>-2.2531724548074727</v>
      </c>
      <c r="AL23" s="15">
        <f t="shared" si="28"/>
        <v>-0.28873205764003579</v>
      </c>
      <c r="AM23" s="15">
        <f t="shared" si="29"/>
        <v>2.4618519679197606</v>
      </c>
      <c r="AN23" s="4">
        <f t="shared" si="32"/>
        <v>0</v>
      </c>
      <c r="AO23" s="5">
        <f t="shared" si="33"/>
        <v>0</v>
      </c>
      <c r="AP23" s="16">
        <f t="shared" si="34"/>
        <v>2.4618519679197606</v>
      </c>
      <c r="AQ23" t="s">
        <v>30</v>
      </c>
      <c r="AS23" s="4">
        <v>3</v>
      </c>
      <c r="AT23" s="4" t="s">
        <v>212</v>
      </c>
      <c r="AU23" s="13"/>
      <c r="AV23" s="13"/>
      <c r="BC23">
        <v>0</v>
      </c>
      <c r="BD23">
        <v>0</v>
      </c>
    </row>
    <row r="24" spans="1:56" x14ac:dyDescent="0.2">
      <c r="A24" s="15">
        <f>'(Lab)limts'!B20</f>
        <v>71.75</v>
      </c>
      <c r="B24" s="29">
        <f>'(Lab)limts'!C20</f>
        <v>1.8115316666666657</v>
      </c>
      <c r="C24" s="15">
        <f>'(Lab)limts'!E20</f>
        <v>17.371666666666666</v>
      </c>
      <c r="D24" s="15">
        <f t="shared" si="35"/>
        <v>72.911666666666676</v>
      </c>
      <c r="E24" s="15">
        <f t="shared" si="35"/>
        <v>1.4316666666666666</v>
      </c>
      <c r="F24" s="15">
        <f t="shared" si="35"/>
        <v>13.528333333333334</v>
      </c>
      <c r="G24" s="15">
        <f t="shared" si="0"/>
        <v>17.465865273644873</v>
      </c>
      <c r="H24" s="15">
        <f t="shared" si="1"/>
        <v>13.603877102584477</v>
      </c>
      <c r="I24" s="15">
        <f t="shared" si="2"/>
        <v>15.534871188114675</v>
      </c>
      <c r="J24" s="15">
        <f t="shared" si="3"/>
        <v>0.40707679831525451</v>
      </c>
      <c r="K24" s="15">
        <f t="shared" si="4"/>
        <v>71.75</v>
      </c>
      <c r="L24" s="15">
        <f t="shared" si="5"/>
        <v>2.5489641775800287</v>
      </c>
      <c r="M24" s="15">
        <f t="shared" si="6"/>
        <v>17.371666666666666</v>
      </c>
      <c r="N24" s="15">
        <f t="shared" si="6"/>
        <v>72.911666666666676</v>
      </c>
      <c r="O24" s="15">
        <f t="shared" si="7"/>
        <v>2.0144649495880063</v>
      </c>
      <c r="P24" s="15">
        <f t="shared" si="8"/>
        <v>13.528333333333334</v>
      </c>
      <c r="Q24" s="15">
        <f t="shared" si="9"/>
        <v>17.557676986331764</v>
      </c>
      <c r="R24" s="15">
        <f t="shared" si="10"/>
        <v>13.677495085391053</v>
      </c>
      <c r="S24" s="15">
        <f t="shared" si="11"/>
        <v>81.652493080842348</v>
      </c>
      <c r="T24" s="15">
        <f t="shared" si="12"/>
        <v>81.530484560140295</v>
      </c>
      <c r="U24" s="15">
        <f t="shared" si="30"/>
        <v>-0.12200852070205315</v>
      </c>
      <c r="V24" s="15">
        <f t="shared" si="13"/>
        <v>1.161666666666676</v>
      </c>
      <c r="W24" s="15">
        <f t="shared" si="14"/>
        <v>-3.8801819009407108</v>
      </c>
      <c r="X24" s="15">
        <f t="shared" si="15"/>
        <v>-3.2999264345029082E-2</v>
      </c>
      <c r="Y24" s="15">
        <f t="shared" si="16"/>
        <v>72.330833333333345</v>
      </c>
      <c r="Z24" s="15">
        <f t="shared" si="17"/>
        <v>15.617586035861407</v>
      </c>
      <c r="AA24" s="15">
        <f t="shared" si="31"/>
        <v>81.591488820491321</v>
      </c>
      <c r="AB24" s="15">
        <f t="shared" si="18"/>
        <v>498.66611736111162</v>
      </c>
      <c r="AC24" s="15">
        <f t="shared" si="19"/>
        <v>1.3284408598833619</v>
      </c>
      <c r="AD24" s="15">
        <f t="shared" si="20"/>
        <v>1.7027913716137633</v>
      </c>
      <c r="AE24" s="15">
        <f t="shared" si="21"/>
        <v>0.58238251389754181</v>
      </c>
      <c r="AF24" s="15">
        <f t="shared" si="22"/>
        <v>1.1364311352486416</v>
      </c>
      <c r="AG24" s="15">
        <f t="shared" si="23"/>
        <v>3.0491449035964656E-25</v>
      </c>
      <c r="AH24" s="15">
        <f t="shared" si="24"/>
        <v>0.3784183422988493</v>
      </c>
      <c r="AI24" s="15">
        <f t="shared" si="25"/>
        <v>-4.0277045522506607E-27</v>
      </c>
      <c r="AJ24" s="15">
        <f t="shared" si="26"/>
        <v>0.87445869947772548</v>
      </c>
      <c r="AK24" s="15">
        <f t="shared" si="27"/>
        <v>-2.2787183242908959</v>
      </c>
      <c r="AL24" s="15">
        <f t="shared" si="28"/>
        <v>-2.9037627817024847E-2</v>
      </c>
      <c r="AM24" s="15">
        <f t="shared" si="29"/>
        <v>2.4409175328922164</v>
      </c>
      <c r="AN24" s="4">
        <f>IF((T24-S24)&gt;180,1,IF((T24-S24)&lt;-180,2,0))</f>
        <v>0</v>
      </c>
      <c r="AO24" s="5">
        <f t="shared" si="33"/>
        <v>0</v>
      </c>
      <c r="AP24" s="16">
        <f t="shared" si="34"/>
        <v>2.4409175328922164</v>
      </c>
      <c r="AQ24" t="s">
        <v>31</v>
      </c>
      <c r="BC24">
        <v>0</v>
      </c>
      <c r="BD24">
        <v>0</v>
      </c>
    </row>
    <row r="25" spans="1:56" x14ac:dyDescent="0.2">
      <c r="A25" s="15">
        <f>'(Lab)limts'!B21</f>
        <v>72.911666666666676</v>
      </c>
      <c r="B25" s="29">
        <f>'(Lab)limts'!C21</f>
        <v>1.431667</v>
      </c>
      <c r="C25" s="15">
        <f>'(Lab)limts'!E21</f>
        <v>17.371666666666666</v>
      </c>
      <c r="D25" s="15">
        <f t="shared" si="35"/>
        <v>72.911666666666676</v>
      </c>
      <c r="E25" s="15">
        <f t="shared" si="35"/>
        <v>1.4316666666666666</v>
      </c>
      <c r="F25" s="15">
        <f t="shared" si="35"/>
        <v>13.528333333333334</v>
      </c>
      <c r="G25" s="15">
        <f t="shared" si="0"/>
        <v>17.43056147049391</v>
      </c>
      <c r="H25" s="15">
        <f t="shared" si="1"/>
        <v>13.603877102584477</v>
      </c>
      <c r="I25" s="15">
        <f t="shared" si="2"/>
        <v>15.517219286539193</v>
      </c>
      <c r="J25" s="15">
        <f t="shared" si="3"/>
        <v>0.40743315355501025</v>
      </c>
      <c r="K25" s="15">
        <f t="shared" si="4"/>
        <v>72.911666666666676</v>
      </c>
      <c r="L25" s="15">
        <f t="shared" si="5"/>
        <v>2.014975600650641</v>
      </c>
      <c r="M25" s="15">
        <f t="shared" ref="M25:N49" si="36">C25</f>
        <v>17.371666666666666</v>
      </c>
      <c r="N25" s="15">
        <f t="shared" si="36"/>
        <v>72.911666666666676</v>
      </c>
      <c r="O25" s="15">
        <f t="shared" si="7"/>
        <v>2.0149751315062563</v>
      </c>
      <c r="P25" s="15">
        <f t="shared" si="8"/>
        <v>13.528333333333334</v>
      </c>
      <c r="Q25" s="15">
        <f t="shared" si="9"/>
        <v>17.488136820398999</v>
      </c>
      <c r="R25" s="15">
        <f t="shared" si="10"/>
        <v>13.677570235914216</v>
      </c>
      <c r="S25" s="15">
        <f t="shared" si="11"/>
        <v>83.38371034522477</v>
      </c>
      <c r="T25" s="15">
        <f t="shared" si="12"/>
        <v>81.528370698929919</v>
      </c>
      <c r="U25" s="15">
        <f t="shared" si="30"/>
        <v>-1.8553396462948513</v>
      </c>
      <c r="V25" s="15">
        <f t="shared" si="13"/>
        <v>0</v>
      </c>
      <c r="W25" s="15">
        <f t="shared" si="14"/>
        <v>-3.8105665844847838</v>
      </c>
      <c r="X25" s="15">
        <f t="shared" si="15"/>
        <v>-0.50079278780679637</v>
      </c>
      <c r="Y25" s="15">
        <f t="shared" si="16"/>
        <v>72.911666666666676</v>
      </c>
      <c r="Z25" s="15">
        <f t="shared" si="17"/>
        <v>15.582853528156608</v>
      </c>
      <c r="AA25" s="15">
        <f t="shared" si="31"/>
        <v>82.456040522077345</v>
      </c>
      <c r="AB25" s="15">
        <f t="shared" si="18"/>
        <v>524.94446944444485</v>
      </c>
      <c r="AC25" s="15">
        <f t="shared" si="19"/>
        <v>1.3373094426004382</v>
      </c>
      <c r="AD25" s="15">
        <f t="shared" si="20"/>
        <v>1.7012284087670473</v>
      </c>
      <c r="AE25" s="15">
        <f t="shared" si="21"/>
        <v>0.58416970517710409</v>
      </c>
      <c r="AF25" s="15">
        <f t="shared" si="22"/>
        <v>1.1365454642704187</v>
      </c>
      <c r="AG25" s="15">
        <f t="shared" si="23"/>
        <v>5.2004365615924269E-25</v>
      </c>
      <c r="AH25" s="15">
        <f t="shared" si="24"/>
        <v>0.37558497746582786</v>
      </c>
      <c r="AI25" s="15">
        <f t="shared" si="25"/>
        <v>-6.8179746061476811E-27</v>
      </c>
      <c r="AJ25" s="15">
        <f t="shared" si="26"/>
        <v>0</v>
      </c>
      <c r="AK25" s="15">
        <f t="shared" si="27"/>
        <v>-2.2398912249804619</v>
      </c>
      <c r="AL25" s="15">
        <f t="shared" si="28"/>
        <v>-0.4406271491552427</v>
      </c>
      <c r="AM25" s="15">
        <f t="shared" si="29"/>
        <v>2.2828195251305239</v>
      </c>
      <c r="AN25" s="4">
        <f t="shared" si="32"/>
        <v>0</v>
      </c>
      <c r="AO25" s="5">
        <f t="shared" si="33"/>
        <v>0</v>
      </c>
      <c r="AP25" s="16">
        <f t="shared" si="34"/>
        <v>2.2828195251305239</v>
      </c>
      <c r="AQ25" t="s">
        <v>32</v>
      </c>
      <c r="BC25">
        <v>0</v>
      </c>
      <c r="BD25">
        <v>0</v>
      </c>
    </row>
    <row r="26" spans="1:56" x14ac:dyDescent="0.2">
      <c r="A26" s="15">
        <f>'(Lab)limts'!B22</f>
        <v>69.584999999999994</v>
      </c>
      <c r="B26" s="29">
        <f>'(Lab)limts'!C22</f>
        <v>1.7663966666666655</v>
      </c>
      <c r="C26" s="15">
        <f>'(Lab)limts'!E22</f>
        <v>17.371666666666666</v>
      </c>
      <c r="D26" s="15">
        <f t="shared" si="35"/>
        <v>72.911666666666676</v>
      </c>
      <c r="E26" s="15">
        <f t="shared" si="35"/>
        <v>1.4316666666666666</v>
      </c>
      <c r="F26" s="15">
        <f t="shared" si="35"/>
        <v>13.528333333333334</v>
      </c>
      <c r="G26" s="15">
        <f t="shared" si="0"/>
        <v>17.461241650059968</v>
      </c>
      <c r="H26" s="15">
        <f t="shared" si="1"/>
        <v>13.603877102584477</v>
      </c>
      <c r="I26" s="15">
        <f t="shared" si="2"/>
        <v>15.532559376322222</v>
      </c>
      <c r="J26" s="15">
        <f t="shared" si="3"/>
        <v>0.40712351830525917</v>
      </c>
      <c r="K26" s="15">
        <f t="shared" si="4"/>
        <v>69.584999999999994</v>
      </c>
      <c r="L26" s="15">
        <f t="shared" si="5"/>
        <v>2.4855382923226803</v>
      </c>
      <c r="M26" s="15">
        <f t="shared" si="36"/>
        <v>17.371666666666666</v>
      </c>
      <c r="N26" s="15">
        <f t="shared" si="36"/>
        <v>72.911666666666676</v>
      </c>
      <c r="O26" s="15">
        <f t="shared" si="7"/>
        <v>2.0145318370403626</v>
      </c>
      <c r="P26" s="15">
        <f t="shared" si="8"/>
        <v>13.528333333333334</v>
      </c>
      <c r="Q26" s="15">
        <f t="shared" si="9"/>
        <v>17.548581235540954</v>
      </c>
      <c r="R26" s="15">
        <f t="shared" si="10"/>
        <v>13.677504936947638</v>
      </c>
      <c r="S26" s="15">
        <f t="shared" si="11"/>
        <v>81.857383908868229</v>
      </c>
      <c r="T26" s="15">
        <f t="shared" si="12"/>
        <v>81.530207420827949</v>
      </c>
      <c r="U26" s="15">
        <f t="shared" si="30"/>
        <v>-0.32717648804027988</v>
      </c>
      <c r="V26" s="15">
        <f t="shared" si="13"/>
        <v>3.3266666666666822</v>
      </c>
      <c r="W26" s="15">
        <f t="shared" si="14"/>
        <v>-3.8710762985933158</v>
      </c>
      <c r="X26" s="15">
        <f t="shared" si="15"/>
        <v>-8.8467409240820444E-2</v>
      </c>
      <c r="Y26" s="15">
        <f t="shared" si="16"/>
        <v>71.248333333333335</v>
      </c>
      <c r="Z26" s="15">
        <f t="shared" si="17"/>
        <v>15.613043086244296</v>
      </c>
      <c r="AA26" s="15">
        <f t="shared" si="31"/>
        <v>81.693795664848096</v>
      </c>
      <c r="AB26" s="15">
        <f t="shared" si="18"/>
        <v>451.49166944444448</v>
      </c>
      <c r="AC26" s="15">
        <f t="shared" si="19"/>
        <v>1.3118918228604906</v>
      </c>
      <c r="AD26" s="15">
        <f t="shared" si="20"/>
        <v>1.7025869388809933</v>
      </c>
      <c r="AE26" s="15">
        <f t="shared" si="21"/>
        <v>0.58257462835849694</v>
      </c>
      <c r="AF26" s="15">
        <f t="shared" si="22"/>
        <v>1.1364364416027095</v>
      </c>
      <c r="AG26" s="15">
        <f t="shared" si="23"/>
        <v>3.2484010523049757E-25</v>
      </c>
      <c r="AH26" s="15">
        <f t="shared" si="24"/>
        <v>0.37804698058875802</v>
      </c>
      <c r="AI26" s="15">
        <f t="shared" si="25"/>
        <v>-4.2866969260269529E-27</v>
      </c>
      <c r="AJ26" s="15">
        <f t="shared" si="26"/>
        <v>2.5357781858973043</v>
      </c>
      <c r="AK26" s="15">
        <f t="shared" si="27"/>
        <v>-2.2736438358545956</v>
      </c>
      <c r="AL26" s="15">
        <f t="shared" si="28"/>
        <v>-7.7846332625567144E-2</v>
      </c>
      <c r="AM26" s="15">
        <f t="shared" si="29"/>
        <v>3.4067121028780045</v>
      </c>
      <c r="AN26" s="4">
        <f t="shared" si="32"/>
        <v>0</v>
      </c>
      <c r="AO26" s="5">
        <f t="shared" si="33"/>
        <v>0</v>
      </c>
      <c r="AP26" s="16">
        <f t="shared" si="34"/>
        <v>3.4067121028780045</v>
      </c>
      <c r="AQ26" t="s">
        <v>33</v>
      </c>
      <c r="BC26">
        <v>0</v>
      </c>
      <c r="BD26">
        <v>0</v>
      </c>
    </row>
    <row r="27" spans="1:56" x14ac:dyDescent="0.2">
      <c r="A27" s="15">
        <f>'(Lab)limts'!B23</f>
        <v>67.913333333333341</v>
      </c>
      <c r="B27" s="29">
        <f>'(Lab)limts'!C23</f>
        <v>1.7098383333333325</v>
      </c>
      <c r="C27" s="15">
        <f>'(Lab)limts'!E23</f>
        <v>17.371666666666666</v>
      </c>
      <c r="D27" s="15">
        <f t="shared" ref="D27:F42" si="37">D26</f>
        <v>72.911666666666676</v>
      </c>
      <c r="E27" s="15">
        <f t="shared" si="37"/>
        <v>1.4316666666666666</v>
      </c>
      <c r="F27" s="15">
        <f t="shared" si="37"/>
        <v>13.528333333333334</v>
      </c>
      <c r="G27" s="15">
        <f t="shared" si="0"/>
        <v>17.455610843047399</v>
      </c>
      <c r="H27" s="15">
        <f t="shared" si="1"/>
        <v>13.603877102584477</v>
      </c>
      <c r="I27" s="15">
        <f t="shared" si="2"/>
        <v>15.529743972815938</v>
      </c>
      <c r="J27" s="15">
        <f t="shared" si="3"/>
        <v>0.40718039543631362</v>
      </c>
      <c r="K27" s="15">
        <f t="shared" si="4"/>
        <v>67.913333333333341</v>
      </c>
      <c r="L27" s="15">
        <f t="shared" si="5"/>
        <v>2.4060509820321663</v>
      </c>
      <c r="M27" s="15">
        <f t="shared" si="36"/>
        <v>17.371666666666666</v>
      </c>
      <c r="N27" s="15">
        <f t="shared" si="36"/>
        <v>72.911666666666676</v>
      </c>
      <c r="O27" s="15">
        <f t="shared" si="7"/>
        <v>2.0146132661329887</v>
      </c>
      <c r="P27" s="15">
        <f t="shared" si="8"/>
        <v>13.528333333333334</v>
      </c>
      <c r="Q27" s="15">
        <f t="shared" si="9"/>
        <v>17.537499368664729</v>
      </c>
      <c r="R27" s="15">
        <f t="shared" si="10"/>
        <v>13.677516930709931</v>
      </c>
      <c r="S27" s="15">
        <f t="shared" si="11"/>
        <v>82.114455271470803</v>
      </c>
      <c r="T27" s="15">
        <f t="shared" si="12"/>
        <v>81.529870030691299</v>
      </c>
      <c r="U27" s="15">
        <f t="shared" si="30"/>
        <v>-0.58458524077950358</v>
      </c>
      <c r="V27" s="15">
        <f t="shared" si="13"/>
        <v>4.9983333333333348</v>
      </c>
      <c r="W27" s="15">
        <f t="shared" si="14"/>
        <v>-3.8599824379547982</v>
      </c>
      <c r="X27" s="15">
        <f t="shared" si="15"/>
        <v>-0.15801954062715728</v>
      </c>
      <c r="Y27" s="15">
        <f t="shared" si="16"/>
        <v>70.412500000000009</v>
      </c>
      <c r="Z27" s="15">
        <f t="shared" si="17"/>
        <v>15.60750814968733</v>
      </c>
      <c r="AA27" s="15">
        <f t="shared" si="31"/>
        <v>81.822162651081044</v>
      </c>
      <c r="AB27" s="15">
        <f t="shared" si="18"/>
        <v>416.67015625000033</v>
      </c>
      <c r="AC27" s="15">
        <f t="shared" si="19"/>
        <v>1.2990934475701654</v>
      </c>
      <c r="AD27" s="15">
        <f t="shared" si="20"/>
        <v>1.7023378667359297</v>
      </c>
      <c r="AE27" s="15">
        <f t="shared" si="21"/>
        <v>0.58282295318147015</v>
      </c>
      <c r="AF27" s="15">
        <f t="shared" si="22"/>
        <v>1.1364462098740695</v>
      </c>
      <c r="AG27" s="15">
        <f t="shared" si="23"/>
        <v>3.5167657915406563E-25</v>
      </c>
      <c r="AH27" s="15">
        <f t="shared" si="24"/>
        <v>0.37759483946012151</v>
      </c>
      <c r="AI27" s="15">
        <f t="shared" si="25"/>
        <v>-4.6352894602732107E-27</v>
      </c>
      <c r="AJ27" s="15">
        <f t="shared" si="26"/>
        <v>3.8475548796603176</v>
      </c>
      <c r="AK27" s="15">
        <f t="shared" si="27"/>
        <v>-2.2674596584965512</v>
      </c>
      <c r="AL27" s="15">
        <f t="shared" si="28"/>
        <v>-0.13904709193818118</v>
      </c>
      <c r="AM27" s="15">
        <f t="shared" si="29"/>
        <v>4.4681524088468247</v>
      </c>
      <c r="AN27" s="4">
        <f t="shared" si="32"/>
        <v>0</v>
      </c>
      <c r="AO27" s="5">
        <f t="shared" si="33"/>
        <v>0</v>
      </c>
      <c r="AP27" s="16">
        <f t="shared" si="34"/>
        <v>4.4681524088468247</v>
      </c>
      <c r="AQ27" t="s">
        <v>34</v>
      </c>
      <c r="BC27">
        <v>0</v>
      </c>
      <c r="BD27">
        <v>0</v>
      </c>
    </row>
    <row r="28" spans="1:56" x14ac:dyDescent="0.2">
      <c r="A28" s="15">
        <f>'(Lab)limts'!B24</f>
        <v>63.883333333333333</v>
      </c>
      <c r="B28" s="29">
        <f>'(Lab)limts'!C24</f>
        <v>1.4737483333333321</v>
      </c>
      <c r="C28" s="15">
        <f>'(Lab)limts'!E24</f>
        <v>21.361666666666668</v>
      </c>
      <c r="D28" s="15">
        <f t="shared" si="37"/>
        <v>72.911666666666676</v>
      </c>
      <c r="E28" s="15">
        <f t="shared" si="37"/>
        <v>1.4316666666666666</v>
      </c>
      <c r="F28" s="15">
        <f t="shared" si="37"/>
        <v>13.528333333333334</v>
      </c>
      <c r="G28" s="15">
        <f t="shared" si="0"/>
        <v>21.412443506703774</v>
      </c>
      <c r="H28" s="15">
        <f t="shared" si="1"/>
        <v>13.603877102584477</v>
      </c>
      <c r="I28" s="15">
        <f t="shared" si="2"/>
        <v>17.508160304644125</v>
      </c>
      <c r="J28" s="15">
        <f t="shared" si="3"/>
        <v>0.36187157776363177</v>
      </c>
      <c r="K28" s="15">
        <f t="shared" si="4"/>
        <v>63.883333333333333</v>
      </c>
      <c r="L28" s="15">
        <f t="shared" si="5"/>
        <v>2.0070559679431881</v>
      </c>
      <c r="M28" s="15">
        <f t="shared" si="36"/>
        <v>21.361666666666668</v>
      </c>
      <c r="N28" s="15">
        <f t="shared" si="36"/>
        <v>72.911666666666676</v>
      </c>
      <c r="O28" s="15">
        <f t="shared" si="7"/>
        <v>1.9497461421649329</v>
      </c>
      <c r="P28" s="15">
        <f t="shared" si="8"/>
        <v>13.528333333333334</v>
      </c>
      <c r="Q28" s="15">
        <f t="shared" si="9"/>
        <v>21.455746932610719</v>
      </c>
      <c r="R28" s="15">
        <f t="shared" si="10"/>
        <v>13.668112993265193</v>
      </c>
      <c r="S28" s="15">
        <f t="shared" si="11"/>
        <v>84.632477171725114</v>
      </c>
      <c r="T28" s="15">
        <f t="shared" si="12"/>
        <v>81.798823619919233</v>
      </c>
      <c r="U28" s="15">
        <f t="shared" si="30"/>
        <v>-2.833653551805881</v>
      </c>
      <c r="V28" s="15">
        <f t="shared" si="13"/>
        <v>9.0283333333333431</v>
      </c>
      <c r="W28" s="15">
        <f t="shared" si="14"/>
        <v>-7.7876339393455254</v>
      </c>
      <c r="X28" s="15">
        <f t="shared" si="15"/>
        <v>-0.84684895583308806</v>
      </c>
      <c r="Y28" s="15">
        <f t="shared" si="16"/>
        <v>68.397500000000008</v>
      </c>
      <c r="Z28" s="15">
        <f t="shared" si="17"/>
        <v>17.561929962937956</v>
      </c>
      <c r="AA28" s="15">
        <f t="shared" si="31"/>
        <v>83.215650395822166</v>
      </c>
      <c r="AB28" s="15">
        <f t="shared" si="18"/>
        <v>338.46800625000031</v>
      </c>
      <c r="AC28" s="15">
        <f t="shared" si="19"/>
        <v>1.2681536310355481</v>
      </c>
      <c r="AD28" s="15">
        <f t="shared" si="20"/>
        <v>1.7902868483322081</v>
      </c>
      <c r="AE28" s="15">
        <f t="shared" si="21"/>
        <v>0.58605459906520418</v>
      </c>
      <c r="AF28" s="15">
        <f t="shared" si="22"/>
        <v>1.154383747348612</v>
      </c>
      <c r="AG28" s="15">
        <f t="shared" si="23"/>
        <v>8.2966009062687401E-25</v>
      </c>
      <c r="AH28" s="15">
        <f t="shared" si="24"/>
        <v>0.55801364220903305</v>
      </c>
      <c r="AI28" s="15">
        <f t="shared" si="25"/>
        <v>-1.6160410169844029E-26</v>
      </c>
      <c r="AJ28" s="15">
        <f t="shared" si="26"/>
        <v>7.1192741260859638</v>
      </c>
      <c r="AK28" s="15">
        <f t="shared" si="27"/>
        <v>-4.3499364063364006</v>
      </c>
      <c r="AL28" s="15">
        <f t="shared" si="28"/>
        <v>-0.73359396975063995</v>
      </c>
      <c r="AM28" s="15">
        <f t="shared" si="29"/>
        <v>8.3752116948756825</v>
      </c>
      <c r="AN28" s="4">
        <f t="shared" si="32"/>
        <v>0</v>
      </c>
      <c r="AO28" s="5">
        <f t="shared" si="33"/>
        <v>0</v>
      </c>
      <c r="AP28" s="16">
        <f t="shared" si="34"/>
        <v>8.3752116948756825</v>
      </c>
      <c r="AQ28" t="s">
        <v>118</v>
      </c>
      <c r="BC28">
        <v>0</v>
      </c>
      <c r="BD28">
        <v>0</v>
      </c>
    </row>
    <row r="29" spans="1:56" x14ac:dyDescent="0.2">
      <c r="A29" s="15">
        <f>'(Lab)limts'!B25</f>
        <v>59.976666666666667</v>
      </c>
      <c r="B29" s="29">
        <f>'(Lab)limts'!C25</f>
        <v>1.457244999999999</v>
      </c>
      <c r="C29" s="15">
        <f>'(Lab)limts'!E25</f>
        <v>20.173333333333332</v>
      </c>
      <c r="D29" s="15">
        <f t="shared" si="37"/>
        <v>72.911666666666676</v>
      </c>
      <c r="E29" s="15">
        <f t="shared" si="37"/>
        <v>1.4316666666666666</v>
      </c>
      <c r="F29" s="15">
        <f t="shared" si="37"/>
        <v>13.528333333333334</v>
      </c>
      <c r="G29" s="15">
        <f t="shared" si="0"/>
        <v>20.225897774086636</v>
      </c>
      <c r="H29" s="15">
        <f t="shared" si="1"/>
        <v>13.603877102584477</v>
      </c>
      <c r="I29" s="15">
        <f t="shared" si="2"/>
        <v>16.914887438335555</v>
      </c>
      <c r="J29" s="15">
        <f t="shared" si="3"/>
        <v>0.37655723130568824</v>
      </c>
      <c r="K29" s="15">
        <f t="shared" si="4"/>
        <v>59.976666666666667</v>
      </c>
      <c r="L29" s="15">
        <f t="shared" si="5"/>
        <v>2.0059811425340563</v>
      </c>
      <c r="M29" s="15">
        <f t="shared" si="36"/>
        <v>20.173333333333332</v>
      </c>
      <c r="N29" s="15">
        <f t="shared" si="36"/>
        <v>72.911666666666676</v>
      </c>
      <c r="O29" s="15">
        <f t="shared" si="7"/>
        <v>1.9707711028193102</v>
      </c>
      <c r="P29" s="15">
        <f t="shared" si="8"/>
        <v>13.528333333333334</v>
      </c>
      <c r="Q29" s="15">
        <f t="shared" si="9"/>
        <v>20.272822648116367</v>
      </c>
      <c r="R29" s="15">
        <f t="shared" si="10"/>
        <v>13.671128026519444</v>
      </c>
      <c r="S29" s="15">
        <f t="shared" si="11"/>
        <v>84.32133160689186</v>
      </c>
      <c r="T29" s="15">
        <f t="shared" si="12"/>
        <v>81.711608983096554</v>
      </c>
      <c r="U29" s="15">
        <f t="shared" si="30"/>
        <v>-2.6097226237953066</v>
      </c>
      <c r="V29" s="15">
        <f t="shared" si="13"/>
        <v>12.935000000000009</v>
      </c>
      <c r="W29" s="15">
        <f t="shared" si="14"/>
        <v>-6.6016946215969234</v>
      </c>
      <c r="X29" s="15">
        <f t="shared" si="15"/>
        <v>-0.75821690173388623</v>
      </c>
      <c r="Y29" s="15">
        <f t="shared" si="16"/>
        <v>66.444166666666675</v>
      </c>
      <c r="Z29" s="15">
        <f t="shared" si="17"/>
        <v>16.971975337317907</v>
      </c>
      <c r="AA29" s="15">
        <f t="shared" si="31"/>
        <v>83.016470294994207</v>
      </c>
      <c r="AB29" s="15">
        <f t="shared" si="18"/>
        <v>270.41061736111141</v>
      </c>
      <c r="AC29" s="15">
        <f t="shared" si="19"/>
        <v>1.2380174256879062</v>
      </c>
      <c r="AD29" s="15">
        <f t="shared" si="20"/>
        <v>1.7637388901793059</v>
      </c>
      <c r="AE29" s="15">
        <f t="shared" si="21"/>
        <v>0.58553120272843318</v>
      </c>
      <c r="AF29" s="15">
        <f t="shared" si="22"/>
        <v>1.149064316979056</v>
      </c>
      <c r="AG29" s="15">
        <f t="shared" si="23"/>
        <v>7.3415032324918013E-25</v>
      </c>
      <c r="AH29" s="15">
        <f t="shared" si="24"/>
        <v>0.49926540874531977</v>
      </c>
      <c r="AI29" s="15">
        <f t="shared" si="25"/>
        <v>-1.2794515209757102E-26</v>
      </c>
      <c r="AJ29" s="15">
        <f t="shared" si="26"/>
        <v>10.448156650794036</v>
      </c>
      <c r="AK29" s="15">
        <f t="shared" si="27"/>
        <v>-3.7430113144048094</v>
      </c>
      <c r="AL29" s="15">
        <f t="shared" si="28"/>
        <v>-0.65985592845426966</v>
      </c>
      <c r="AM29" s="15">
        <f t="shared" si="29"/>
        <v>11.117981873775939</v>
      </c>
      <c r="AN29" s="4">
        <f t="shared" si="32"/>
        <v>0</v>
      </c>
      <c r="AO29" s="5">
        <f t="shared" si="33"/>
        <v>0</v>
      </c>
      <c r="AP29" s="16">
        <f t="shared" si="34"/>
        <v>11.117981873775939</v>
      </c>
      <c r="AQ29" t="s">
        <v>36</v>
      </c>
      <c r="BC29">
        <v>0</v>
      </c>
      <c r="BD29">
        <v>0</v>
      </c>
    </row>
    <row r="30" spans="1:56" x14ac:dyDescent="0.2">
      <c r="A30" s="15">
        <f>'(Lab)limts'!B26</f>
        <v>72.785000000000011</v>
      </c>
      <c r="B30" s="29">
        <f>'(Lab)limts'!C26</f>
        <v>0.18</v>
      </c>
      <c r="C30" s="15">
        <f>'(Lab)limts'!E26</f>
        <v>17.371666666666666</v>
      </c>
      <c r="D30" s="15">
        <f t="shared" si="37"/>
        <v>72.911666666666676</v>
      </c>
      <c r="E30" s="15">
        <f t="shared" si="37"/>
        <v>1.4316666666666666</v>
      </c>
      <c r="F30" s="15">
        <f t="shared" si="37"/>
        <v>13.528333333333334</v>
      </c>
      <c r="G30" s="15">
        <f t="shared" si="0"/>
        <v>17.372599194644934</v>
      </c>
      <c r="H30" s="15">
        <f t="shared" si="1"/>
        <v>13.603877102584477</v>
      </c>
      <c r="I30" s="15">
        <f t="shared" si="2"/>
        <v>15.488238148614705</v>
      </c>
      <c r="J30" s="15">
        <f t="shared" si="3"/>
        <v>0.40801634338743098</v>
      </c>
      <c r="K30" s="15">
        <f t="shared" si="4"/>
        <v>72.785000000000011</v>
      </c>
      <c r="L30" s="15">
        <f t="shared" si="5"/>
        <v>0.25344294180973753</v>
      </c>
      <c r="M30" s="15">
        <f t="shared" si="36"/>
        <v>17.371666666666666</v>
      </c>
      <c r="N30" s="15">
        <f t="shared" si="36"/>
        <v>72.911666666666676</v>
      </c>
      <c r="O30" s="15">
        <f t="shared" si="7"/>
        <v>2.015810064949672</v>
      </c>
      <c r="P30" s="15">
        <f t="shared" si="8"/>
        <v>13.528333333333334</v>
      </c>
      <c r="Q30" s="15">
        <f t="shared" si="9"/>
        <v>17.373515363982357</v>
      </c>
      <c r="R30" s="15">
        <f t="shared" si="10"/>
        <v>13.677693262963977</v>
      </c>
      <c r="S30" s="15">
        <f t="shared" si="11"/>
        <v>89.164145787828488</v>
      </c>
      <c r="T30" s="15">
        <f t="shared" si="12"/>
        <v>81.52491132927274</v>
      </c>
      <c r="U30" s="15">
        <f t="shared" si="30"/>
        <v>-7.6392344585557481</v>
      </c>
      <c r="V30" s="15">
        <f t="shared" si="13"/>
        <v>0.12666666666666515</v>
      </c>
      <c r="W30" s="15">
        <f t="shared" si="14"/>
        <v>-3.6958221010183792</v>
      </c>
      <c r="X30" s="15">
        <f t="shared" si="15"/>
        <v>-2.0537886905569769</v>
      </c>
      <c r="Y30" s="15">
        <f t="shared" si="16"/>
        <v>72.848333333333343</v>
      </c>
      <c r="Z30" s="15">
        <f t="shared" si="17"/>
        <v>15.525604313473167</v>
      </c>
      <c r="AA30" s="15">
        <f t="shared" si="31"/>
        <v>85.344528558550621</v>
      </c>
      <c r="AB30" s="15">
        <f t="shared" si="18"/>
        <v>522.0463361111116</v>
      </c>
      <c r="AC30" s="15">
        <f t="shared" si="19"/>
        <v>1.3363427761834807</v>
      </c>
      <c r="AD30" s="15">
        <f t="shared" si="20"/>
        <v>1.6986521941062924</v>
      </c>
      <c r="AE30" s="15">
        <f t="shared" si="21"/>
        <v>0.59300251112214752</v>
      </c>
      <c r="AF30" s="15">
        <f t="shared" si="22"/>
        <v>1.1381008351686766</v>
      </c>
      <c r="AG30" s="15">
        <f t="shared" si="23"/>
        <v>3.0420239205467223E-24</v>
      </c>
      <c r="AH30" s="15">
        <f t="shared" si="24"/>
        <v>0.37094405874106284</v>
      </c>
      <c r="AI30" s="15">
        <f t="shared" si="25"/>
        <v>-3.9389313120955091E-26</v>
      </c>
      <c r="AJ30" s="15">
        <f t="shared" si="26"/>
        <v>9.4786060076904793E-2</v>
      </c>
      <c r="AK30" s="15">
        <f t="shared" si="27"/>
        <v>-2.1757379844099591</v>
      </c>
      <c r="AL30" s="15">
        <f t="shared" si="28"/>
        <v>-1.8045753303156018</v>
      </c>
      <c r="AM30" s="15">
        <f t="shared" si="29"/>
        <v>2.828305552229617</v>
      </c>
      <c r="AN30" s="4">
        <f t="shared" si="32"/>
        <v>0</v>
      </c>
      <c r="AO30" s="5">
        <f t="shared" si="33"/>
        <v>0</v>
      </c>
      <c r="AP30" s="16">
        <f t="shared" si="34"/>
        <v>2.828305552229617</v>
      </c>
      <c r="AQ30" t="s">
        <v>37</v>
      </c>
      <c r="BC30">
        <v>0</v>
      </c>
      <c r="BD30">
        <v>0</v>
      </c>
    </row>
    <row r="31" spans="1:56" x14ac:dyDescent="0.2">
      <c r="A31" s="15">
        <f>'(Lab)limts'!B27</f>
        <v>71.651666666666671</v>
      </c>
      <c r="B31" s="29">
        <f>'(Lab)limts'!C27</f>
        <v>0.68166700000000002</v>
      </c>
      <c r="C31" s="15">
        <f>'(Lab)limts'!E27</f>
        <v>17.371666666666666</v>
      </c>
      <c r="D31" s="15">
        <f t="shared" si="37"/>
        <v>72.911666666666676</v>
      </c>
      <c r="E31" s="15">
        <f t="shared" si="37"/>
        <v>1.4316666666666666</v>
      </c>
      <c r="F31" s="15">
        <f t="shared" si="37"/>
        <v>13.528333333333334</v>
      </c>
      <c r="G31" s="15">
        <f t="shared" si="0"/>
        <v>17.385035883674981</v>
      </c>
      <c r="H31" s="15">
        <f t="shared" si="1"/>
        <v>13.603877102584477</v>
      </c>
      <c r="I31" s="15">
        <f t="shared" si="2"/>
        <v>15.494456493129729</v>
      </c>
      <c r="J31" s="15">
        <f t="shared" si="3"/>
        <v>0.40789140793950451</v>
      </c>
      <c r="K31" s="15">
        <f t="shared" si="4"/>
        <v>71.651666666666671</v>
      </c>
      <c r="L31" s="15">
        <f t="shared" si="5"/>
        <v>0.95971311237589829</v>
      </c>
      <c r="M31" s="15">
        <f t="shared" si="36"/>
        <v>17.371666666666666</v>
      </c>
      <c r="N31" s="15">
        <f t="shared" si="36"/>
        <v>72.911666666666676</v>
      </c>
      <c r="O31" s="15">
        <f t="shared" si="7"/>
        <v>2.0156311990333906</v>
      </c>
      <c r="P31" s="15">
        <f t="shared" si="8"/>
        <v>13.528333333333334</v>
      </c>
      <c r="Q31" s="15">
        <f t="shared" si="9"/>
        <v>17.398156570046265</v>
      </c>
      <c r="R31" s="15">
        <f t="shared" si="10"/>
        <v>13.6776669029588</v>
      </c>
      <c r="S31" s="15">
        <f t="shared" si="11"/>
        <v>86.837858361313451</v>
      </c>
      <c r="T31" s="15">
        <f t="shared" si="12"/>
        <v>81.525652417026365</v>
      </c>
      <c r="U31" s="15">
        <f t="shared" si="30"/>
        <v>-5.3122059442870864</v>
      </c>
      <c r="V31" s="15">
        <f t="shared" si="13"/>
        <v>1.2600000000000051</v>
      </c>
      <c r="W31" s="15">
        <f t="shared" si="14"/>
        <v>-3.720489667087465</v>
      </c>
      <c r="X31" s="15">
        <f t="shared" si="15"/>
        <v>-1.4297310075454532</v>
      </c>
      <c r="Y31" s="15">
        <f t="shared" si="16"/>
        <v>72.281666666666666</v>
      </c>
      <c r="Z31" s="15">
        <f t="shared" si="17"/>
        <v>15.537911736502533</v>
      </c>
      <c r="AA31" s="15">
        <f t="shared" si="31"/>
        <v>84.181755389169908</v>
      </c>
      <c r="AB31" s="15">
        <f t="shared" si="18"/>
        <v>496.47266944444442</v>
      </c>
      <c r="AC31" s="15">
        <f t="shared" si="19"/>
        <v>1.3276898069880816</v>
      </c>
      <c r="AD31" s="15">
        <f t="shared" si="20"/>
        <v>1.699206028142614</v>
      </c>
      <c r="AE31" s="15">
        <f t="shared" si="21"/>
        <v>0.58889544965804164</v>
      </c>
      <c r="AF31" s="15">
        <f t="shared" si="22"/>
        <v>1.1372530827822194</v>
      </c>
      <c r="AG31" s="15">
        <f t="shared" si="23"/>
        <v>1.4988162821645162E-24</v>
      </c>
      <c r="AH31" s="15">
        <f t="shared" si="24"/>
        <v>0.37193868610205433</v>
      </c>
      <c r="AI31" s="15">
        <f t="shared" si="25"/>
        <v>-1.9459295725939106E-26</v>
      </c>
      <c r="AJ31" s="15">
        <f t="shared" si="26"/>
        <v>0.94901685120138601</v>
      </c>
      <c r="AK31" s="15">
        <f t="shared" si="27"/>
        <v>-2.1895459440867784</v>
      </c>
      <c r="AL31" s="15">
        <f t="shared" si="28"/>
        <v>-1.2571792762677809</v>
      </c>
      <c r="AM31" s="15">
        <f t="shared" si="29"/>
        <v>2.6972660524702112</v>
      </c>
      <c r="AN31" s="4">
        <f t="shared" si="32"/>
        <v>0</v>
      </c>
      <c r="AO31" s="5">
        <f t="shared" si="33"/>
        <v>0</v>
      </c>
      <c r="AP31" s="16">
        <f t="shared" si="34"/>
        <v>2.6972660524702112</v>
      </c>
      <c r="AQ31" t="s">
        <v>38</v>
      </c>
      <c r="BC31">
        <v>0</v>
      </c>
      <c r="BD31">
        <v>0</v>
      </c>
    </row>
    <row r="32" spans="1:56" x14ac:dyDescent="0.2">
      <c r="A32" s="15">
        <f>'(Lab)limts'!B28</f>
        <v>65.416666666666657</v>
      </c>
      <c r="B32" s="29">
        <f>'(Lab)limts'!C28</f>
        <v>1.589624999999999</v>
      </c>
      <c r="C32" s="15">
        <f>'(Lab)limts'!E28</f>
        <v>19.223333333333333</v>
      </c>
      <c r="D32" s="15">
        <f t="shared" si="37"/>
        <v>72.911666666666676</v>
      </c>
      <c r="E32" s="15">
        <f t="shared" si="37"/>
        <v>1.4316666666666666</v>
      </c>
      <c r="F32" s="15">
        <f t="shared" si="37"/>
        <v>13.528333333333334</v>
      </c>
      <c r="G32" s="15">
        <f t="shared" si="0"/>
        <v>19.288946370527068</v>
      </c>
      <c r="H32" s="15">
        <f t="shared" si="1"/>
        <v>13.603877102584477</v>
      </c>
      <c r="I32" s="15">
        <f t="shared" si="2"/>
        <v>16.446411736555774</v>
      </c>
      <c r="J32" s="15">
        <f t="shared" si="3"/>
        <v>0.38750113067462821</v>
      </c>
      <c r="K32" s="15">
        <f t="shared" si="4"/>
        <v>65.416666666666657</v>
      </c>
      <c r="L32" s="15">
        <f t="shared" si="5"/>
        <v>2.2056064848486545</v>
      </c>
      <c r="M32" s="15">
        <f t="shared" si="36"/>
        <v>19.223333333333333</v>
      </c>
      <c r="N32" s="15">
        <f t="shared" si="36"/>
        <v>72.911666666666676</v>
      </c>
      <c r="O32" s="15">
        <f t="shared" si="7"/>
        <v>1.9864391187491761</v>
      </c>
      <c r="P32" s="15">
        <f t="shared" si="8"/>
        <v>13.528333333333334</v>
      </c>
      <c r="Q32" s="15">
        <f t="shared" si="9"/>
        <v>19.349450752164795</v>
      </c>
      <c r="R32" s="15">
        <f t="shared" si="10"/>
        <v>13.673395450665311</v>
      </c>
      <c r="S32" s="15">
        <f t="shared" si="11"/>
        <v>83.454738256315949</v>
      </c>
      <c r="T32" s="15">
        <f t="shared" si="12"/>
        <v>81.646640862921089</v>
      </c>
      <c r="U32" s="15">
        <f t="shared" si="30"/>
        <v>-1.8080973933948599</v>
      </c>
      <c r="V32" s="15">
        <f t="shared" si="13"/>
        <v>7.4950000000000188</v>
      </c>
      <c r="W32" s="15">
        <f t="shared" si="14"/>
        <v>-5.6760553014994848</v>
      </c>
      <c r="X32" s="15">
        <f t="shared" si="15"/>
        <v>-0.51327921123159803</v>
      </c>
      <c r="Y32" s="15">
        <f t="shared" si="16"/>
        <v>69.164166666666659</v>
      </c>
      <c r="Z32" s="15">
        <f t="shared" si="17"/>
        <v>16.511423101415055</v>
      </c>
      <c r="AA32" s="15">
        <f t="shared" si="31"/>
        <v>82.550689559618519</v>
      </c>
      <c r="AB32" s="15">
        <f t="shared" si="18"/>
        <v>367.26528402777751</v>
      </c>
      <c r="AC32" s="15">
        <f t="shared" si="19"/>
        <v>1.2799412219360888</v>
      </c>
      <c r="AD32" s="15">
        <f t="shared" si="20"/>
        <v>1.7430140395636773</v>
      </c>
      <c r="AE32" s="15">
        <f t="shared" si="21"/>
        <v>0.58438825573940767</v>
      </c>
      <c r="AF32" s="15">
        <f t="shared" si="22"/>
        <v>1.1447362261901697</v>
      </c>
      <c r="AG32" s="15">
        <f t="shared" si="23"/>
        <v>5.5126495196325148E-25</v>
      </c>
      <c r="AH32" s="15">
        <f t="shared" si="24"/>
        <v>0.45592906105762371</v>
      </c>
      <c r="AI32" s="15">
        <f t="shared" si="25"/>
        <v>-8.7733412156542335E-27</v>
      </c>
      <c r="AJ32" s="15">
        <f t="shared" si="26"/>
        <v>5.8557376475950909</v>
      </c>
      <c r="AK32" s="15">
        <f t="shared" si="27"/>
        <v>-3.2564598865310073</v>
      </c>
      <c r="AL32" s="15">
        <f t="shared" si="28"/>
        <v>-0.44838208094440907</v>
      </c>
      <c r="AM32" s="15">
        <f t="shared" si="29"/>
        <v>6.7152990164668074</v>
      </c>
      <c r="AN32" s="4">
        <f t="shared" si="32"/>
        <v>0</v>
      </c>
      <c r="AO32" s="5">
        <f t="shared" si="33"/>
        <v>0</v>
      </c>
      <c r="AP32" s="16">
        <f t="shared" si="34"/>
        <v>6.7152990164668074</v>
      </c>
      <c r="AQ32" t="s">
        <v>39</v>
      </c>
      <c r="BC32">
        <v>0</v>
      </c>
      <c r="BD32">
        <v>0</v>
      </c>
    </row>
    <row r="33" spans="1:56" x14ac:dyDescent="0.2">
      <c r="A33" s="15">
        <f>'(Lab)limts'!B29</f>
        <v>66.064999999999998</v>
      </c>
      <c r="B33" s="29">
        <f>'(Lab)limts'!C29</f>
        <v>1.4344666666666657</v>
      </c>
      <c r="C33" s="15">
        <f>'(Lab)limts'!E29</f>
        <v>23.179999999999996</v>
      </c>
      <c r="D33" s="15">
        <f t="shared" si="37"/>
        <v>72.911666666666676</v>
      </c>
      <c r="E33" s="15">
        <f t="shared" si="37"/>
        <v>1.4316666666666666</v>
      </c>
      <c r="F33" s="15">
        <f t="shared" si="37"/>
        <v>13.528333333333334</v>
      </c>
      <c r="G33" s="15">
        <f t="shared" si="0"/>
        <v>23.224342716593242</v>
      </c>
      <c r="H33" s="15">
        <f t="shared" si="1"/>
        <v>13.603877102584477</v>
      </c>
      <c r="I33" s="15">
        <f t="shared" si="2"/>
        <v>18.414109909588859</v>
      </c>
      <c r="J33" s="15">
        <f t="shared" si="3"/>
        <v>0.33779629422458934</v>
      </c>
      <c r="K33" s="15">
        <f t="shared" si="4"/>
        <v>66.064999999999998</v>
      </c>
      <c r="L33" s="15">
        <f t="shared" si="5"/>
        <v>1.9190241908553647</v>
      </c>
      <c r="M33" s="15">
        <f t="shared" si="36"/>
        <v>23.179999999999996</v>
      </c>
      <c r="N33" s="15">
        <f t="shared" si="36"/>
        <v>72.911666666666676</v>
      </c>
      <c r="O33" s="15">
        <f t="shared" si="7"/>
        <v>1.9152783612315369</v>
      </c>
      <c r="P33" s="15">
        <f t="shared" si="8"/>
        <v>13.528333333333334</v>
      </c>
      <c r="Q33" s="15">
        <f t="shared" si="9"/>
        <v>23.259300373078464</v>
      </c>
      <c r="R33" s="15">
        <f t="shared" si="10"/>
        <v>13.663238780712996</v>
      </c>
      <c r="S33" s="15">
        <f t="shared" si="11"/>
        <v>85.267393568890284</v>
      </c>
      <c r="T33" s="15">
        <f t="shared" si="12"/>
        <v>81.941883706872105</v>
      </c>
      <c r="U33" s="15">
        <f t="shared" si="30"/>
        <v>-3.3255098620181798</v>
      </c>
      <c r="V33" s="15">
        <f t="shared" si="13"/>
        <v>6.8466666666666782</v>
      </c>
      <c r="W33" s="15">
        <f t="shared" si="14"/>
        <v>-9.5960615923654675</v>
      </c>
      <c r="X33" s="15">
        <f t="shared" si="15"/>
        <v>-1.0345459831308976</v>
      </c>
      <c r="Y33" s="15">
        <f t="shared" si="16"/>
        <v>69.488333333333344</v>
      </c>
      <c r="Z33" s="15">
        <f t="shared" si="17"/>
        <v>18.461269576895731</v>
      </c>
      <c r="AA33" s="15">
        <f t="shared" si="31"/>
        <v>83.604638637881195</v>
      </c>
      <c r="AB33" s="15">
        <f t="shared" si="18"/>
        <v>379.7951361111115</v>
      </c>
      <c r="AC33" s="15">
        <f t="shared" si="19"/>
        <v>1.2849193235285861</v>
      </c>
      <c r="AD33" s="15">
        <f t="shared" si="20"/>
        <v>1.8307571309603079</v>
      </c>
      <c r="AE33" s="15">
        <f t="shared" si="21"/>
        <v>0.58713762371293077</v>
      </c>
      <c r="AF33" s="15">
        <f t="shared" si="22"/>
        <v>1.1625895892515357</v>
      </c>
      <c r="AG33" s="15">
        <f t="shared" si="23"/>
        <v>1.0531067994854904E-24</v>
      </c>
      <c r="AH33" s="15">
        <f t="shared" si="24"/>
        <v>0.65402781858750136</v>
      </c>
      <c r="AI33" s="15">
        <f t="shared" si="25"/>
        <v>-2.4042299403567622E-26</v>
      </c>
      <c r="AJ33" s="15">
        <f t="shared" si="26"/>
        <v>5.3284798051481381</v>
      </c>
      <c r="AK33" s="15">
        <f t="shared" si="27"/>
        <v>-5.2415808902691179</v>
      </c>
      <c r="AL33" s="15">
        <f t="shared" si="28"/>
        <v>-0.88986345026272662</v>
      </c>
      <c r="AM33" s="15">
        <f t="shared" si="29"/>
        <v>7.5271989626433697</v>
      </c>
      <c r="AN33" s="4">
        <f t="shared" si="32"/>
        <v>0</v>
      </c>
      <c r="AO33" s="5">
        <f t="shared" si="33"/>
        <v>0</v>
      </c>
      <c r="AP33" s="16">
        <f t="shared" si="34"/>
        <v>7.5271989626433697</v>
      </c>
      <c r="AQ33" t="s">
        <v>40</v>
      </c>
      <c r="BC33">
        <v>0</v>
      </c>
      <c r="BD33">
        <v>0</v>
      </c>
    </row>
    <row r="34" spans="1:56" x14ac:dyDescent="0.2">
      <c r="A34" s="15">
        <f>'(Lab)limts'!B30</f>
        <v>69.424999999999997</v>
      </c>
      <c r="B34" s="29">
        <f>'(Lab)limts'!C30</f>
        <v>1.226667</v>
      </c>
      <c r="C34" s="15">
        <f>'(Lab)limts'!E30</f>
        <v>17.371666666666666</v>
      </c>
      <c r="D34" s="15">
        <f t="shared" si="37"/>
        <v>72.911666666666676</v>
      </c>
      <c r="E34" s="15">
        <f t="shared" si="37"/>
        <v>1.4316666666666666</v>
      </c>
      <c r="F34" s="15">
        <f t="shared" si="37"/>
        <v>13.528333333333334</v>
      </c>
      <c r="G34" s="15">
        <f t="shared" si="0"/>
        <v>17.414922184915635</v>
      </c>
      <c r="H34" s="15">
        <f t="shared" si="1"/>
        <v>13.603877102584477</v>
      </c>
      <c r="I34" s="15">
        <f t="shared" si="2"/>
        <v>15.509399643750056</v>
      </c>
      <c r="J34" s="15">
        <f t="shared" si="3"/>
        <v>0.40759073895729148</v>
      </c>
      <c r="K34" s="15">
        <f t="shared" si="4"/>
        <v>69.424999999999997</v>
      </c>
      <c r="L34" s="15">
        <f t="shared" si="5"/>
        <v>1.7266451089845238</v>
      </c>
      <c r="M34" s="15">
        <f t="shared" si="36"/>
        <v>17.371666666666666</v>
      </c>
      <c r="N34" s="15">
        <f t="shared" si="36"/>
        <v>72.911666666666676</v>
      </c>
      <c r="O34" s="15">
        <f t="shared" si="7"/>
        <v>2.0152007412738557</v>
      </c>
      <c r="P34" s="15">
        <f t="shared" si="8"/>
        <v>13.528333333333334</v>
      </c>
      <c r="Q34" s="15">
        <f t="shared" si="9"/>
        <v>17.457265138335899</v>
      </c>
      <c r="R34" s="15">
        <f t="shared" si="10"/>
        <v>13.677603474491008</v>
      </c>
      <c r="S34" s="15">
        <f t="shared" si="11"/>
        <v>84.323767863254233</v>
      </c>
      <c r="T34" s="15">
        <f t="shared" si="12"/>
        <v>81.527435926567406</v>
      </c>
      <c r="U34" s="15">
        <f t="shared" si="30"/>
        <v>-2.7963319366868262</v>
      </c>
      <c r="V34" s="15">
        <f t="shared" si="13"/>
        <v>3.4866666666666788</v>
      </c>
      <c r="W34" s="15">
        <f t="shared" si="14"/>
        <v>-3.779661663844891</v>
      </c>
      <c r="X34" s="15">
        <f t="shared" si="15"/>
        <v>-0.75407769553160853</v>
      </c>
      <c r="Y34" s="15">
        <f t="shared" si="16"/>
        <v>71.168333333333337</v>
      </c>
      <c r="Z34" s="15">
        <f t="shared" si="17"/>
        <v>15.567434306413453</v>
      </c>
      <c r="AA34" s="15">
        <f t="shared" si="31"/>
        <v>82.925601894910812</v>
      </c>
      <c r="AB34" s="15">
        <f t="shared" si="18"/>
        <v>448.09833611111122</v>
      </c>
      <c r="AC34" s="15">
        <f t="shared" si="19"/>
        <v>1.3106676566978355</v>
      </c>
      <c r="AD34" s="15">
        <f t="shared" si="20"/>
        <v>1.7005345437886055</v>
      </c>
      <c r="AE34" s="15">
        <f t="shared" si="21"/>
        <v>0.58529935847902359</v>
      </c>
      <c r="AF34" s="15">
        <f t="shared" si="22"/>
        <v>1.1366741396906221</v>
      </c>
      <c r="AG34" s="15">
        <f t="shared" si="23"/>
        <v>6.9428034940138799E-25</v>
      </c>
      <c r="AH34" s="15">
        <f t="shared" si="24"/>
        <v>0.37433142808173386</v>
      </c>
      <c r="AI34" s="15">
        <f t="shared" si="25"/>
        <v>-9.07190571065242E-27</v>
      </c>
      <c r="AJ34" s="15">
        <f t="shared" si="26"/>
        <v>2.6602217952422578</v>
      </c>
      <c r="AK34" s="15">
        <f t="shared" si="27"/>
        <v>-2.2226315117505449</v>
      </c>
      <c r="AL34" s="15">
        <f t="shared" si="28"/>
        <v>-0.66340710076931286</v>
      </c>
      <c r="AM34" s="15">
        <f t="shared" si="29"/>
        <v>3.5294446897861422</v>
      </c>
      <c r="AN34" s="4">
        <f t="shared" si="32"/>
        <v>0</v>
      </c>
      <c r="AO34" s="5">
        <f t="shared" si="33"/>
        <v>0</v>
      </c>
      <c r="AP34" s="16">
        <f t="shared" si="34"/>
        <v>3.5294446897861422</v>
      </c>
      <c r="AQ34" t="s">
        <v>41</v>
      </c>
      <c r="BC34">
        <v>0</v>
      </c>
      <c r="BD34">
        <v>0</v>
      </c>
    </row>
    <row r="35" spans="1:56" x14ac:dyDescent="0.2">
      <c r="A35" s="15">
        <f>'(Lab)limts'!B31</f>
        <v>64.593333333333348</v>
      </c>
      <c r="B35" s="29">
        <f>'(Lab)limts'!C31</f>
        <v>1.6509483333333326</v>
      </c>
      <c r="C35" s="15">
        <f>'(Lab)limts'!E31</f>
        <v>17.43</v>
      </c>
      <c r="D35" s="15">
        <f t="shared" si="37"/>
        <v>72.911666666666676</v>
      </c>
      <c r="E35" s="15">
        <f t="shared" si="37"/>
        <v>1.4316666666666666</v>
      </c>
      <c r="F35" s="15">
        <f t="shared" si="37"/>
        <v>13.528333333333334</v>
      </c>
      <c r="G35" s="15">
        <f t="shared" si="0"/>
        <v>17.508013319601286</v>
      </c>
      <c r="H35" s="15">
        <f t="shared" si="1"/>
        <v>13.603877102584477</v>
      </c>
      <c r="I35" s="15">
        <f t="shared" si="2"/>
        <v>15.555945211092881</v>
      </c>
      <c r="J35" s="15">
        <f t="shared" si="3"/>
        <v>0.40665022279038737</v>
      </c>
      <c r="K35" s="15">
        <f t="shared" si="4"/>
        <v>64.593333333333348</v>
      </c>
      <c r="L35" s="15">
        <f t="shared" si="5"/>
        <v>2.3223068408987513</v>
      </c>
      <c r="M35" s="15">
        <f t="shared" si="36"/>
        <v>17.43</v>
      </c>
      <c r="N35" s="15">
        <f t="shared" si="36"/>
        <v>72.911666666666676</v>
      </c>
      <c r="O35" s="15">
        <f t="shared" si="7"/>
        <v>2.0138542356282381</v>
      </c>
      <c r="P35" s="15">
        <f t="shared" si="8"/>
        <v>13.528333333333334</v>
      </c>
      <c r="Q35" s="15">
        <f t="shared" si="9"/>
        <v>17.584027100277261</v>
      </c>
      <c r="R35" s="15">
        <f t="shared" si="10"/>
        <v>13.677405150836748</v>
      </c>
      <c r="S35" s="15">
        <f t="shared" si="11"/>
        <v>82.410825224078039</v>
      </c>
      <c r="T35" s="15">
        <f t="shared" si="12"/>
        <v>81.533014991121789</v>
      </c>
      <c r="U35" s="15">
        <f t="shared" si="30"/>
        <v>-0.87781023295625005</v>
      </c>
      <c r="V35" s="15">
        <f t="shared" si="13"/>
        <v>8.318333333333328</v>
      </c>
      <c r="W35" s="15">
        <f t="shared" si="14"/>
        <v>-3.9066219494405132</v>
      </c>
      <c r="X35" s="15">
        <f t="shared" si="15"/>
        <v>-0.23759362707266066</v>
      </c>
      <c r="Y35" s="15">
        <f t="shared" si="16"/>
        <v>68.752500000000012</v>
      </c>
      <c r="Z35" s="15">
        <f t="shared" si="17"/>
        <v>15.630716125557004</v>
      </c>
      <c r="AA35" s="15">
        <f t="shared" si="31"/>
        <v>81.971920107599914</v>
      </c>
      <c r="AB35" s="15">
        <f t="shared" si="18"/>
        <v>351.65625625000047</v>
      </c>
      <c r="AC35" s="15">
        <f t="shared" si="19"/>
        <v>1.2736143580032306</v>
      </c>
      <c r="AD35" s="15">
        <f t="shared" si="20"/>
        <v>1.7033822256500653</v>
      </c>
      <c r="AE35" s="15">
        <f t="shared" si="21"/>
        <v>0.5831229589544773</v>
      </c>
      <c r="AF35" s="15">
        <f t="shared" si="22"/>
        <v>1.1367194415656838</v>
      </c>
      <c r="AG35" s="15">
        <f t="shared" si="23"/>
        <v>3.8577391652514072E-25</v>
      </c>
      <c r="AH35" s="15">
        <f t="shared" si="24"/>
        <v>0.37949294686894869</v>
      </c>
      <c r="AI35" s="15">
        <f t="shared" si="25"/>
        <v>-5.1102710060476401E-27</v>
      </c>
      <c r="AJ35" s="15">
        <f t="shared" si="26"/>
        <v>6.5312810593426329</v>
      </c>
      <c r="AK35" s="15">
        <f t="shared" si="27"/>
        <v>-2.2934499906206436</v>
      </c>
      <c r="AL35" s="15">
        <f t="shared" si="28"/>
        <v>-0.20901694682498453</v>
      </c>
      <c r="AM35" s="15">
        <f t="shared" si="29"/>
        <v>6.9254049137697136</v>
      </c>
      <c r="AN35" s="4">
        <f t="shared" si="32"/>
        <v>0</v>
      </c>
      <c r="AO35" s="5">
        <f t="shared" si="33"/>
        <v>0</v>
      </c>
      <c r="AP35" s="16">
        <f t="shared" si="34"/>
        <v>6.9254049137697136</v>
      </c>
      <c r="AQ35" t="s">
        <v>42</v>
      </c>
      <c r="BC35">
        <v>0</v>
      </c>
      <c r="BD35">
        <v>0</v>
      </c>
    </row>
    <row r="36" spans="1:56" x14ac:dyDescent="0.2">
      <c r="A36" s="15">
        <f>'(Lab)limts'!B32</f>
        <v>62.275000000000006</v>
      </c>
      <c r="B36" s="29">
        <f>'(Lab)limts'!C32</f>
        <v>1.6399566666666658</v>
      </c>
      <c r="C36" s="15">
        <f>'(Lab)limts'!E32</f>
        <v>17.371666666666666</v>
      </c>
      <c r="D36" s="15">
        <f t="shared" si="37"/>
        <v>72.911666666666676</v>
      </c>
      <c r="E36" s="15">
        <f t="shared" si="37"/>
        <v>1.4316666666666666</v>
      </c>
      <c r="F36" s="15">
        <f t="shared" si="37"/>
        <v>13.528333333333334</v>
      </c>
      <c r="G36" s="15">
        <f t="shared" si="0"/>
        <v>17.448904282112451</v>
      </c>
      <c r="H36" s="15">
        <f t="shared" si="1"/>
        <v>13.603877102584477</v>
      </c>
      <c r="I36" s="15">
        <f t="shared" si="2"/>
        <v>15.526390692348464</v>
      </c>
      <c r="J36" s="15">
        <f t="shared" si="3"/>
        <v>0.4072481100624904</v>
      </c>
      <c r="K36" s="15">
        <f t="shared" si="4"/>
        <v>62.275000000000006</v>
      </c>
      <c r="L36" s="15">
        <f t="shared" si="5"/>
        <v>2.3078259197510467</v>
      </c>
      <c r="M36" s="15">
        <f t="shared" si="36"/>
        <v>17.371666666666666</v>
      </c>
      <c r="N36" s="15">
        <f t="shared" si="36"/>
        <v>72.911666666666676</v>
      </c>
      <c r="O36" s="15">
        <f t="shared" si="7"/>
        <v>2.0147102109061321</v>
      </c>
      <c r="P36" s="15">
        <f t="shared" si="8"/>
        <v>13.528333333333334</v>
      </c>
      <c r="Q36" s="15">
        <f t="shared" si="9"/>
        <v>17.524293516534485</v>
      </c>
      <c r="R36" s="15">
        <f t="shared" si="10"/>
        <v>13.677531210408814</v>
      </c>
      <c r="S36" s="15">
        <f t="shared" si="11"/>
        <v>82.432567582602047</v>
      </c>
      <c r="T36" s="15">
        <f t="shared" si="12"/>
        <v>81.529468354258782</v>
      </c>
      <c r="U36" s="15">
        <f t="shared" si="30"/>
        <v>-0.90309922834326528</v>
      </c>
      <c r="V36" s="15">
        <f t="shared" si="13"/>
        <v>10.63666666666667</v>
      </c>
      <c r="W36" s="15">
        <f t="shared" si="14"/>
        <v>-3.8467623061256706</v>
      </c>
      <c r="X36" s="15">
        <f t="shared" si="15"/>
        <v>-0.24402395385184955</v>
      </c>
      <c r="Y36" s="15">
        <f t="shared" si="16"/>
        <v>67.593333333333334</v>
      </c>
      <c r="Z36" s="15">
        <f t="shared" si="17"/>
        <v>15.60091236347165</v>
      </c>
      <c r="AA36" s="15">
        <f t="shared" si="31"/>
        <v>81.981017968430422</v>
      </c>
      <c r="AB36" s="15">
        <f t="shared" si="18"/>
        <v>309.52537777777781</v>
      </c>
      <c r="AC36" s="15">
        <f t="shared" si="19"/>
        <v>1.255766162905618</v>
      </c>
      <c r="AD36" s="15">
        <f t="shared" si="20"/>
        <v>1.7020410563562243</v>
      </c>
      <c r="AE36" s="15">
        <f t="shared" si="21"/>
        <v>0.5831415437563473</v>
      </c>
      <c r="AF36" s="15">
        <f t="shared" si="22"/>
        <v>1.1364631017946352</v>
      </c>
      <c r="AG36" s="15">
        <f t="shared" si="23"/>
        <v>3.8794788488530658E-25</v>
      </c>
      <c r="AH36" s="15">
        <f t="shared" si="24"/>
        <v>0.37705648396037023</v>
      </c>
      <c r="AI36" s="15">
        <f t="shared" si="25"/>
        <v>-5.1060747118840221E-27</v>
      </c>
      <c r="AJ36" s="15">
        <f t="shared" si="26"/>
        <v>8.4702606113030861</v>
      </c>
      <c r="AK36" s="15">
        <f t="shared" si="27"/>
        <v>-2.2600878467414436</v>
      </c>
      <c r="AL36" s="15">
        <f t="shared" si="28"/>
        <v>-0.21472228483837388</v>
      </c>
      <c r="AM36" s="15">
        <f t="shared" si="29"/>
        <v>8.7692312980093714</v>
      </c>
      <c r="AN36" s="4">
        <f t="shared" si="32"/>
        <v>0</v>
      </c>
      <c r="AO36" s="5">
        <f t="shared" si="33"/>
        <v>0</v>
      </c>
      <c r="AP36" s="16">
        <f t="shared" si="34"/>
        <v>8.7692312980093714</v>
      </c>
      <c r="AQ36" t="s">
        <v>43</v>
      </c>
      <c r="BC36">
        <v>0</v>
      </c>
      <c r="BD36">
        <v>0</v>
      </c>
    </row>
    <row r="37" spans="1:56" x14ac:dyDescent="0.2">
      <c r="A37" s="15">
        <f>'(Lab)limts'!B33</f>
        <v>56.986666666666672</v>
      </c>
      <c r="B37" s="29">
        <f>'(Lab)limts'!C33</f>
        <v>1.5247149999999992</v>
      </c>
      <c r="C37" s="15">
        <f>'(Lab)limts'!E33</f>
        <v>17.371666666666666</v>
      </c>
      <c r="D37" s="15">
        <f t="shared" si="37"/>
        <v>72.911666666666676</v>
      </c>
      <c r="E37" s="15">
        <f t="shared" si="37"/>
        <v>1.4316666666666666</v>
      </c>
      <c r="F37" s="15">
        <f t="shared" si="37"/>
        <v>13.528333333333334</v>
      </c>
      <c r="G37" s="15">
        <f t="shared" si="0"/>
        <v>17.438450579366354</v>
      </c>
      <c r="H37" s="15">
        <f t="shared" si="1"/>
        <v>13.603877102584477</v>
      </c>
      <c r="I37" s="15">
        <f t="shared" si="2"/>
        <v>15.521163840975415</v>
      </c>
      <c r="J37" s="15">
        <f t="shared" si="3"/>
        <v>0.40735359637263024</v>
      </c>
      <c r="K37" s="15">
        <f t="shared" si="4"/>
        <v>56.986666666666672</v>
      </c>
      <c r="L37" s="15">
        <f t="shared" si="5"/>
        <v>2.1458131386932937</v>
      </c>
      <c r="M37" s="15">
        <f t="shared" si="36"/>
        <v>17.371666666666666</v>
      </c>
      <c r="N37" s="15">
        <f t="shared" si="36"/>
        <v>72.911666666666676</v>
      </c>
      <c r="O37" s="15">
        <f t="shared" si="7"/>
        <v>2.0148612321401491</v>
      </c>
      <c r="P37" s="15">
        <f t="shared" si="8"/>
        <v>13.528333333333334</v>
      </c>
      <c r="Q37" s="15">
        <f t="shared" si="9"/>
        <v>17.503694375872957</v>
      </c>
      <c r="R37" s="15">
        <f t="shared" si="10"/>
        <v>13.677553456761158</v>
      </c>
      <c r="S37" s="15">
        <f t="shared" si="11"/>
        <v>82.958281228737718</v>
      </c>
      <c r="T37" s="15">
        <f t="shared" si="12"/>
        <v>81.528842621622033</v>
      </c>
      <c r="U37" s="15">
        <f t="shared" si="30"/>
        <v>-1.429438607115685</v>
      </c>
      <c r="V37" s="15">
        <f t="shared" si="13"/>
        <v>15.925000000000004</v>
      </c>
      <c r="W37" s="15">
        <f t="shared" si="14"/>
        <v>-3.8261409191117988</v>
      </c>
      <c r="X37" s="15">
        <f t="shared" si="15"/>
        <v>-0.38601189105951322</v>
      </c>
      <c r="Y37" s="15">
        <f t="shared" si="16"/>
        <v>64.94916666666667</v>
      </c>
      <c r="Z37" s="15">
        <f t="shared" si="17"/>
        <v>15.590623916317057</v>
      </c>
      <c r="AA37" s="15">
        <f t="shared" si="31"/>
        <v>82.243561925179876</v>
      </c>
      <c r="AB37" s="15">
        <f t="shared" si="18"/>
        <v>223.47758402777788</v>
      </c>
      <c r="AC37" s="15">
        <f t="shared" si="19"/>
        <v>1.2148303988986677</v>
      </c>
      <c r="AD37" s="15">
        <f t="shared" si="20"/>
        <v>1.7015780762342674</v>
      </c>
      <c r="AE37" s="15">
        <f t="shared" si="21"/>
        <v>0.58369571919138863</v>
      </c>
      <c r="AF37" s="15">
        <f t="shared" si="22"/>
        <v>1.1365027065921571</v>
      </c>
      <c r="AG37" s="15">
        <f t="shared" si="23"/>
        <v>4.5619658388863163E-25</v>
      </c>
      <c r="AH37" s="15">
        <f t="shared" si="24"/>
        <v>0.37621769533763366</v>
      </c>
      <c r="AI37" s="15">
        <f t="shared" si="25"/>
        <v>-5.9909902219689469E-27</v>
      </c>
      <c r="AJ37" s="15">
        <f t="shared" si="26"/>
        <v>13.108825737680895</v>
      </c>
      <c r="AK37" s="15">
        <f t="shared" si="27"/>
        <v>-2.2485838131973139</v>
      </c>
      <c r="AL37" s="15">
        <f t="shared" si="28"/>
        <v>-0.33964889728858044</v>
      </c>
      <c r="AM37" s="15">
        <f t="shared" si="29"/>
        <v>13.304615844107916</v>
      </c>
      <c r="AN37" s="4">
        <f t="shared" si="32"/>
        <v>0</v>
      </c>
      <c r="AO37" s="5">
        <f t="shared" si="33"/>
        <v>0</v>
      </c>
      <c r="AP37" s="16">
        <f t="shared" si="34"/>
        <v>13.304615844107916</v>
      </c>
      <c r="AQ37" t="s">
        <v>44</v>
      </c>
      <c r="BC37">
        <v>0</v>
      </c>
      <c r="BD37">
        <v>0</v>
      </c>
    </row>
    <row r="38" spans="1:56" x14ac:dyDescent="0.2">
      <c r="A38" s="15">
        <f>'(Lab)limts'!B34</f>
        <v>69.493333333333339</v>
      </c>
      <c r="B38" s="29">
        <f>'(Lab)limts'!C34</f>
        <v>1.86</v>
      </c>
      <c r="C38" s="15">
        <f>'(Lab)limts'!E34</f>
        <v>17.371666666666666</v>
      </c>
      <c r="D38" s="15">
        <f t="shared" si="37"/>
        <v>72.911666666666676</v>
      </c>
      <c r="E38" s="15">
        <f t="shared" si="37"/>
        <v>1.4316666666666666</v>
      </c>
      <c r="F38" s="15">
        <f t="shared" si="37"/>
        <v>13.528333333333334</v>
      </c>
      <c r="G38" s="15">
        <f t="shared" si="0"/>
        <v>17.470958839679572</v>
      </c>
      <c r="H38" s="15">
        <f t="shared" si="1"/>
        <v>13.603877102584477</v>
      </c>
      <c r="I38" s="15">
        <f t="shared" si="2"/>
        <v>15.537417971132024</v>
      </c>
      <c r="J38" s="15">
        <f t="shared" si="3"/>
        <v>0.4070253125271156</v>
      </c>
      <c r="K38" s="15">
        <f t="shared" si="4"/>
        <v>69.493333333333339</v>
      </c>
      <c r="L38" s="15">
        <f t="shared" si="5"/>
        <v>2.6170670813004353</v>
      </c>
      <c r="M38" s="15">
        <f t="shared" si="36"/>
        <v>17.371666666666666</v>
      </c>
      <c r="N38" s="15">
        <f t="shared" si="36"/>
        <v>72.911666666666676</v>
      </c>
      <c r="O38" s="15">
        <f t="shared" si="7"/>
        <v>2.0143912391013208</v>
      </c>
      <c r="P38" s="15">
        <f t="shared" si="8"/>
        <v>13.528333333333334</v>
      </c>
      <c r="Q38" s="15">
        <f t="shared" si="9"/>
        <v>17.567693157776979</v>
      </c>
      <c r="R38" s="15">
        <f t="shared" si="10"/>
        <v>13.677484229270599</v>
      </c>
      <c r="S38" s="15">
        <f t="shared" si="11"/>
        <v>81.432732890881908</v>
      </c>
      <c r="T38" s="15">
        <f t="shared" si="12"/>
        <v>81.530789970255356</v>
      </c>
      <c r="U38" s="15">
        <f t="shared" si="30"/>
        <v>9.8057079373447209E-2</v>
      </c>
      <c r="V38" s="15">
        <f t="shared" si="13"/>
        <v>3.4183333333333366</v>
      </c>
      <c r="W38" s="15">
        <f t="shared" si="14"/>
        <v>-3.8902089285063806</v>
      </c>
      <c r="X38" s="15">
        <f t="shared" si="15"/>
        <v>2.6528747628643597E-2</v>
      </c>
      <c r="Y38" s="15">
        <f t="shared" si="16"/>
        <v>71.202500000000015</v>
      </c>
      <c r="Z38" s="15">
        <f t="shared" si="17"/>
        <v>15.622588693523788</v>
      </c>
      <c r="AA38" s="15">
        <f t="shared" si="31"/>
        <v>81.481761430568639</v>
      </c>
      <c r="AB38" s="15">
        <f t="shared" si="18"/>
        <v>449.54600625000063</v>
      </c>
      <c r="AC38" s="15">
        <f t="shared" si="19"/>
        <v>1.3111904977900553</v>
      </c>
      <c r="AD38" s="15">
        <f t="shared" si="20"/>
        <v>1.7030164912085706</v>
      </c>
      <c r="AE38" s="15">
        <f t="shared" si="21"/>
        <v>0.58218214535701018</v>
      </c>
      <c r="AF38" s="15">
        <f t="shared" si="22"/>
        <v>1.1364278830243877</v>
      </c>
      <c r="AG38" s="15">
        <f t="shared" si="23"/>
        <v>2.8488940094079991E-25</v>
      </c>
      <c r="AH38" s="15">
        <f t="shared" si="24"/>
        <v>0.37882754820937409</v>
      </c>
      <c r="AI38" s="15">
        <f t="shared" si="25"/>
        <v>-3.7672566526334928E-27</v>
      </c>
      <c r="AJ38" s="15">
        <f t="shared" si="26"/>
        <v>2.6070455354082895</v>
      </c>
      <c r="AK38" s="15">
        <f t="shared" si="27"/>
        <v>-2.2843049075500361</v>
      </c>
      <c r="AL38" s="15">
        <f t="shared" si="28"/>
        <v>2.3343978113281028E-2</v>
      </c>
      <c r="AM38" s="15">
        <f t="shared" si="29"/>
        <v>3.4663064312988294</v>
      </c>
      <c r="AN38" s="4">
        <f>IF((T38-S38)&gt;180,1,IF((T38-S38)&lt;-180,2,0))</f>
        <v>0</v>
      </c>
      <c r="AO38" s="5">
        <f t="shared" si="33"/>
        <v>0</v>
      </c>
      <c r="AP38" s="16">
        <f t="shared" si="34"/>
        <v>3.4663064312988294</v>
      </c>
      <c r="AQ38" t="s">
        <v>45</v>
      </c>
      <c r="BC38">
        <v>0</v>
      </c>
      <c r="BD38">
        <v>0</v>
      </c>
    </row>
    <row r="39" spans="1:56" x14ac:dyDescent="0.2">
      <c r="A39" s="15">
        <f>'(Lab)limts'!B35</f>
        <v>64.723333333333343</v>
      </c>
      <c r="B39" s="29">
        <f>'(Lab)limts'!C35</f>
        <v>1.7440883333333326</v>
      </c>
      <c r="C39" s="15">
        <f>'(Lab)limts'!E35</f>
        <v>17.371666666666666</v>
      </c>
      <c r="D39" s="15">
        <f t="shared" si="37"/>
        <v>72.911666666666676</v>
      </c>
      <c r="E39" s="15">
        <f t="shared" si="37"/>
        <v>1.4316666666666666</v>
      </c>
      <c r="F39" s="15">
        <f t="shared" si="37"/>
        <v>13.528333333333334</v>
      </c>
      <c r="G39" s="15">
        <f t="shared" si="0"/>
        <v>17.458999023204257</v>
      </c>
      <c r="H39" s="15">
        <f t="shared" si="1"/>
        <v>13.603877102584477</v>
      </c>
      <c r="I39" s="15">
        <f t="shared" si="2"/>
        <v>15.531438062894367</v>
      </c>
      <c r="J39" s="15">
        <f t="shared" si="3"/>
        <v>0.40714617385960894</v>
      </c>
      <c r="K39" s="15">
        <f t="shared" si="4"/>
        <v>64.723333333333343</v>
      </c>
      <c r="L39" s="15">
        <f t="shared" si="5"/>
        <v>2.4541872251231811</v>
      </c>
      <c r="M39" s="15">
        <f t="shared" si="36"/>
        <v>17.371666666666666</v>
      </c>
      <c r="N39" s="15">
        <f t="shared" si="36"/>
        <v>72.911666666666676</v>
      </c>
      <c r="O39" s="15">
        <f t="shared" si="7"/>
        <v>2.0145642722423402</v>
      </c>
      <c r="P39" s="15">
        <f t="shared" si="8"/>
        <v>13.528333333333334</v>
      </c>
      <c r="Q39" s="15">
        <f t="shared" si="9"/>
        <v>17.544168196689622</v>
      </c>
      <c r="R39" s="15">
        <f t="shared" si="10"/>
        <v>13.677509714300081</v>
      </c>
      <c r="S39" s="15">
        <f t="shared" si="11"/>
        <v>81.958738139770503</v>
      </c>
      <c r="T39" s="15">
        <f t="shared" si="12"/>
        <v>81.530073030002157</v>
      </c>
      <c r="U39" s="15">
        <f t="shared" si="30"/>
        <v>-0.42866510976834604</v>
      </c>
      <c r="V39" s="15">
        <f t="shared" si="13"/>
        <v>8.1883333333333326</v>
      </c>
      <c r="W39" s="15">
        <f t="shared" si="14"/>
        <v>-3.8666584823895409</v>
      </c>
      <c r="X39" s="15">
        <f t="shared" si="15"/>
        <v>-0.11589491954262049</v>
      </c>
      <c r="Y39" s="15">
        <f t="shared" si="16"/>
        <v>68.81750000000001</v>
      </c>
      <c r="Z39" s="15">
        <f t="shared" si="17"/>
        <v>15.610838955494852</v>
      </c>
      <c r="AA39" s="15">
        <f t="shared" si="31"/>
        <v>81.744405584886323</v>
      </c>
      <c r="AB39" s="15">
        <f t="shared" si="18"/>
        <v>354.09830625000035</v>
      </c>
      <c r="AC39" s="15">
        <f t="shared" si="19"/>
        <v>1.2746137239491186</v>
      </c>
      <c r="AD39" s="15">
        <f t="shared" si="20"/>
        <v>1.7024877529972682</v>
      </c>
      <c r="AE39" s="15">
        <f t="shared" si="21"/>
        <v>0.58267156345808124</v>
      </c>
      <c r="AF39" s="15">
        <f t="shared" si="22"/>
        <v>1.1364398791163577</v>
      </c>
      <c r="AG39" s="15">
        <f t="shared" si="23"/>
        <v>3.3516912531574463E-25</v>
      </c>
      <c r="AH39" s="15">
        <f t="shared" si="24"/>
        <v>0.37786688744455632</v>
      </c>
      <c r="AI39" s="15">
        <f t="shared" si="25"/>
        <v>-4.4208950546403542E-27</v>
      </c>
      <c r="AJ39" s="15">
        <f t="shared" si="26"/>
        <v>6.4241684986440672</v>
      </c>
      <c r="AK39" s="15">
        <f t="shared" si="27"/>
        <v>-2.2711813788863982</v>
      </c>
      <c r="AL39" s="15">
        <f t="shared" si="28"/>
        <v>-0.10198068694380466</v>
      </c>
      <c r="AM39" s="15">
        <f t="shared" si="29"/>
        <v>6.8145877215925994</v>
      </c>
      <c r="AN39" s="4">
        <f t="shared" si="32"/>
        <v>0</v>
      </c>
      <c r="AO39" s="5">
        <f t="shared" si="33"/>
        <v>0</v>
      </c>
      <c r="AP39" s="16">
        <f t="shared" si="34"/>
        <v>6.8145877215925994</v>
      </c>
      <c r="AQ39" t="s">
        <v>46</v>
      </c>
      <c r="BC39">
        <v>0</v>
      </c>
      <c r="BD39">
        <v>0</v>
      </c>
    </row>
    <row r="40" spans="1:56" x14ac:dyDescent="0.2">
      <c r="A40" s="15">
        <f>'(Lab)limts'!B36</f>
        <v>65.856666666666669</v>
      </c>
      <c r="B40" s="29">
        <f>'(Lab)limts'!C36</f>
        <v>1.587164999999999</v>
      </c>
      <c r="C40" s="15">
        <f>'(Lab)limts'!E36</f>
        <v>19.46</v>
      </c>
      <c r="D40" s="15">
        <f t="shared" si="37"/>
        <v>72.911666666666676</v>
      </c>
      <c r="E40" s="15">
        <f t="shared" si="37"/>
        <v>1.4316666666666666</v>
      </c>
      <c r="F40" s="15">
        <f t="shared" si="37"/>
        <v>13.528333333333334</v>
      </c>
      <c r="G40" s="15">
        <f t="shared" si="0"/>
        <v>19.524617607964185</v>
      </c>
      <c r="H40" s="15">
        <f t="shared" si="1"/>
        <v>13.603877102584477</v>
      </c>
      <c r="I40" s="15">
        <f t="shared" si="2"/>
        <v>16.564247355274333</v>
      </c>
      <c r="J40" s="15">
        <f t="shared" si="3"/>
        <v>0.38480397833868824</v>
      </c>
      <c r="K40" s="15">
        <f t="shared" si="4"/>
        <v>65.856666666666669</v>
      </c>
      <c r="L40" s="15">
        <f t="shared" si="5"/>
        <v>2.1979124062799227</v>
      </c>
      <c r="M40" s="15">
        <f t="shared" si="36"/>
        <v>19.46</v>
      </c>
      <c r="N40" s="15">
        <f t="shared" si="36"/>
        <v>72.911666666666676</v>
      </c>
      <c r="O40" s="15">
        <f t="shared" si="7"/>
        <v>1.9825776956548886</v>
      </c>
      <c r="P40" s="15">
        <f t="shared" si="8"/>
        <v>13.528333333333334</v>
      </c>
      <c r="Q40" s="15">
        <f t="shared" si="9"/>
        <v>19.583728422996455</v>
      </c>
      <c r="R40" s="15">
        <f t="shared" si="10"/>
        <v>13.672835005845936</v>
      </c>
      <c r="S40" s="15">
        <f t="shared" si="11"/>
        <v>83.556028685059417</v>
      </c>
      <c r="T40" s="15">
        <f t="shared" si="12"/>
        <v>81.662650422177862</v>
      </c>
      <c r="U40" s="15">
        <f t="shared" si="30"/>
        <v>-1.893378262881555</v>
      </c>
      <c r="V40" s="15">
        <f t="shared" si="13"/>
        <v>7.0550000000000068</v>
      </c>
      <c r="W40" s="15">
        <f t="shared" si="14"/>
        <v>-5.9108934171505183</v>
      </c>
      <c r="X40" s="15">
        <f t="shared" si="15"/>
        <v>-0.54071942181788968</v>
      </c>
      <c r="Y40" s="15">
        <f t="shared" si="16"/>
        <v>69.384166666666673</v>
      </c>
      <c r="Z40" s="15">
        <f t="shared" si="17"/>
        <v>16.628281714421195</v>
      </c>
      <c r="AA40" s="15">
        <f t="shared" si="31"/>
        <v>82.609339553618639</v>
      </c>
      <c r="AB40" s="15">
        <f t="shared" si="18"/>
        <v>375.74591736111137</v>
      </c>
      <c r="AC40" s="15">
        <f t="shared" si="19"/>
        <v>1.2833200487973202</v>
      </c>
      <c r="AD40" s="15">
        <f t="shared" si="20"/>
        <v>1.7482726771489538</v>
      </c>
      <c r="AE40" s="15">
        <f t="shared" si="21"/>
        <v>0.58452598908001296</v>
      </c>
      <c r="AF40" s="15">
        <f t="shared" si="22"/>
        <v>1.1457949422373472</v>
      </c>
      <c r="AG40" s="15">
        <f t="shared" si="23"/>
        <v>5.7153683211859476E-25</v>
      </c>
      <c r="AH40" s="15">
        <f t="shared" si="24"/>
        <v>0.46670986778606477</v>
      </c>
      <c r="AI40" s="15">
        <f t="shared" si="25"/>
        <v>-9.3110480953324167E-27</v>
      </c>
      <c r="AJ40" s="15">
        <f t="shared" si="26"/>
        <v>5.4974595048302177</v>
      </c>
      <c r="AK40" s="15">
        <f t="shared" si="27"/>
        <v>-3.3809905596590792</v>
      </c>
      <c r="AL40" s="15">
        <f t="shared" si="28"/>
        <v>-0.47191639785217487</v>
      </c>
      <c r="AM40" s="15">
        <f t="shared" si="29"/>
        <v>6.4711562535851117</v>
      </c>
      <c r="AN40" s="4">
        <f t="shared" si="32"/>
        <v>0</v>
      </c>
      <c r="AO40" s="5">
        <f t="shared" si="33"/>
        <v>0</v>
      </c>
      <c r="AP40" s="16">
        <f t="shared" si="34"/>
        <v>6.4711562535851117</v>
      </c>
      <c r="AQ40" t="s">
        <v>47</v>
      </c>
      <c r="BC40">
        <v>0</v>
      </c>
      <c r="BD40">
        <v>0</v>
      </c>
    </row>
    <row r="41" spans="1:56" x14ac:dyDescent="0.2">
      <c r="A41" s="15">
        <f>'(Lab)limts'!B37</f>
        <v>61.711666666666666</v>
      </c>
      <c r="B41" s="29">
        <f>'(Lab)limts'!C37</f>
        <v>0.29333300000000001</v>
      </c>
      <c r="C41" s="15">
        <f>'(Lab)limts'!E37</f>
        <v>17.371666666666666</v>
      </c>
      <c r="D41" s="15">
        <f t="shared" si="37"/>
        <v>72.911666666666676</v>
      </c>
      <c r="E41" s="15">
        <f t="shared" si="37"/>
        <v>1.4316666666666666</v>
      </c>
      <c r="F41" s="15">
        <f t="shared" si="37"/>
        <v>13.528333333333334</v>
      </c>
      <c r="G41" s="15">
        <f t="shared" si="0"/>
        <v>17.374143058771754</v>
      </c>
      <c r="H41" s="15">
        <f t="shared" si="1"/>
        <v>13.603877102584477</v>
      </c>
      <c r="I41" s="15">
        <f t="shared" si="2"/>
        <v>15.489010080678115</v>
      </c>
      <c r="J41" s="15">
        <f t="shared" si="3"/>
        <v>0.40800084001233616</v>
      </c>
      <c r="K41" s="15">
        <f t="shared" si="4"/>
        <v>61.711666666666666</v>
      </c>
      <c r="L41" s="15">
        <f t="shared" si="5"/>
        <v>0.4130131104033386</v>
      </c>
      <c r="M41" s="15">
        <f t="shared" si="36"/>
        <v>17.371666666666666</v>
      </c>
      <c r="N41" s="15">
        <f t="shared" si="36"/>
        <v>72.911666666666676</v>
      </c>
      <c r="O41" s="15">
        <f t="shared" si="7"/>
        <v>2.0157878692843276</v>
      </c>
      <c r="P41" s="15">
        <f t="shared" si="8"/>
        <v>13.528333333333334</v>
      </c>
      <c r="Q41" s="15">
        <f t="shared" si="9"/>
        <v>17.376575687031746</v>
      </c>
      <c r="R41" s="15">
        <f t="shared" si="10"/>
        <v>13.677689991798017</v>
      </c>
      <c r="S41" s="15">
        <f t="shared" si="11"/>
        <v>88.638043697351563</v>
      </c>
      <c r="T41" s="15">
        <f t="shared" si="12"/>
        <v>81.525003291499772</v>
      </c>
      <c r="U41" s="15">
        <f t="shared" si="30"/>
        <v>-7.1130404058517911</v>
      </c>
      <c r="V41" s="15">
        <f t="shared" si="13"/>
        <v>11.20000000000001</v>
      </c>
      <c r="W41" s="15">
        <f t="shared" si="14"/>
        <v>-3.698885695233729</v>
      </c>
      <c r="X41" s="15">
        <f t="shared" si="15"/>
        <v>-1.9126794431928245</v>
      </c>
      <c r="Y41" s="15">
        <f t="shared" si="16"/>
        <v>67.311666666666667</v>
      </c>
      <c r="Z41" s="15">
        <f t="shared" si="17"/>
        <v>15.527132839414882</v>
      </c>
      <c r="AA41" s="15">
        <f t="shared" si="31"/>
        <v>85.081523494425667</v>
      </c>
      <c r="AB41" s="15">
        <f t="shared" si="18"/>
        <v>299.69380277777782</v>
      </c>
      <c r="AC41" s="15">
        <f t="shared" si="19"/>
        <v>1.251421210325242</v>
      </c>
      <c r="AD41" s="15">
        <f t="shared" si="20"/>
        <v>1.6987209777736698</v>
      </c>
      <c r="AE41" s="15">
        <f t="shared" si="21"/>
        <v>0.59200602459150453</v>
      </c>
      <c r="AF41" s="15">
        <f t="shared" si="22"/>
        <v>1.137882342783493</v>
      </c>
      <c r="AG41" s="15">
        <f t="shared" si="23"/>
        <v>2.592947512624077E-24</v>
      </c>
      <c r="AH41" s="15">
        <f t="shared" si="24"/>
        <v>0.37106749529827393</v>
      </c>
      <c r="AI41" s="15">
        <f t="shared" si="25"/>
        <v>-3.3585668861686976E-26</v>
      </c>
      <c r="AJ41" s="15">
        <f t="shared" si="26"/>
        <v>8.9498243337981709</v>
      </c>
      <c r="AK41" s="15">
        <f t="shared" si="27"/>
        <v>-2.1774533567492993</v>
      </c>
      <c r="AL41" s="15">
        <f t="shared" si="28"/>
        <v>-1.6809114363388566</v>
      </c>
      <c r="AM41" s="15">
        <f t="shared" si="29"/>
        <v>9.363018849894484</v>
      </c>
      <c r="AN41" s="4">
        <f t="shared" si="32"/>
        <v>0</v>
      </c>
      <c r="AO41" s="5">
        <f t="shared" si="33"/>
        <v>0</v>
      </c>
      <c r="AP41" s="16">
        <f t="shared" si="34"/>
        <v>9.363018849894484</v>
      </c>
      <c r="AQ41" t="s">
        <v>48</v>
      </c>
      <c r="BC41">
        <v>0</v>
      </c>
      <c r="BD41">
        <v>0</v>
      </c>
    </row>
    <row r="42" spans="1:56" x14ac:dyDescent="0.2">
      <c r="A42" s="15">
        <f>'(Lab)limts'!B38</f>
        <v>62.03</v>
      </c>
      <c r="B42" s="29">
        <f>'(Lab)limts'!C38</f>
        <v>0.32333299999999998</v>
      </c>
      <c r="C42" s="15">
        <f>'(Lab)limts'!E38</f>
        <v>17.371666666666666</v>
      </c>
      <c r="D42" s="15">
        <f t="shared" si="37"/>
        <v>72.911666666666676</v>
      </c>
      <c r="E42" s="15">
        <f t="shared" si="37"/>
        <v>1.4316666666666666</v>
      </c>
      <c r="F42" s="15">
        <f t="shared" si="37"/>
        <v>13.528333333333334</v>
      </c>
      <c r="G42" s="15">
        <f t="shared" si="0"/>
        <v>17.374675450398112</v>
      </c>
      <c r="H42" s="15">
        <f t="shared" si="1"/>
        <v>13.603877102584477</v>
      </c>
      <c r="I42" s="15">
        <f t="shared" si="2"/>
        <v>15.489276276491294</v>
      </c>
      <c r="J42" s="15">
        <f t="shared" si="3"/>
        <v>0.40799549338879193</v>
      </c>
      <c r="K42" s="15">
        <f t="shared" si="4"/>
        <v>62.03</v>
      </c>
      <c r="L42" s="15">
        <f t="shared" si="5"/>
        <v>0.45525140686387822</v>
      </c>
      <c r="M42" s="15">
        <f t="shared" si="36"/>
        <v>17.371666666666666</v>
      </c>
      <c r="N42" s="15">
        <f t="shared" si="36"/>
        <v>72.911666666666676</v>
      </c>
      <c r="O42" s="15">
        <f t="shared" si="7"/>
        <v>2.0157802147016204</v>
      </c>
      <c r="P42" s="15">
        <f t="shared" si="8"/>
        <v>13.528333333333334</v>
      </c>
      <c r="Q42" s="15">
        <f t="shared" si="9"/>
        <v>17.377630926603008</v>
      </c>
      <c r="R42" s="15">
        <f t="shared" si="10"/>
        <v>13.677688863684548</v>
      </c>
      <c r="S42" s="15">
        <f t="shared" si="11"/>
        <v>88.498819034251611</v>
      </c>
      <c r="T42" s="15">
        <f t="shared" si="12"/>
        <v>81.525035006372406</v>
      </c>
      <c r="U42" s="15">
        <f t="shared" si="30"/>
        <v>-6.9737840278792049</v>
      </c>
      <c r="V42" s="15">
        <f t="shared" si="13"/>
        <v>10.881666666666675</v>
      </c>
      <c r="W42" s="15">
        <f t="shared" si="14"/>
        <v>-3.6999420629184598</v>
      </c>
      <c r="X42" s="15">
        <f t="shared" si="15"/>
        <v>-1.8753373035934857</v>
      </c>
      <c r="Y42" s="15">
        <f t="shared" si="16"/>
        <v>67.470833333333331</v>
      </c>
      <c r="Z42" s="15">
        <f t="shared" si="17"/>
        <v>15.527659895143778</v>
      </c>
      <c r="AA42" s="15">
        <f t="shared" si="31"/>
        <v>85.011927020312015</v>
      </c>
      <c r="AB42" s="15">
        <f t="shared" si="18"/>
        <v>305.23001736111104</v>
      </c>
      <c r="AC42" s="15">
        <f t="shared" si="19"/>
        <v>1.2538769015303728</v>
      </c>
      <c r="AD42" s="15">
        <f t="shared" si="20"/>
        <v>1.69874469528147</v>
      </c>
      <c r="AE42" s="15">
        <f t="shared" si="21"/>
        <v>0.59174901334864582</v>
      </c>
      <c r="AF42" s="15">
        <f t="shared" si="22"/>
        <v>1.1378271613384701</v>
      </c>
      <c r="AG42" s="15">
        <f t="shared" si="23"/>
        <v>2.4855426707101519E-24</v>
      </c>
      <c r="AH42" s="15">
        <f t="shared" si="24"/>
        <v>0.37111006386274148</v>
      </c>
      <c r="AI42" s="15">
        <f t="shared" si="25"/>
        <v>-3.2198179590180808E-26</v>
      </c>
      <c r="AJ42" s="15">
        <f t="shared" si="26"/>
        <v>8.6784170386945174</v>
      </c>
      <c r="AK42" s="15">
        <f t="shared" si="27"/>
        <v>-2.1780448075544427</v>
      </c>
      <c r="AL42" s="15">
        <f t="shared" si="28"/>
        <v>-1.6481741404269643</v>
      </c>
      <c r="AM42" s="15">
        <f t="shared" si="29"/>
        <v>9.0980920790235107</v>
      </c>
      <c r="AN42" s="4">
        <f t="shared" si="32"/>
        <v>0</v>
      </c>
      <c r="AO42" s="5">
        <f t="shared" si="33"/>
        <v>0</v>
      </c>
      <c r="AP42" s="16">
        <f t="shared" si="34"/>
        <v>9.0980920790235107</v>
      </c>
      <c r="AQ42" t="s">
        <v>49</v>
      </c>
      <c r="BC42">
        <v>0</v>
      </c>
      <c r="BD42">
        <v>0</v>
      </c>
    </row>
    <row r="43" spans="1:56" x14ac:dyDescent="0.2">
      <c r="A43" s="28">
        <f>'(Lab)limts'!B39</f>
        <v>60.705000000000005</v>
      </c>
      <c r="B43" s="29">
        <f>'(Lab)limts'!C39</f>
        <v>0.593333</v>
      </c>
      <c r="C43" s="15">
        <f>'(Lab)limts'!E39</f>
        <v>17.371666666666666</v>
      </c>
      <c r="D43" s="15">
        <f t="shared" ref="D43:F58" si="38">D42</f>
        <v>72.911666666666676</v>
      </c>
      <c r="E43" s="15">
        <f t="shared" si="38"/>
        <v>1.4316666666666666</v>
      </c>
      <c r="F43" s="15">
        <f t="shared" si="38"/>
        <v>13.528333333333334</v>
      </c>
      <c r="G43" s="15">
        <f t="shared" si="0"/>
        <v>17.381796421160466</v>
      </c>
      <c r="H43" s="15">
        <f t="shared" si="1"/>
        <v>13.603877102584477</v>
      </c>
      <c r="I43" s="15">
        <f t="shared" si="2"/>
        <v>15.492836761872471</v>
      </c>
      <c r="J43" s="15">
        <f t="shared" si="3"/>
        <v>0.40792396101704831</v>
      </c>
      <c r="K43" s="15">
        <f t="shared" si="4"/>
        <v>60.705000000000005</v>
      </c>
      <c r="L43" s="15">
        <f t="shared" si="5"/>
        <v>0.83536774756212839</v>
      </c>
      <c r="M43" s="15">
        <f t="shared" si="36"/>
        <v>17.371666666666666</v>
      </c>
      <c r="N43" s="15">
        <f t="shared" si="36"/>
        <v>72.911666666666676</v>
      </c>
      <c r="O43" s="15">
        <f t="shared" si="7"/>
        <v>2.0156778041894077</v>
      </c>
      <c r="P43" s="15">
        <f t="shared" si="8"/>
        <v>13.528333333333334</v>
      </c>
      <c r="Q43" s="15">
        <f t="shared" si="9"/>
        <v>17.391740627419811</v>
      </c>
      <c r="R43" s="15">
        <f t="shared" si="10"/>
        <v>13.677673771079629</v>
      </c>
      <c r="S43" s="15">
        <f t="shared" si="11"/>
        <v>87.246884558742551</v>
      </c>
      <c r="T43" s="15">
        <f t="shared" si="12"/>
        <v>81.525459319535699</v>
      </c>
      <c r="U43" s="15">
        <f>IF(AN43=0,T43-S43,IF(AN43=1,T43-S43-360,T43+360-S43))</f>
        <v>-5.7214252392068516</v>
      </c>
      <c r="V43" s="15">
        <f t="shared" si="13"/>
        <v>12.206666666666671</v>
      </c>
      <c r="W43" s="15">
        <f t="shared" si="14"/>
        <v>-3.7140668563401817</v>
      </c>
      <c r="X43" s="15">
        <f t="shared" si="15"/>
        <v>-1.5394967773665422</v>
      </c>
      <c r="Y43" s="15">
        <f t="shared" si="16"/>
        <v>66.808333333333337</v>
      </c>
      <c r="Z43" s="15">
        <f t="shared" si="17"/>
        <v>15.53470719924972</v>
      </c>
      <c r="AA43" s="15">
        <f>IF(AO43=3,S43+T43,IF(AO43=0,AVERAGE(S43,T43),IF(AO43=1,AVERAGE(S43,T43)+180,AVERAGE(S43,T43)-180)))</f>
        <v>84.386171939139132</v>
      </c>
      <c r="AB43" s="15">
        <f t="shared" si="18"/>
        <v>282.52006944444457</v>
      </c>
      <c r="AC43" s="15">
        <f t="shared" si="19"/>
        <v>1.2436483460817613</v>
      </c>
      <c r="AD43" s="15">
        <f t="shared" si="20"/>
        <v>1.6990618239662374</v>
      </c>
      <c r="AE43" s="15">
        <f t="shared" si="21"/>
        <v>0.58956211324407737</v>
      </c>
      <c r="AF43" s="15">
        <f t="shared" si="22"/>
        <v>1.1373801220752646</v>
      </c>
      <c r="AG43" s="15">
        <f t="shared" si="23"/>
        <v>1.6979629989547367E-24</v>
      </c>
      <c r="AH43" s="15">
        <f t="shared" si="24"/>
        <v>0.37167954840999284</v>
      </c>
      <c r="AI43" s="15">
        <f t="shared" si="25"/>
        <v>-2.2029480217623193E-26</v>
      </c>
      <c r="AJ43" s="15">
        <f t="shared" si="26"/>
        <v>9.8152075746532343</v>
      </c>
      <c r="AK43" s="15">
        <f t="shared" si="27"/>
        <v>-2.1859515668889427</v>
      </c>
      <c r="AL43" s="15">
        <f t="shared" si="28"/>
        <v>-1.3535464067699505</v>
      </c>
      <c r="AM43" s="15">
        <f t="shared" si="29"/>
        <v>10.146367421969021</v>
      </c>
      <c r="AP43" s="16">
        <f t="shared" si="34"/>
        <v>10.146367421969021</v>
      </c>
      <c r="AQ43" t="s">
        <v>50</v>
      </c>
      <c r="BC43">
        <v>0</v>
      </c>
      <c r="BD43">
        <v>0</v>
      </c>
    </row>
    <row r="44" spans="1:56" x14ac:dyDescent="0.2">
      <c r="A44" s="28">
        <f>'(Lab)limts'!B40</f>
        <v>61.318333333333328</v>
      </c>
      <c r="B44" s="29">
        <f>'(Lab)limts'!C40</f>
        <v>0.64166699999999999</v>
      </c>
      <c r="C44" s="15">
        <f>'(Lab)limts'!E40</f>
        <v>17.371666666666666</v>
      </c>
      <c r="D44" s="15">
        <f t="shared" si="38"/>
        <v>72.911666666666676</v>
      </c>
      <c r="E44" s="15">
        <f t="shared" si="38"/>
        <v>1.4316666666666666</v>
      </c>
      <c r="F44" s="15">
        <f t="shared" si="38"/>
        <v>13.528333333333334</v>
      </c>
      <c r="G44" s="15">
        <f t="shared" si="0"/>
        <v>17.383513434190075</v>
      </c>
      <c r="H44" s="15">
        <f t="shared" si="1"/>
        <v>13.603877102584477</v>
      </c>
      <c r="I44" s="15">
        <f t="shared" si="2"/>
        <v>15.493695268387276</v>
      </c>
      <c r="J44" s="15">
        <f t="shared" si="3"/>
        <v>0.4079067078108618</v>
      </c>
      <c r="K44" s="15">
        <f t="shared" si="4"/>
        <v>61.318333333333328</v>
      </c>
      <c r="L44" s="15">
        <f t="shared" si="5"/>
        <v>0.90340727348087224</v>
      </c>
      <c r="M44" s="15">
        <f t="shared" si="36"/>
        <v>17.371666666666666</v>
      </c>
      <c r="N44" s="15">
        <f t="shared" si="36"/>
        <v>72.911666666666676</v>
      </c>
      <c r="O44" s="15">
        <f t="shared" si="7"/>
        <v>2.0156531033492171</v>
      </c>
      <c r="P44" s="15">
        <f t="shared" si="8"/>
        <v>13.528333333333334</v>
      </c>
      <c r="Q44" s="15">
        <f t="shared" si="9"/>
        <v>17.395141490644907</v>
      </c>
      <c r="R44" s="15">
        <f t="shared" si="10"/>
        <v>13.677670130940397</v>
      </c>
      <c r="S44" s="15">
        <f t="shared" si="11"/>
        <v>87.023035388958931</v>
      </c>
      <c r="T44" s="15">
        <f t="shared" si="12"/>
        <v>81.525561661627009</v>
      </c>
      <c r="U44" s="15">
        <f t="shared" ref="U44:U69" si="39">IF(AN44=0,T44-S44,IF(AN44=1,T44-S44-360,T44+360-S44))</f>
        <v>-5.4974737273319221</v>
      </c>
      <c r="V44" s="15">
        <f t="shared" si="13"/>
        <v>11.593333333333348</v>
      </c>
      <c r="W44" s="15">
        <f t="shared" si="14"/>
        <v>-3.7174713597045095</v>
      </c>
      <c r="X44" s="15">
        <f t="shared" si="15"/>
        <v>-1.4794284663164148</v>
      </c>
      <c r="Y44" s="15">
        <f t="shared" si="16"/>
        <v>67.115000000000009</v>
      </c>
      <c r="Z44" s="15">
        <f t="shared" si="17"/>
        <v>15.536405810792651</v>
      </c>
      <c r="AA44" s="15">
        <f t="shared" ref="AA44:AA69" si="40">IF(AO44=3,S44+T44,IF(AO44=0,AVERAGE(S44,T44),IF(AO44=1,AVERAGE(S44,T44)+180,AVERAGE(S44,T44)-180)))</f>
        <v>84.274298525292977</v>
      </c>
      <c r="AB44" s="15">
        <f t="shared" si="18"/>
        <v>292.92322500000029</v>
      </c>
      <c r="AC44" s="15">
        <f t="shared" si="19"/>
        <v>1.2483854587297134</v>
      </c>
      <c r="AD44" s="15">
        <f t="shared" si="20"/>
        <v>1.6991382614856692</v>
      </c>
      <c r="AE44" s="15">
        <f t="shared" si="21"/>
        <v>0.58919437871206337</v>
      </c>
      <c r="AF44" s="15">
        <f t="shared" si="22"/>
        <v>1.137309444536627</v>
      </c>
      <c r="AG44" s="15">
        <f t="shared" si="23"/>
        <v>1.5859292112249202E-24</v>
      </c>
      <c r="AH44" s="15">
        <f t="shared" si="24"/>
        <v>0.3718168938827775</v>
      </c>
      <c r="AI44" s="15">
        <f t="shared" si="25"/>
        <v>-2.0583550071117292E-26</v>
      </c>
      <c r="AJ44" s="15">
        <f t="shared" si="26"/>
        <v>9.286661625432636</v>
      </c>
      <c r="AK44" s="15">
        <f t="shared" si="27"/>
        <v>-2.1878568942671435</v>
      </c>
      <c r="AL44" s="15">
        <f t="shared" si="28"/>
        <v>-1.3008143680009421</v>
      </c>
      <c r="AM44" s="15">
        <f t="shared" si="29"/>
        <v>9.6291702630638483</v>
      </c>
      <c r="AP44" s="16">
        <f t="shared" si="34"/>
        <v>9.6291702630638483</v>
      </c>
      <c r="AQ44" t="s">
        <v>51</v>
      </c>
      <c r="BC44">
        <v>0</v>
      </c>
      <c r="BD44">
        <v>0</v>
      </c>
    </row>
    <row r="45" spans="1:56" x14ac:dyDescent="0.2">
      <c r="A45" s="28">
        <f>'(Lab)limts'!B41</f>
        <v>59.455000000000005</v>
      </c>
      <c r="B45" s="29">
        <f>'(Lab)limts'!C41</f>
        <v>1.1566669999999999</v>
      </c>
      <c r="C45" s="15">
        <f>'(Lab)limts'!E41</f>
        <v>17.371666666666666</v>
      </c>
      <c r="D45" s="15">
        <f t="shared" si="38"/>
        <v>72.911666666666676</v>
      </c>
      <c r="E45" s="15">
        <f t="shared" si="38"/>
        <v>1.4316666666666666</v>
      </c>
      <c r="F45" s="15">
        <f t="shared" si="38"/>
        <v>13.528333333333334</v>
      </c>
      <c r="G45" s="15">
        <f t="shared" si="0"/>
        <v>17.410131571204936</v>
      </c>
      <c r="H45" s="15">
        <f t="shared" si="1"/>
        <v>13.603877102584477</v>
      </c>
      <c r="I45" s="15">
        <f t="shared" si="2"/>
        <v>15.507004336894706</v>
      </c>
      <c r="J45" s="15">
        <f t="shared" si="3"/>
        <v>0.40763897637280111</v>
      </c>
      <c r="K45" s="15">
        <f t="shared" si="4"/>
        <v>59.455000000000005</v>
      </c>
      <c r="L45" s="15">
        <f t="shared" si="5"/>
        <v>1.6281695518841988</v>
      </c>
      <c r="M45" s="15">
        <f t="shared" si="36"/>
        <v>17.371666666666666</v>
      </c>
      <c r="N45" s="15">
        <f t="shared" si="36"/>
        <v>72.911666666666676</v>
      </c>
      <c r="O45" s="15">
        <f t="shared" si="7"/>
        <v>2.0152698011737269</v>
      </c>
      <c r="P45" s="15">
        <f t="shared" si="8"/>
        <v>13.528333333333334</v>
      </c>
      <c r="Q45" s="15">
        <f t="shared" si="9"/>
        <v>17.447800401983642</v>
      </c>
      <c r="R45" s="15">
        <f t="shared" si="10"/>
        <v>13.677613649657626</v>
      </c>
      <c r="S45" s="15">
        <f t="shared" si="11"/>
        <v>84.645561874238226</v>
      </c>
      <c r="T45" s="15">
        <f t="shared" si="12"/>
        <v>81.527149790547952</v>
      </c>
      <c r="U45" s="15">
        <f t="shared" si="39"/>
        <v>-3.1184120836902736</v>
      </c>
      <c r="V45" s="15">
        <f t="shared" si="13"/>
        <v>13.456666666666671</v>
      </c>
      <c r="W45" s="15">
        <f t="shared" si="14"/>
        <v>-3.7701867523260155</v>
      </c>
      <c r="X45" s="15">
        <f t="shared" si="15"/>
        <v>-0.84068398741531891</v>
      </c>
      <c r="Y45" s="15">
        <f t="shared" si="16"/>
        <v>66.183333333333337</v>
      </c>
      <c r="Z45" s="15">
        <f t="shared" si="17"/>
        <v>15.562707025820634</v>
      </c>
      <c r="AA45" s="15">
        <f t="shared" si="40"/>
        <v>83.086355832393082</v>
      </c>
      <c r="AB45" s="15">
        <f t="shared" si="18"/>
        <v>261.90027777777789</v>
      </c>
      <c r="AC45" s="15">
        <f t="shared" si="19"/>
        <v>1.2339803930569937</v>
      </c>
      <c r="AD45" s="15">
        <f t="shared" si="20"/>
        <v>1.7003218161619285</v>
      </c>
      <c r="AE45" s="15">
        <f t="shared" si="21"/>
        <v>0.58571246085012951</v>
      </c>
      <c r="AF45" s="15">
        <f t="shared" si="22"/>
        <v>1.136729071443745</v>
      </c>
      <c r="AG45" s="15">
        <f t="shared" si="23"/>
        <v>7.6635076615965068E-25</v>
      </c>
      <c r="AH45" s="15">
        <f t="shared" si="24"/>
        <v>0.37394764006020098</v>
      </c>
      <c r="AI45" s="15">
        <f t="shared" si="25"/>
        <v>-1.0003356718387774E-26</v>
      </c>
      <c r="AJ45" s="15">
        <f t="shared" si="26"/>
        <v>10.905089531714422</v>
      </c>
      <c r="AK45" s="15">
        <f t="shared" si="27"/>
        <v>-2.2173371631708605</v>
      </c>
      <c r="AL45" s="15">
        <f t="shared" si="28"/>
        <v>-0.73956407778643063</v>
      </c>
      <c r="AM45" s="15">
        <f t="shared" si="29"/>
        <v>11.152780676362203</v>
      </c>
      <c r="AP45" s="16">
        <f t="shared" si="34"/>
        <v>11.152780676362203</v>
      </c>
      <c r="AQ45" t="s">
        <v>52</v>
      </c>
      <c r="BC45">
        <v>0</v>
      </c>
      <c r="BD45">
        <v>0</v>
      </c>
    </row>
    <row r="46" spans="1:56" x14ac:dyDescent="0.2">
      <c r="A46" s="28">
        <f>'(Lab)limts'!B42</f>
        <v>66.054999999999993</v>
      </c>
      <c r="B46" s="29">
        <f>'(Lab)limts'!C42</f>
        <v>-1.2366699999999999</v>
      </c>
      <c r="C46" s="15">
        <f>'(Lab)limts'!E42</f>
        <v>17.371666666666666</v>
      </c>
      <c r="D46" s="15">
        <f t="shared" si="38"/>
        <v>72.911666666666676</v>
      </c>
      <c r="E46" s="15">
        <f t="shared" si="38"/>
        <v>1.4316666666666666</v>
      </c>
      <c r="F46" s="15">
        <f t="shared" si="38"/>
        <v>13.528333333333334</v>
      </c>
      <c r="G46" s="15">
        <f t="shared" si="0"/>
        <v>17.415629631646333</v>
      </c>
      <c r="H46" s="15">
        <f t="shared" si="1"/>
        <v>13.603877102584477</v>
      </c>
      <c r="I46" s="15">
        <f t="shared" si="2"/>
        <v>15.509753367115405</v>
      </c>
      <c r="J46" s="15">
        <f t="shared" si="3"/>
        <v>0.40758361421687173</v>
      </c>
      <c r="K46" s="15">
        <f t="shared" si="4"/>
        <v>66.054999999999993</v>
      </c>
      <c r="L46" s="15">
        <f t="shared" si="5"/>
        <v>-1.7407164281935787</v>
      </c>
      <c r="M46" s="15">
        <f t="shared" si="36"/>
        <v>17.371666666666666</v>
      </c>
      <c r="N46" s="15">
        <f t="shared" si="36"/>
        <v>72.911666666666676</v>
      </c>
      <c r="O46" s="15">
        <f t="shared" si="7"/>
        <v>2.015190541020488</v>
      </c>
      <c r="P46" s="15">
        <f t="shared" si="8"/>
        <v>13.528333333333334</v>
      </c>
      <c r="Q46" s="15">
        <f t="shared" si="9"/>
        <v>17.458662504933212</v>
      </c>
      <c r="R46" s="15">
        <f t="shared" si="10"/>
        <v>13.677601971632171</v>
      </c>
      <c r="S46" s="15">
        <f t="shared" si="11"/>
        <v>95.722184918216271</v>
      </c>
      <c r="T46" s="15">
        <f t="shared" si="12"/>
        <v>81.527478189333408</v>
      </c>
      <c r="U46" s="15">
        <f t="shared" si="39"/>
        <v>-14.194706728882863</v>
      </c>
      <c r="V46" s="15">
        <f t="shared" si="13"/>
        <v>6.8566666666666833</v>
      </c>
      <c r="W46" s="15">
        <f t="shared" si="14"/>
        <v>-3.7810605333010407</v>
      </c>
      <c r="X46" s="15">
        <f t="shared" si="15"/>
        <v>-3.8185899905613239</v>
      </c>
      <c r="Y46" s="15">
        <f t="shared" si="16"/>
        <v>69.483333333333334</v>
      </c>
      <c r="Z46" s="15">
        <f t="shared" si="17"/>
        <v>15.568132238282692</v>
      </c>
      <c r="AA46" s="15">
        <f t="shared" si="40"/>
        <v>88.62483155377484</v>
      </c>
      <c r="AB46" s="15">
        <f t="shared" si="18"/>
        <v>379.60027777777782</v>
      </c>
      <c r="AC46" s="15">
        <f t="shared" si="19"/>
        <v>1.2848425662864704</v>
      </c>
      <c r="AD46" s="15">
        <f t="shared" si="20"/>
        <v>1.7005659507227211</v>
      </c>
      <c r="AE46" s="15">
        <f t="shared" si="21"/>
        <v>0.60893694129386589</v>
      </c>
      <c r="AF46" s="15">
        <f t="shared" si="22"/>
        <v>1.1422001624025744</v>
      </c>
      <c r="AG46" s="15">
        <f t="shared" si="23"/>
        <v>2.1891844104634645E-23</v>
      </c>
      <c r="AH46" s="15">
        <f t="shared" si="24"/>
        <v>0.37438811129217919</v>
      </c>
      <c r="AI46" s="15">
        <f t="shared" si="25"/>
        <v>-2.860959825205133E-25</v>
      </c>
      <c r="AJ46" s="15">
        <f t="shared" si="26"/>
        <v>5.3365811863505082</v>
      </c>
      <c r="AK46" s="15">
        <f t="shared" si="27"/>
        <v>-2.2234130535743897</v>
      </c>
      <c r="AL46" s="15">
        <f t="shared" si="28"/>
        <v>-3.3431880998239976</v>
      </c>
      <c r="AM46" s="15">
        <f t="shared" si="29"/>
        <v>6.6782910266115216</v>
      </c>
      <c r="AP46" s="16">
        <f t="shared" si="34"/>
        <v>6.6782910266115216</v>
      </c>
      <c r="AQ46" t="s">
        <v>53</v>
      </c>
      <c r="BC46">
        <v>0</v>
      </c>
      <c r="BD46">
        <v>0</v>
      </c>
    </row>
    <row r="47" spans="1:56" x14ac:dyDescent="0.2">
      <c r="A47" s="28">
        <f>'(Lab)limts'!B43</f>
        <v>60.564999999999998</v>
      </c>
      <c r="B47" s="29">
        <f>'(Lab)limts'!C43</f>
        <v>0.56833299999999998</v>
      </c>
      <c r="C47" s="15">
        <f>'(Lab)limts'!E43</f>
        <v>17.371666666666666</v>
      </c>
      <c r="D47" s="15">
        <f t="shared" si="38"/>
        <v>72.911666666666676</v>
      </c>
      <c r="E47" s="15">
        <f t="shared" si="38"/>
        <v>1.4316666666666666</v>
      </c>
      <c r="F47" s="15">
        <f t="shared" si="38"/>
        <v>13.528333333333334</v>
      </c>
      <c r="G47" s="15">
        <f t="shared" si="0"/>
        <v>17.380960996926113</v>
      </c>
      <c r="H47" s="15">
        <f t="shared" si="1"/>
        <v>13.603877102584477</v>
      </c>
      <c r="I47" s="15">
        <f t="shared" si="2"/>
        <v>15.492419049755295</v>
      </c>
      <c r="J47" s="15">
        <f t="shared" si="3"/>
        <v>0.40793235493929803</v>
      </c>
      <c r="K47" s="15">
        <f t="shared" si="4"/>
        <v>60.564999999999998</v>
      </c>
      <c r="L47" s="15">
        <f t="shared" si="5"/>
        <v>0.80017441907971609</v>
      </c>
      <c r="M47" s="15">
        <f t="shared" si="36"/>
        <v>17.371666666666666</v>
      </c>
      <c r="N47" s="15">
        <f t="shared" si="36"/>
        <v>72.911666666666676</v>
      </c>
      <c r="O47" s="15">
        <f t="shared" si="7"/>
        <v>2.0156898214880949</v>
      </c>
      <c r="P47" s="15">
        <f t="shared" si="8"/>
        <v>13.528333333333334</v>
      </c>
      <c r="Q47" s="15">
        <f t="shared" si="9"/>
        <v>17.390085735232226</v>
      </c>
      <c r="R47" s="15">
        <f t="shared" si="10"/>
        <v>13.67767554207324</v>
      </c>
      <c r="S47" s="15">
        <f t="shared" si="11"/>
        <v>87.362703605344322</v>
      </c>
      <c r="T47" s="15">
        <f t="shared" si="12"/>
        <v>81.525409528719536</v>
      </c>
      <c r="U47" s="15">
        <f t="shared" si="39"/>
        <v>-5.8372940766247865</v>
      </c>
      <c r="V47" s="15">
        <f t="shared" si="13"/>
        <v>12.346666666666678</v>
      </c>
      <c r="W47" s="15">
        <f t="shared" si="14"/>
        <v>-3.7124101931589859</v>
      </c>
      <c r="X47" s="15">
        <f t="shared" si="15"/>
        <v>-1.5705729407870159</v>
      </c>
      <c r="Y47" s="15">
        <f t="shared" si="16"/>
        <v>66.738333333333344</v>
      </c>
      <c r="Z47" s="15">
        <f t="shared" si="17"/>
        <v>15.533880638652732</v>
      </c>
      <c r="AA47" s="15">
        <f t="shared" si="40"/>
        <v>84.444056567031936</v>
      </c>
      <c r="AB47" s="15">
        <f t="shared" si="18"/>
        <v>280.17180277777811</v>
      </c>
      <c r="AC47" s="15">
        <f t="shared" si="19"/>
        <v>1.2425664525868185</v>
      </c>
      <c r="AD47" s="15">
        <f t="shared" si="20"/>
        <v>1.6990246287393729</v>
      </c>
      <c r="AE47" s="15">
        <f t="shared" si="21"/>
        <v>0.58975512898174987</v>
      </c>
      <c r="AF47" s="15">
        <f t="shared" si="22"/>
        <v>1.1374177866945363</v>
      </c>
      <c r="AG47" s="15">
        <f t="shared" si="23"/>
        <v>1.758975415610652E-24</v>
      </c>
      <c r="AH47" s="15">
        <f t="shared" si="24"/>
        <v>0.37161272640004978</v>
      </c>
      <c r="AI47" s="15">
        <f t="shared" si="25"/>
        <v>-2.2816956342010695E-26</v>
      </c>
      <c r="AJ47" s="15">
        <f t="shared" si="26"/>
        <v>9.9364236342957373</v>
      </c>
      <c r="AK47" s="15">
        <f t="shared" si="27"/>
        <v>-2.1850243547755319</v>
      </c>
      <c r="AL47" s="15">
        <f t="shared" si="28"/>
        <v>-1.3808232640279674</v>
      </c>
      <c r="AM47" s="15">
        <f t="shared" si="29"/>
        <v>10.267108597732568</v>
      </c>
      <c r="AP47" s="16">
        <f t="shared" si="34"/>
        <v>10.267108597732568</v>
      </c>
      <c r="AQ47" t="s">
        <v>54</v>
      </c>
      <c r="BC47">
        <v>0</v>
      </c>
      <c r="BD47">
        <v>0</v>
      </c>
    </row>
    <row r="48" spans="1:56" x14ac:dyDescent="0.2">
      <c r="A48" s="28">
        <f>'(Lab)limts'!B44</f>
        <v>60.773333333333341</v>
      </c>
      <c r="B48" s="29">
        <f>'(Lab)limts'!C44</f>
        <v>0.60166699999999995</v>
      </c>
      <c r="C48" s="15">
        <f>'(Lab)limts'!E44</f>
        <v>17.371666666666666</v>
      </c>
      <c r="D48" s="15">
        <f t="shared" si="38"/>
        <v>72.911666666666676</v>
      </c>
      <c r="E48" s="15">
        <f t="shared" si="38"/>
        <v>1.4316666666666666</v>
      </c>
      <c r="F48" s="15">
        <f t="shared" si="38"/>
        <v>13.528333333333334</v>
      </c>
      <c r="G48" s="15">
        <f t="shared" si="0"/>
        <v>17.382082900408303</v>
      </c>
      <c r="H48" s="15">
        <f t="shared" si="1"/>
        <v>13.603877102584477</v>
      </c>
      <c r="I48" s="15">
        <f t="shared" si="2"/>
        <v>15.49298000149639</v>
      </c>
      <c r="J48" s="15">
        <f t="shared" si="3"/>
        <v>0.40792108250602521</v>
      </c>
      <c r="K48" s="15">
        <f t="shared" si="4"/>
        <v>60.773333333333341</v>
      </c>
      <c r="L48" s="15">
        <f t="shared" si="5"/>
        <v>0.84709965394815256</v>
      </c>
      <c r="M48" s="15">
        <f t="shared" si="36"/>
        <v>17.371666666666666</v>
      </c>
      <c r="N48" s="15">
        <f t="shared" si="36"/>
        <v>72.911666666666676</v>
      </c>
      <c r="O48" s="15">
        <f t="shared" si="7"/>
        <v>2.0156736831211259</v>
      </c>
      <c r="P48" s="15">
        <f t="shared" si="8"/>
        <v>13.528333333333334</v>
      </c>
      <c r="Q48" s="15">
        <f t="shared" si="9"/>
        <v>17.392308087240661</v>
      </c>
      <c r="R48" s="15">
        <f t="shared" si="10"/>
        <v>13.677673163758698</v>
      </c>
      <c r="S48" s="15">
        <f t="shared" si="11"/>
        <v>87.208280544095359</v>
      </c>
      <c r="T48" s="15">
        <f t="shared" si="12"/>
        <v>81.525476394203992</v>
      </c>
      <c r="U48" s="15">
        <f t="shared" si="39"/>
        <v>-5.6828041498913677</v>
      </c>
      <c r="V48" s="15">
        <f t="shared" si="13"/>
        <v>12.138333333333335</v>
      </c>
      <c r="W48" s="15">
        <f t="shared" si="14"/>
        <v>-3.7146349234819631</v>
      </c>
      <c r="X48" s="15">
        <f t="shared" si="15"/>
        <v>-1.5291382403225813</v>
      </c>
      <c r="Y48" s="15">
        <f t="shared" si="16"/>
        <v>66.842500000000001</v>
      </c>
      <c r="Z48" s="15">
        <f t="shared" si="17"/>
        <v>15.534990625499679</v>
      </c>
      <c r="AA48" s="15">
        <f t="shared" si="40"/>
        <v>84.366878469149668</v>
      </c>
      <c r="AB48" s="15">
        <f t="shared" si="18"/>
        <v>283.66980625000002</v>
      </c>
      <c r="AC48" s="15">
        <f t="shared" si="19"/>
        <v>1.2441763316725938</v>
      </c>
      <c r="AD48" s="15">
        <f t="shared" si="20"/>
        <v>1.6990745781474854</v>
      </c>
      <c r="AE48" s="15">
        <f t="shared" si="21"/>
        <v>0.58949819594779551</v>
      </c>
      <c r="AF48" s="15">
        <f t="shared" si="22"/>
        <v>1.1373677342169697</v>
      </c>
      <c r="AG48" s="15">
        <f t="shared" si="23"/>
        <v>1.678096934350304E-24</v>
      </c>
      <c r="AH48" s="15">
        <f t="shared" si="24"/>
        <v>0.37170246331548001</v>
      </c>
      <c r="AI48" s="15">
        <f t="shared" si="25"/>
        <v>-2.1773078906719197E-26</v>
      </c>
      <c r="AJ48" s="15">
        <f t="shared" si="26"/>
        <v>9.7561197913283806</v>
      </c>
      <c r="AK48" s="15">
        <f t="shared" si="27"/>
        <v>-2.1862694970882672</v>
      </c>
      <c r="AL48" s="15">
        <f t="shared" si="28"/>
        <v>-1.3444536839928287</v>
      </c>
      <c r="AM48" s="15">
        <f t="shared" si="29"/>
        <v>10.088072333456466</v>
      </c>
      <c r="AP48" s="16">
        <f t="shared" si="34"/>
        <v>10.088072333456466</v>
      </c>
      <c r="AQ48" t="s">
        <v>55</v>
      </c>
      <c r="BC48">
        <v>0</v>
      </c>
      <c r="BD48">
        <v>0</v>
      </c>
    </row>
    <row r="49" spans="1:56" x14ac:dyDescent="0.2">
      <c r="A49" s="28">
        <f>'(Lab)limts'!B45</f>
        <v>60.065000000000005</v>
      </c>
      <c r="B49" s="29">
        <f>'(Lab)limts'!C45</f>
        <v>0.62</v>
      </c>
      <c r="C49" s="15">
        <f>'(Lab)limts'!E45</f>
        <v>17.371666666666666</v>
      </c>
      <c r="D49" s="15">
        <f t="shared" si="38"/>
        <v>72.911666666666676</v>
      </c>
      <c r="E49" s="15">
        <f t="shared" si="38"/>
        <v>1.4316666666666666</v>
      </c>
      <c r="F49" s="15">
        <f t="shared" si="38"/>
        <v>13.528333333333334</v>
      </c>
      <c r="G49" s="15">
        <f t="shared" si="0"/>
        <v>17.3827271386793</v>
      </c>
      <c r="H49" s="15">
        <f t="shared" si="1"/>
        <v>13.603877102584477</v>
      </c>
      <c r="I49" s="15">
        <f t="shared" si="2"/>
        <v>15.493302120631888</v>
      </c>
      <c r="J49" s="15">
        <f t="shared" si="3"/>
        <v>0.40791460906444615</v>
      </c>
      <c r="K49" s="15">
        <f t="shared" si="4"/>
        <v>60.065000000000005</v>
      </c>
      <c r="L49" s="15">
        <f t="shared" si="5"/>
        <v>0.87290705761995657</v>
      </c>
      <c r="M49" s="15">
        <f t="shared" si="36"/>
        <v>17.371666666666666</v>
      </c>
      <c r="N49" s="15">
        <f t="shared" si="36"/>
        <v>72.911666666666676</v>
      </c>
      <c r="O49" s="15">
        <f t="shared" si="7"/>
        <v>2.0156644153105985</v>
      </c>
      <c r="P49" s="15">
        <f t="shared" si="8"/>
        <v>13.528333333333334</v>
      </c>
      <c r="Q49" s="15">
        <f t="shared" si="9"/>
        <v>17.393584147869596</v>
      </c>
      <c r="R49" s="15">
        <f t="shared" si="10"/>
        <v>13.677671797967928</v>
      </c>
      <c r="S49" s="15">
        <f t="shared" si="11"/>
        <v>87.123369869503321</v>
      </c>
      <c r="T49" s="15">
        <f t="shared" si="12"/>
        <v>81.525514793182765</v>
      </c>
      <c r="U49" s="15">
        <f t="shared" si="39"/>
        <v>-5.5978550763205561</v>
      </c>
      <c r="V49" s="15">
        <f t="shared" si="13"/>
        <v>12.846666666666671</v>
      </c>
      <c r="W49" s="15">
        <f t="shared" si="14"/>
        <v>-3.715912349901668</v>
      </c>
      <c r="X49" s="15">
        <f t="shared" si="15"/>
        <v>-1.5063535101414454</v>
      </c>
      <c r="Y49" s="15">
        <f t="shared" si="16"/>
        <v>66.488333333333344</v>
      </c>
      <c r="Z49" s="15">
        <f t="shared" si="17"/>
        <v>15.535627972918762</v>
      </c>
      <c r="AA49" s="15">
        <f t="shared" si="40"/>
        <v>84.32444233134305</v>
      </c>
      <c r="AB49" s="15">
        <f t="shared" si="18"/>
        <v>271.86513611111144</v>
      </c>
      <c r="AC49" s="15">
        <f t="shared" si="19"/>
        <v>1.2387006854279692</v>
      </c>
      <c r="AD49" s="15">
        <f t="shared" si="20"/>
        <v>1.6991032587813444</v>
      </c>
      <c r="AE49" s="15">
        <f t="shared" si="21"/>
        <v>0.58935834099327156</v>
      </c>
      <c r="AF49" s="15">
        <f t="shared" si="22"/>
        <v>1.137340778926121</v>
      </c>
      <c r="AG49" s="15">
        <f t="shared" si="23"/>
        <v>1.635208543757029E-24</v>
      </c>
      <c r="AH49" s="15">
        <f t="shared" si="24"/>
        <v>0.37175399587805857</v>
      </c>
      <c r="AI49" s="15">
        <f t="shared" si="25"/>
        <v>-2.1219549342087798E-26</v>
      </c>
      <c r="AJ49" s="15">
        <f t="shared" si="26"/>
        <v>10.371082229786744</v>
      </c>
      <c r="AK49" s="15">
        <f t="shared" si="27"/>
        <v>-2.1869844170429342</v>
      </c>
      <c r="AL49" s="15">
        <f t="shared" si="28"/>
        <v>-1.3244522117317792</v>
      </c>
      <c r="AM49" s="15">
        <f t="shared" si="29"/>
        <v>10.681592630247055</v>
      </c>
      <c r="AP49" s="16">
        <f t="shared" si="34"/>
        <v>10.681592630247055</v>
      </c>
      <c r="AQ49" t="s">
        <v>56</v>
      </c>
      <c r="BC49">
        <v>0</v>
      </c>
      <c r="BD49">
        <v>0</v>
      </c>
    </row>
    <row r="50" spans="1:56" x14ac:dyDescent="0.2">
      <c r="A50" s="28">
        <f>'(Lab)limts'!B46</f>
        <v>59.441666666666663</v>
      </c>
      <c r="B50" s="29">
        <f>'(Lab)limts'!C46</f>
        <v>1.183333</v>
      </c>
      <c r="C50" s="15">
        <f>'(Lab)limts'!E46</f>
        <v>17.371666666666666</v>
      </c>
      <c r="D50" s="15">
        <f t="shared" si="38"/>
        <v>72.911666666666676</v>
      </c>
      <c r="E50" s="15">
        <f t="shared" si="38"/>
        <v>1.4316666666666666</v>
      </c>
      <c r="F50" s="15">
        <f t="shared" si="38"/>
        <v>13.528333333333334</v>
      </c>
      <c r="G50" s="15">
        <f t="shared" si="0"/>
        <v>17.411923494165336</v>
      </c>
      <c r="H50" s="15">
        <f t="shared" si="1"/>
        <v>13.603877102584477</v>
      </c>
      <c r="I50" s="15">
        <f t="shared" si="2"/>
        <v>15.507900298374906</v>
      </c>
      <c r="J50" s="15">
        <f t="shared" si="3"/>
        <v>0.40762093509680147</v>
      </c>
      <c r="K50" s="15">
        <f t="shared" si="4"/>
        <v>59.441666666666663</v>
      </c>
      <c r="L50" s="15">
        <f t="shared" si="5"/>
        <v>1.6656843039909033</v>
      </c>
      <c r="M50" s="15">
        <f t="shared" ref="M50:N94" si="41">C50</f>
        <v>17.371666666666666</v>
      </c>
      <c r="N50" s="15">
        <f t="shared" si="41"/>
        <v>72.911666666666676</v>
      </c>
      <c r="O50" s="15">
        <f t="shared" si="7"/>
        <v>2.015243972080254</v>
      </c>
      <c r="P50" s="15">
        <f t="shared" si="8"/>
        <v>13.528333333333334</v>
      </c>
      <c r="Q50" s="15">
        <f t="shared" si="9"/>
        <v>17.451341122628353</v>
      </c>
      <c r="R50" s="15">
        <f t="shared" si="10"/>
        <v>13.677609844003578</v>
      </c>
      <c r="S50" s="15">
        <f t="shared" si="11"/>
        <v>84.522931786153066</v>
      </c>
      <c r="T50" s="15">
        <f t="shared" si="12"/>
        <v>81.527256808232096</v>
      </c>
      <c r="U50" s="15">
        <f t="shared" si="39"/>
        <v>-2.9956749779209702</v>
      </c>
      <c r="V50" s="15">
        <f t="shared" si="13"/>
        <v>13.470000000000013</v>
      </c>
      <c r="W50" s="15">
        <f t="shared" si="14"/>
        <v>-3.7737312786247745</v>
      </c>
      <c r="X50" s="15">
        <f t="shared" si="15"/>
        <v>-0.8076851548684415</v>
      </c>
      <c r="Y50" s="15">
        <f t="shared" si="16"/>
        <v>66.176666666666677</v>
      </c>
      <c r="Z50" s="15">
        <f t="shared" si="17"/>
        <v>15.564475483315967</v>
      </c>
      <c r="AA50" s="15">
        <f t="shared" si="40"/>
        <v>83.025094297192581</v>
      </c>
      <c r="AB50" s="15">
        <f t="shared" si="18"/>
        <v>261.68454444444478</v>
      </c>
      <c r="AC50" s="15">
        <f t="shared" si="19"/>
        <v>1.233877166152884</v>
      </c>
      <c r="AD50" s="15">
        <f t="shared" si="20"/>
        <v>1.7004013967492184</v>
      </c>
      <c r="AE50" s="15">
        <f t="shared" si="21"/>
        <v>0.58555343135020532</v>
      </c>
      <c r="AF50" s="15">
        <f t="shared" si="22"/>
        <v>1.1367074803963271</v>
      </c>
      <c r="AG50" s="15">
        <f t="shared" si="23"/>
        <v>7.3805018315120035E-25</v>
      </c>
      <c r="AH50" s="15">
        <f t="shared" si="24"/>
        <v>0.37409118458225826</v>
      </c>
      <c r="AI50" s="15">
        <f t="shared" si="25"/>
        <v>-9.6376406654226201E-27</v>
      </c>
      <c r="AJ50" s="15">
        <f t="shared" si="26"/>
        <v>10.916807903981431</v>
      </c>
      <c r="AK50" s="15">
        <f t="shared" si="27"/>
        <v>-2.2193179127230147</v>
      </c>
      <c r="AL50" s="15">
        <f t="shared" si="28"/>
        <v>-0.71054793673639949</v>
      </c>
      <c r="AM50" s="15">
        <f t="shared" si="29"/>
        <v>11.162748101635414</v>
      </c>
      <c r="AP50" s="16">
        <f t="shared" si="34"/>
        <v>11.162748101635414</v>
      </c>
      <c r="AQ50" t="s">
        <v>57</v>
      </c>
      <c r="BC50">
        <v>0</v>
      </c>
      <c r="BD50">
        <v>0</v>
      </c>
    </row>
    <row r="51" spans="1:56" x14ac:dyDescent="0.2">
      <c r="A51" s="28">
        <f>'(Lab)limts'!B47</f>
        <v>60.951666666666675</v>
      </c>
      <c r="B51" s="29">
        <f>'(Lab)limts'!C47</f>
        <v>0.59666699999999995</v>
      </c>
      <c r="C51" s="15">
        <f>'(Lab)limts'!E47</f>
        <v>17.371666666666666</v>
      </c>
      <c r="D51" s="15">
        <f t="shared" si="38"/>
        <v>72.911666666666676</v>
      </c>
      <c r="E51" s="15">
        <f t="shared" si="38"/>
        <v>1.4316666666666666</v>
      </c>
      <c r="F51" s="15">
        <f t="shared" si="38"/>
        <v>13.528333333333334</v>
      </c>
      <c r="G51" s="15">
        <f t="shared" si="0"/>
        <v>17.381910547654616</v>
      </c>
      <c r="H51" s="15">
        <f t="shared" si="1"/>
        <v>13.603877102584477</v>
      </c>
      <c r="I51" s="15">
        <f t="shared" si="2"/>
        <v>15.492893825119546</v>
      </c>
      <c r="J51" s="15">
        <f t="shared" si="3"/>
        <v>0.40792281429380345</v>
      </c>
      <c r="K51" s="15">
        <f t="shared" si="4"/>
        <v>60.951666666666675</v>
      </c>
      <c r="L51" s="15">
        <f t="shared" si="5"/>
        <v>0.84006108183624073</v>
      </c>
      <c r="M51" s="15">
        <f t="shared" si="41"/>
        <v>17.371666666666666</v>
      </c>
      <c r="N51" s="15">
        <f t="shared" si="41"/>
        <v>72.911666666666676</v>
      </c>
      <c r="O51" s="15">
        <f t="shared" si="7"/>
        <v>2.0156761624639619</v>
      </c>
      <c r="P51" s="15">
        <f t="shared" si="8"/>
        <v>13.528333333333334</v>
      </c>
      <c r="Q51" s="15">
        <f t="shared" si="9"/>
        <v>17.39196669152151</v>
      </c>
      <c r="R51" s="15">
        <f t="shared" si="10"/>
        <v>13.677673529138763</v>
      </c>
      <c r="S51" s="15">
        <f t="shared" si="11"/>
        <v>87.231440769464825</v>
      </c>
      <c r="T51" s="15">
        <f t="shared" si="12"/>
        <v>81.525466121635247</v>
      </c>
      <c r="U51" s="15">
        <f t="shared" si="39"/>
        <v>-5.7059746478295779</v>
      </c>
      <c r="V51" s="15">
        <f t="shared" si="13"/>
        <v>11.96</v>
      </c>
      <c r="W51" s="15">
        <f t="shared" si="14"/>
        <v>-3.7142931623827469</v>
      </c>
      <c r="X51" s="15">
        <f t="shared" si="15"/>
        <v>-1.535352804011902</v>
      </c>
      <c r="Y51" s="15">
        <f t="shared" si="16"/>
        <v>66.931666666666672</v>
      </c>
      <c r="Z51" s="15">
        <f t="shared" si="17"/>
        <v>15.534820110330138</v>
      </c>
      <c r="AA51" s="15">
        <f t="shared" si="40"/>
        <v>84.378453445550036</v>
      </c>
      <c r="AB51" s="15">
        <f t="shared" si="18"/>
        <v>286.68133611111131</v>
      </c>
      <c r="AC51" s="15">
        <f t="shared" si="19"/>
        <v>1.2455539957890442</v>
      </c>
      <c r="AD51" s="15">
        <f t="shared" si="20"/>
        <v>1.6990669049648561</v>
      </c>
      <c r="AE51" s="15">
        <f t="shared" si="21"/>
        <v>0.58953651769074733</v>
      </c>
      <c r="AF51" s="15">
        <f t="shared" si="22"/>
        <v>1.1373751562619434</v>
      </c>
      <c r="AG51" s="15">
        <f t="shared" si="23"/>
        <v>1.6899876077617126E-24</v>
      </c>
      <c r="AH51" s="15">
        <f t="shared" si="24"/>
        <v>0.37168867712120723</v>
      </c>
      <c r="AI51" s="15">
        <f t="shared" si="25"/>
        <v>-2.1926545501898949E-26</v>
      </c>
      <c r="AJ51" s="15">
        <f t="shared" si="26"/>
        <v>9.6021529700312005</v>
      </c>
      <c r="AK51" s="15">
        <f t="shared" si="27"/>
        <v>-2.186078224188337</v>
      </c>
      <c r="AL51" s="15">
        <f t="shared" si="28"/>
        <v>-1.3499088630157332</v>
      </c>
      <c r="AM51" s="15">
        <f t="shared" si="29"/>
        <v>9.9399463580342253</v>
      </c>
      <c r="AP51" s="16">
        <f t="shared" si="34"/>
        <v>9.9399463580342253</v>
      </c>
      <c r="AQ51" t="s">
        <v>58</v>
      </c>
      <c r="BC51">
        <v>0</v>
      </c>
      <c r="BD51">
        <v>0</v>
      </c>
    </row>
    <row r="52" spans="1:56" x14ac:dyDescent="0.2">
      <c r="A52" s="28">
        <f>'(Lab)limts'!B48</f>
        <v>61.411666666666669</v>
      </c>
      <c r="B52" s="29">
        <f>'(Lab)limts'!C48</f>
        <v>0.88500000000000001</v>
      </c>
      <c r="C52" s="15">
        <f>'(Lab)limts'!E48</f>
        <v>17.371666666666666</v>
      </c>
      <c r="D52" s="15">
        <f t="shared" si="38"/>
        <v>72.911666666666676</v>
      </c>
      <c r="E52" s="15">
        <f t="shared" si="38"/>
        <v>1.4316666666666666</v>
      </c>
      <c r="F52" s="15">
        <f t="shared" si="38"/>
        <v>13.528333333333334</v>
      </c>
      <c r="G52" s="15">
        <f t="shared" si="0"/>
        <v>17.394195232254287</v>
      </c>
      <c r="H52" s="15">
        <f t="shared" si="1"/>
        <v>13.603877102584477</v>
      </c>
      <c r="I52" s="15">
        <f t="shared" si="2"/>
        <v>15.499036167419382</v>
      </c>
      <c r="J52" s="15">
        <f t="shared" si="3"/>
        <v>0.40779932696472104</v>
      </c>
      <c r="K52" s="15">
        <f t="shared" si="4"/>
        <v>61.411666666666669</v>
      </c>
      <c r="L52" s="15">
        <f t="shared" si="5"/>
        <v>1.2459024043637781</v>
      </c>
      <c r="M52" s="15">
        <f t="shared" si="41"/>
        <v>17.371666666666666</v>
      </c>
      <c r="N52" s="15">
        <f t="shared" si="41"/>
        <v>72.911666666666676</v>
      </c>
      <c r="O52" s="15">
        <f t="shared" si="7"/>
        <v>2.0154993697711592</v>
      </c>
      <c r="P52" s="15">
        <f t="shared" si="8"/>
        <v>13.528333333333334</v>
      </c>
      <c r="Q52" s="15">
        <f t="shared" si="9"/>
        <v>17.416287652050801</v>
      </c>
      <c r="R52" s="15">
        <f t="shared" si="10"/>
        <v>13.677647476350812</v>
      </c>
      <c r="S52" s="15">
        <f t="shared" si="11"/>
        <v>85.897749463168211</v>
      </c>
      <c r="T52" s="15">
        <f t="shared" si="12"/>
        <v>81.526198621584996</v>
      </c>
      <c r="U52" s="15">
        <f t="shared" si="39"/>
        <v>-4.3715508415832147</v>
      </c>
      <c r="V52" s="15">
        <f t="shared" si="13"/>
        <v>11.500000000000007</v>
      </c>
      <c r="W52" s="15">
        <f t="shared" si="14"/>
        <v>-3.7386401756999899</v>
      </c>
      <c r="X52" s="15">
        <f t="shared" si="15"/>
        <v>-1.1773105949227243</v>
      </c>
      <c r="Y52" s="15">
        <f t="shared" si="16"/>
        <v>67.161666666666676</v>
      </c>
      <c r="Z52" s="15">
        <f t="shared" si="17"/>
        <v>15.546967564200806</v>
      </c>
      <c r="AA52" s="15">
        <f t="shared" si="40"/>
        <v>83.711974042376596</v>
      </c>
      <c r="AB52" s="15">
        <f t="shared" si="18"/>
        <v>294.52280277777811</v>
      </c>
      <c r="AC52" s="15">
        <f t="shared" si="19"/>
        <v>1.249105958177156</v>
      </c>
      <c r="AD52" s="15">
        <f t="shared" si="20"/>
        <v>1.6996135403890362</v>
      </c>
      <c r="AE52" s="15">
        <f t="shared" si="21"/>
        <v>0.58745079351031648</v>
      </c>
      <c r="AF52" s="15">
        <f t="shared" si="22"/>
        <v>1.1369961764840337</v>
      </c>
      <c r="AG52" s="15">
        <f t="shared" si="23"/>
        <v>1.124642732260807E-24</v>
      </c>
      <c r="AH52" s="15">
        <f t="shared" si="24"/>
        <v>0.37267161099730939</v>
      </c>
      <c r="AI52" s="15">
        <f t="shared" si="25"/>
        <v>-1.4630132354944314E-26</v>
      </c>
      <c r="AJ52" s="15">
        <f t="shared" si="26"/>
        <v>9.2065848575265594</v>
      </c>
      <c r="AK52" s="15">
        <f t="shared" si="27"/>
        <v>-2.1997001593928385</v>
      </c>
      <c r="AL52" s="15">
        <f t="shared" si="28"/>
        <v>-1.0354569516349263</v>
      </c>
      <c r="AM52" s="15">
        <f t="shared" si="29"/>
        <v>9.5221875968056473</v>
      </c>
      <c r="AP52" s="16">
        <f t="shared" si="34"/>
        <v>9.5221875968056473</v>
      </c>
      <c r="AQ52" t="s">
        <v>59</v>
      </c>
      <c r="BC52">
        <v>0</v>
      </c>
      <c r="BD52">
        <v>0</v>
      </c>
    </row>
    <row r="53" spans="1:56" x14ac:dyDescent="0.2">
      <c r="A53" s="28">
        <f>'(Lab)limts'!B49</f>
        <v>60.868333333333332</v>
      </c>
      <c r="B53" s="29">
        <f>'(Lab)limts'!C49</f>
        <v>1.1983330000000001</v>
      </c>
      <c r="C53" s="15">
        <f>'(Lab)limts'!E49</f>
        <v>17.371666666666666</v>
      </c>
      <c r="D53" s="15">
        <f t="shared" si="38"/>
        <v>72.911666666666676</v>
      </c>
      <c r="E53" s="15">
        <f t="shared" si="38"/>
        <v>1.4316666666666666</v>
      </c>
      <c r="F53" s="15">
        <f t="shared" si="38"/>
        <v>13.528333333333334</v>
      </c>
      <c r="G53" s="15">
        <f t="shared" si="0"/>
        <v>17.412949341127334</v>
      </c>
      <c r="H53" s="15">
        <f t="shared" si="1"/>
        <v>13.603877102584477</v>
      </c>
      <c r="I53" s="15">
        <f t="shared" si="2"/>
        <v>15.508413221855905</v>
      </c>
      <c r="J53" s="15">
        <f t="shared" si="3"/>
        <v>0.40761060575278174</v>
      </c>
      <c r="K53" s="15">
        <f t="shared" si="4"/>
        <v>60.868333333333332</v>
      </c>
      <c r="L53" s="15">
        <f t="shared" si="5"/>
        <v>1.6867862400235483</v>
      </c>
      <c r="M53" s="15">
        <f t="shared" si="41"/>
        <v>17.371666666666666</v>
      </c>
      <c r="N53" s="15">
        <f t="shared" si="41"/>
        <v>72.911666666666676</v>
      </c>
      <c r="O53" s="15">
        <f t="shared" si="7"/>
        <v>2.0152291839027323</v>
      </c>
      <c r="P53" s="15">
        <f t="shared" si="8"/>
        <v>13.528333333333334</v>
      </c>
      <c r="Q53" s="15">
        <f t="shared" si="9"/>
        <v>17.453367886952666</v>
      </c>
      <c r="R53" s="15">
        <f t="shared" si="10"/>
        <v>13.677607665137609</v>
      </c>
      <c r="S53" s="15">
        <f t="shared" si="11"/>
        <v>84.453974767574763</v>
      </c>
      <c r="T53" s="15">
        <f t="shared" si="12"/>
        <v>81.527318080115478</v>
      </c>
      <c r="U53" s="15">
        <f t="shared" si="39"/>
        <v>-2.9266566874592854</v>
      </c>
      <c r="V53" s="15">
        <f t="shared" si="13"/>
        <v>12.043333333333344</v>
      </c>
      <c r="W53" s="15">
        <f t="shared" si="14"/>
        <v>-3.775760221815057</v>
      </c>
      <c r="X53" s="15">
        <f t="shared" si="15"/>
        <v>-0.78912649547093772</v>
      </c>
      <c r="Y53" s="15">
        <f t="shared" si="16"/>
        <v>66.89</v>
      </c>
      <c r="Z53" s="15">
        <f t="shared" si="17"/>
        <v>15.565487776045138</v>
      </c>
      <c r="AA53" s="15">
        <f t="shared" si="40"/>
        <v>82.990646423845121</v>
      </c>
      <c r="AB53" s="15">
        <f t="shared" si="18"/>
        <v>285.27210000000002</v>
      </c>
      <c r="AC53" s="15">
        <f t="shared" si="19"/>
        <v>1.2449102722428051</v>
      </c>
      <c r="AD53" s="15">
        <f t="shared" si="20"/>
        <v>1.7004469499220312</v>
      </c>
      <c r="AE53" s="15">
        <f t="shared" si="21"/>
        <v>0.58546487455152063</v>
      </c>
      <c r="AF53" s="15">
        <f t="shared" si="22"/>
        <v>1.1366956952220324</v>
      </c>
      <c r="AG53" s="15">
        <f t="shared" si="23"/>
        <v>7.2259428903676416E-25</v>
      </c>
      <c r="AH53" s="15">
        <f t="shared" si="24"/>
        <v>0.37417336736724693</v>
      </c>
      <c r="AI53" s="15">
        <f t="shared" si="25"/>
        <v>-9.4378867227905695E-27</v>
      </c>
      <c r="AJ53" s="15">
        <f t="shared" si="26"/>
        <v>9.6740573211242911</v>
      </c>
      <c r="AK53" s="15">
        <f t="shared" si="27"/>
        <v>-2.2204516418393312</v>
      </c>
      <c r="AL53" s="15">
        <f t="shared" si="28"/>
        <v>-0.69422845427139279</v>
      </c>
      <c r="AM53" s="15">
        <f t="shared" si="29"/>
        <v>9.9498614911397389</v>
      </c>
      <c r="AP53" s="16">
        <f t="shared" si="34"/>
        <v>9.9498614911397389</v>
      </c>
      <c r="AQ53" t="s">
        <v>60</v>
      </c>
      <c r="BC53">
        <v>0</v>
      </c>
      <c r="BD53">
        <v>0</v>
      </c>
    </row>
    <row r="54" spans="1:56" x14ac:dyDescent="0.2">
      <c r="A54" s="28">
        <f>'(Lab)limts'!B50</f>
        <v>58.831666666666671</v>
      </c>
      <c r="B54" s="29">
        <f>'(Lab)limts'!C50</f>
        <v>1.253333</v>
      </c>
      <c r="C54" s="15">
        <f>'(Lab)limts'!E50</f>
        <v>17.371666666666666</v>
      </c>
      <c r="D54" s="15">
        <f t="shared" si="38"/>
        <v>72.911666666666676</v>
      </c>
      <c r="E54" s="15">
        <f t="shared" si="38"/>
        <v>1.4316666666666666</v>
      </c>
      <c r="F54" s="15">
        <f t="shared" si="38"/>
        <v>13.528333333333334</v>
      </c>
      <c r="G54" s="15">
        <f t="shared" si="0"/>
        <v>17.416820788727968</v>
      </c>
      <c r="H54" s="15">
        <f t="shared" si="1"/>
        <v>13.603877102584477</v>
      </c>
      <c r="I54" s="15">
        <f t="shared" si="2"/>
        <v>15.510348945656222</v>
      </c>
      <c r="J54" s="15">
        <f t="shared" si="3"/>
        <v>0.40757161721301416</v>
      </c>
      <c r="K54" s="15">
        <f t="shared" si="4"/>
        <v>58.831666666666671</v>
      </c>
      <c r="L54" s="15">
        <f t="shared" si="5"/>
        <v>1.7641559577164387</v>
      </c>
      <c r="M54" s="15">
        <f t="shared" si="41"/>
        <v>17.371666666666666</v>
      </c>
      <c r="N54" s="15">
        <f t="shared" si="41"/>
        <v>72.911666666666676</v>
      </c>
      <c r="O54" s="15">
        <f t="shared" si="7"/>
        <v>2.0151733653099653</v>
      </c>
      <c r="P54" s="15">
        <f t="shared" si="8"/>
        <v>13.528333333333334</v>
      </c>
      <c r="Q54" s="15">
        <f t="shared" si="9"/>
        <v>17.461015120001591</v>
      </c>
      <c r="R54" s="15">
        <f t="shared" si="10"/>
        <v>13.677599441058087</v>
      </c>
      <c r="S54" s="15">
        <f t="shared" si="11"/>
        <v>84.201284911237494</v>
      </c>
      <c r="T54" s="15">
        <f t="shared" si="12"/>
        <v>81.527549353570464</v>
      </c>
      <c r="U54" s="15">
        <f t="shared" si="39"/>
        <v>-2.6737355576670296</v>
      </c>
      <c r="V54" s="15">
        <f t="shared" si="13"/>
        <v>14.080000000000005</v>
      </c>
      <c r="W54" s="15">
        <f t="shared" si="14"/>
        <v>-3.7834156789435038</v>
      </c>
      <c r="X54" s="15">
        <f t="shared" si="15"/>
        <v>-0.72110099871692057</v>
      </c>
      <c r="Y54" s="15">
        <f t="shared" si="16"/>
        <v>65.87166666666667</v>
      </c>
      <c r="Z54" s="15">
        <f t="shared" si="17"/>
        <v>15.569307280529838</v>
      </c>
      <c r="AA54" s="15">
        <f t="shared" si="40"/>
        <v>82.864417132403986</v>
      </c>
      <c r="AB54" s="15">
        <f t="shared" si="18"/>
        <v>251.90980277777788</v>
      </c>
      <c r="AC54" s="15">
        <f t="shared" si="19"/>
        <v>1.2291521279355409</v>
      </c>
      <c r="AD54" s="15">
        <f t="shared" si="20"/>
        <v>1.7006188276238428</v>
      </c>
      <c r="AE54" s="15">
        <f t="shared" si="21"/>
        <v>0.58514568422058011</v>
      </c>
      <c r="AF54" s="15">
        <f t="shared" si="22"/>
        <v>1.1366546944225915</v>
      </c>
      <c r="AG54" s="15">
        <f t="shared" si="23"/>
        <v>6.6865174650886529E-25</v>
      </c>
      <c r="AH54" s="15">
        <f t="shared" si="24"/>
        <v>0.37448355572248415</v>
      </c>
      <c r="AI54" s="15">
        <f t="shared" si="25"/>
        <v>-8.7405769046397378E-27</v>
      </c>
      <c r="AJ54" s="15">
        <f t="shared" si="26"/>
        <v>11.455050745954848</v>
      </c>
      <c r="AK54" s="15">
        <f t="shared" si="27"/>
        <v>-2.2247287972401253</v>
      </c>
      <c r="AL54" s="15">
        <f t="shared" si="28"/>
        <v>-0.63440638767012014</v>
      </c>
      <c r="AM54" s="15">
        <f t="shared" si="29"/>
        <v>11.686320091388344</v>
      </c>
      <c r="AP54" s="16">
        <f t="shared" si="34"/>
        <v>11.686320091388344</v>
      </c>
      <c r="AQ54" t="s">
        <v>61</v>
      </c>
      <c r="BC54">
        <v>0</v>
      </c>
      <c r="BD54">
        <v>0</v>
      </c>
    </row>
    <row r="55" spans="1:56" x14ac:dyDescent="0.2">
      <c r="A55" s="28">
        <f>'(Lab)limts'!B51</f>
        <v>60.830000000000005</v>
      </c>
      <c r="B55" s="29">
        <f>'(Lab)limts'!C51</f>
        <v>0.62666699999999997</v>
      </c>
      <c r="C55" s="15">
        <f>'(Lab)limts'!E51</f>
        <v>17.371666666666666</v>
      </c>
      <c r="D55" s="15">
        <f t="shared" si="38"/>
        <v>72.911666666666676</v>
      </c>
      <c r="E55" s="15">
        <f t="shared" si="38"/>
        <v>1.4316666666666666</v>
      </c>
      <c r="F55" s="15">
        <f t="shared" si="38"/>
        <v>13.528333333333334</v>
      </c>
      <c r="G55" s="15">
        <f t="shared" si="0"/>
        <v>17.38296621139979</v>
      </c>
      <c r="H55" s="15">
        <f t="shared" si="1"/>
        <v>13.603877102584477</v>
      </c>
      <c r="I55" s="15">
        <f t="shared" si="2"/>
        <v>15.493421656992133</v>
      </c>
      <c r="J55" s="15">
        <f t="shared" si="3"/>
        <v>0.40791220673808648</v>
      </c>
      <c r="K55" s="15">
        <f t="shared" si="4"/>
        <v>60.830000000000005</v>
      </c>
      <c r="L55" s="15">
        <f t="shared" si="5"/>
        <v>0.88229211885993641</v>
      </c>
      <c r="M55" s="15">
        <f t="shared" si="41"/>
        <v>17.371666666666666</v>
      </c>
      <c r="N55" s="15">
        <f t="shared" si="41"/>
        <v>72.911666666666676</v>
      </c>
      <c r="O55" s="15">
        <f t="shared" si="7"/>
        <v>2.015660975980027</v>
      </c>
      <c r="P55" s="15">
        <f t="shared" si="8"/>
        <v>13.528333333333334</v>
      </c>
      <c r="Q55" s="15">
        <f t="shared" si="9"/>
        <v>17.394057668088266</v>
      </c>
      <c r="R55" s="15">
        <f t="shared" si="10"/>
        <v>13.677671291117745</v>
      </c>
      <c r="S55" s="15">
        <f t="shared" si="11"/>
        <v>87.092494564003516</v>
      </c>
      <c r="T55" s="15">
        <f t="shared" si="12"/>
        <v>81.525529043236659</v>
      </c>
      <c r="U55" s="15">
        <f t="shared" si="39"/>
        <v>-5.5669655207668569</v>
      </c>
      <c r="V55" s="15">
        <f t="shared" si="13"/>
        <v>12.081666666666671</v>
      </c>
      <c r="W55" s="15">
        <f t="shared" si="14"/>
        <v>-3.7163863769705205</v>
      </c>
      <c r="X55" s="15">
        <f t="shared" si="15"/>
        <v>-1.4980682142241553</v>
      </c>
      <c r="Y55" s="15">
        <f t="shared" si="16"/>
        <v>66.870833333333337</v>
      </c>
      <c r="Z55" s="15">
        <f t="shared" si="17"/>
        <v>15.535864479603006</v>
      </c>
      <c r="AA55" s="15">
        <f t="shared" si="40"/>
        <v>84.309011803620081</v>
      </c>
      <c r="AB55" s="15">
        <f t="shared" si="18"/>
        <v>284.62501736111125</v>
      </c>
      <c r="AC55" s="15">
        <f t="shared" si="19"/>
        <v>1.2446141330932134</v>
      </c>
      <c r="AD55" s="15">
        <f t="shared" si="20"/>
        <v>1.6991139015821353</v>
      </c>
      <c r="AE55" s="15">
        <f t="shared" si="21"/>
        <v>0.58930773637889478</v>
      </c>
      <c r="AF55" s="15">
        <f t="shared" si="22"/>
        <v>1.1373310769374618</v>
      </c>
      <c r="AG55" s="15">
        <f t="shared" si="23"/>
        <v>1.6198844938669583E-24</v>
      </c>
      <c r="AH55" s="15">
        <f t="shared" si="24"/>
        <v>0.37177311971500082</v>
      </c>
      <c r="AI55" s="15">
        <f t="shared" si="25"/>
        <v>-2.1021775669370811E-26</v>
      </c>
      <c r="AJ55" s="15">
        <f t="shared" si="26"/>
        <v>9.7071585043312645</v>
      </c>
      <c r="AK55" s="15">
        <f t="shared" si="27"/>
        <v>-2.1872497032188338</v>
      </c>
      <c r="AL55" s="15">
        <f t="shared" si="28"/>
        <v>-1.3171786514952755</v>
      </c>
      <c r="AM55" s="15">
        <f t="shared" si="29"/>
        <v>10.0373276868097</v>
      </c>
      <c r="AP55" s="16">
        <f t="shared" si="34"/>
        <v>10.0373276868097</v>
      </c>
      <c r="AQ55" t="s">
        <v>62</v>
      </c>
      <c r="BC55">
        <v>0</v>
      </c>
      <c r="BD55">
        <v>0</v>
      </c>
    </row>
    <row r="56" spans="1:56" x14ac:dyDescent="0.2">
      <c r="A56" s="28">
        <f>'(Lab)limts'!B52</f>
        <v>60.978333333333332</v>
      </c>
      <c r="B56" s="29">
        <f>'(Lab)limts'!C52</f>
        <v>0.66833299999999995</v>
      </c>
      <c r="C56" s="15">
        <f>'(Lab)limts'!E52</f>
        <v>17.371666666666666</v>
      </c>
      <c r="D56" s="15">
        <f t="shared" si="38"/>
        <v>72.911666666666676</v>
      </c>
      <c r="E56" s="15">
        <f t="shared" si="38"/>
        <v>1.4316666666666666</v>
      </c>
      <c r="F56" s="15">
        <f t="shared" si="38"/>
        <v>13.528333333333334</v>
      </c>
      <c r="G56" s="15">
        <f t="shared" si="0"/>
        <v>17.38451816348865</v>
      </c>
      <c r="H56" s="15">
        <f t="shared" si="1"/>
        <v>13.603877102584477</v>
      </c>
      <c r="I56" s="15">
        <f t="shared" si="2"/>
        <v>15.494197633036563</v>
      </c>
      <c r="J56" s="15">
        <f t="shared" si="3"/>
        <v>0.40789661095452057</v>
      </c>
      <c r="K56" s="15">
        <f t="shared" si="4"/>
        <v>60.978333333333332</v>
      </c>
      <c r="L56" s="15">
        <f t="shared" si="5"/>
        <v>0.94094376568906757</v>
      </c>
      <c r="M56" s="15">
        <f t="shared" si="41"/>
        <v>17.371666666666666</v>
      </c>
      <c r="N56" s="15">
        <f t="shared" si="41"/>
        <v>72.911666666666676</v>
      </c>
      <c r="O56" s="15">
        <f t="shared" si="7"/>
        <v>2.0156386480165551</v>
      </c>
      <c r="P56" s="15">
        <f t="shared" si="8"/>
        <v>13.528333333333334</v>
      </c>
      <c r="Q56" s="15">
        <f t="shared" si="9"/>
        <v>17.39713131375305</v>
      </c>
      <c r="R56" s="15">
        <f t="shared" si="10"/>
        <v>13.677668000692069</v>
      </c>
      <c r="S56" s="15">
        <f t="shared" si="11"/>
        <v>86.899579294481498</v>
      </c>
      <c r="T56" s="15">
        <f t="shared" si="12"/>
        <v>81.525621553905481</v>
      </c>
      <c r="U56" s="15">
        <f t="shared" si="39"/>
        <v>-5.3739577405760173</v>
      </c>
      <c r="V56" s="15">
        <f t="shared" si="13"/>
        <v>11.933333333333344</v>
      </c>
      <c r="W56" s="15">
        <f t="shared" si="14"/>
        <v>-3.7194633130609809</v>
      </c>
      <c r="X56" s="15">
        <f t="shared" si="15"/>
        <v>-1.4462962573433742</v>
      </c>
      <c r="Y56" s="15">
        <f t="shared" si="16"/>
        <v>66.945000000000007</v>
      </c>
      <c r="Z56" s="15">
        <f t="shared" si="17"/>
        <v>15.53739965722256</v>
      </c>
      <c r="AA56" s="15">
        <f t="shared" si="40"/>
        <v>84.212600424193482</v>
      </c>
      <c r="AB56" s="15">
        <f t="shared" si="18"/>
        <v>287.13302500000026</v>
      </c>
      <c r="AC56" s="15">
        <f t="shared" si="19"/>
        <v>1.2457599708277687</v>
      </c>
      <c r="AD56" s="15">
        <f t="shared" si="20"/>
        <v>1.6991829845750153</v>
      </c>
      <c r="AE56" s="15">
        <f t="shared" si="21"/>
        <v>0.58899455562761194</v>
      </c>
      <c r="AF56" s="15">
        <f t="shared" si="22"/>
        <v>1.1372716571007162</v>
      </c>
      <c r="AG56" s="15">
        <f t="shared" si="23"/>
        <v>1.5273110025369379E-24</v>
      </c>
      <c r="AH56" s="15">
        <f t="shared" si="24"/>
        <v>0.37189726869736539</v>
      </c>
      <c r="AI56" s="15">
        <f t="shared" si="25"/>
        <v>-1.9827037702322571E-26</v>
      </c>
      <c r="AJ56" s="15">
        <f t="shared" si="26"/>
        <v>9.579159398904121</v>
      </c>
      <c r="AK56" s="15">
        <f t="shared" si="27"/>
        <v>-2.188971609782957</v>
      </c>
      <c r="AL56" s="15">
        <f t="shared" si="28"/>
        <v>-1.2717245244908895</v>
      </c>
      <c r="AM56" s="15">
        <f t="shared" si="29"/>
        <v>9.9080358681345384</v>
      </c>
      <c r="AP56" s="16">
        <f t="shared" si="34"/>
        <v>9.9080358681345384</v>
      </c>
      <c r="AQ56" t="s">
        <v>63</v>
      </c>
      <c r="BC56">
        <v>0</v>
      </c>
      <c r="BD56">
        <v>0</v>
      </c>
    </row>
    <row r="57" spans="1:56" x14ac:dyDescent="0.2">
      <c r="A57" s="28">
        <f>'(Lab)limts'!B53</f>
        <v>61.578333333333326</v>
      </c>
      <c r="B57" s="29">
        <f>'(Lab)limts'!C53</f>
        <v>1.4384133333333322</v>
      </c>
      <c r="C57" s="15">
        <f>'(Lab)limts'!E53</f>
        <v>21.27</v>
      </c>
      <c r="D57" s="15">
        <f t="shared" si="38"/>
        <v>72.911666666666676</v>
      </c>
      <c r="E57" s="15">
        <f t="shared" si="38"/>
        <v>1.4316666666666666</v>
      </c>
      <c r="F57" s="15">
        <f t="shared" si="38"/>
        <v>13.528333333333334</v>
      </c>
      <c r="G57" s="15">
        <f t="shared" si="0"/>
        <v>21.318581869287438</v>
      </c>
      <c r="H57" s="15">
        <f t="shared" si="1"/>
        <v>13.603877102584477</v>
      </c>
      <c r="I57" s="15">
        <f t="shared" si="2"/>
        <v>17.461229485935959</v>
      </c>
      <c r="J57" s="15">
        <f t="shared" si="3"/>
        <v>0.36306583900426698</v>
      </c>
      <c r="K57" s="15">
        <f t="shared" si="4"/>
        <v>61.578333333333326</v>
      </c>
      <c r="L57" s="15">
        <f t="shared" si="5"/>
        <v>1.9606520770349227</v>
      </c>
      <c r="M57" s="15">
        <f t="shared" si="41"/>
        <v>21.27</v>
      </c>
      <c r="N57" s="15">
        <f t="shared" si="41"/>
        <v>72.911666666666676</v>
      </c>
      <c r="O57" s="15">
        <f t="shared" si="7"/>
        <v>1.9514559261744422</v>
      </c>
      <c r="P57" s="15">
        <f t="shared" si="8"/>
        <v>13.528333333333334</v>
      </c>
      <c r="Q57" s="15">
        <f t="shared" si="9"/>
        <v>21.360174544398774</v>
      </c>
      <c r="R57" s="15">
        <f t="shared" si="10"/>
        <v>13.668356997444102</v>
      </c>
      <c r="S57" s="15">
        <f t="shared" si="11"/>
        <v>84.73340267842579</v>
      </c>
      <c r="T57" s="15">
        <f t="shared" si="12"/>
        <v>81.791729748597845</v>
      </c>
      <c r="U57" s="15">
        <f t="shared" si="39"/>
        <v>-2.9416729298279449</v>
      </c>
      <c r="V57" s="15">
        <f t="shared" si="13"/>
        <v>11.33333333333335</v>
      </c>
      <c r="W57" s="15">
        <f t="shared" si="14"/>
        <v>-7.6918175469546721</v>
      </c>
      <c r="X57" s="15">
        <f t="shared" si="15"/>
        <v>-0.87717168862693917</v>
      </c>
      <c r="Y57" s="15">
        <f t="shared" si="16"/>
        <v>67.245000000000005</v>
      </c>
      <c r="Z57" s="15">
        <f t="shared" si="17"/>
        <v>17.514265770921437</v>
      </c>
      <c r="AA57" s="15">
        <f t="shared" si="40"/>
        <v>83.262566213511818</v>
      </c>
      <c r="AB57" s="15">
        <f t="shared" si="18"/>
        <v>297.39002500000015</v>
      </c>
      <c r="AC57" s="15">
        <f t="shared" si="19"/>
        <v>1.2503923289795971</v>
      </c>
      <c r="AD57" s="15">
        <f t="shared" si="20"/>
        <v>1.7881419596914645</v>
      </c>
      <c r="AE57" s="15">
        <f t="shared" si="21"/>
        <v>0.58618093696062767</v>
      </c>
      <c r="AF57" s="15">
        <f t="shared" si="22"/>
        <v>1.1539979307966426</v>
      </c>
      <c r="AG57" s="15">
        <f t="shared" si="23"/>
        <v>8.538924665373101E-25</v>
      </c>
      <c r="AH57" s="15">
        <f t="shared" si="24"/>
        <v>0.5531367642495677</v>
      </c>
      <c r="AI57" s="15">
        <f t="shared" si="25"/>
        <v>-1.6487054368452583E-26</v>
      </c>
      <c r="AJ57" s="15">
        <f t="shared" si="26"/>
        <v>9.0638218666793176</v>
      </c>
      <c r="AK57" s="15">
        <f t="shared" si="27"/>
        <v>-4.3015698531462565</v>
      </c>
      <c r="AL57" s="15">
        <f t="shared" si="28"/>
        <v>-0.76011547786866374</v>
      </c>
      <c r="AM57" s="15">
        <f t="shared" si="29"/>
        <v>10.061518055049465</v>
      </c>
      <c r="AP57" s="16">
        <f t="shared" si="34"/>
        <v>10.061518055049465</v>
      </c>
      <c r="AQ57" t="s">
        <v>64</v>
      </c>
      <c r="BC57">
        <v>0</v>
      </c>
      <c r="BD57">
        <v>0</v>
      </c>
    </row>
    <row r="58" spans="1:56" x14ac:dyDescent="0.2">
      <c r="A58" s="28">
        <f>'(Lab)limts'!B54</f>
        <v>58.324999999999996</v>
      </c>
      <c r="B58" s="29">
        <f>'(Lab)limts'!C54</f>
        <v>1.3790466666666656</v>
      </c>
      <c r="C58" s="15">
        <f>'(Lab)limts'!E54</f>
        <v>21.366666666666664</v>
      </c>
      <c r="D58" s="15">
        <f t="shared" si="38"/>
        <v>72.911666666666676</v>
      </c>
      <c r="E58" s="15">
        <f t="shared" si="38"/>
        <v>1.4316666666666666</v>
      </c>
      <c r="F58" s="15">
        <f t="shared" si="38"/>
        <v>13.528333333333334</v>
      </c>
      <c r="G58" s="15">
        <f t="shared" si="0"/>
        <v>21.411123607912049</v>
      </c>
      <c r="H58" s="15">
        <f t="shared" si="1"/>
        <v>13.603877102584477</v>
      </c>
      <c r="I58" s="15">
        <f t="shared" si="2"/>
        <v>17.507500355248261</v>
      </c>
      <c r="J58" s="15">
        <f t="shared" si="3"/>
        <v>0.36188840953666085</v>
      </c>
      <c r="K58" s="15">
        <f t="shared" si="4"/>
        <v>58.324999999999996</v>
      </c>
      <c r="L58" s="15">
        <f t="shared" si="5"/>
        <v>1.8781076715434988</v>
      </c>
      <c r="M58" s="15">
        <f t="shared" si="41"/>
        <v>21.366666666666664</v>
      </c>
      <c r="N58" s="15">
        <f t="shared" si="41"/>
        <v>72.911666666666676</v>
      </c>
      <c r="O58" s="15">
        <f t="shared" si="7"/>
        <v>1.9497702396533194</v>
      </c>
      <c r="P58" s="15">
        <f t="shared" si="8"/>
        <v>13.528333333333334</v>
      </c>
      <c r="Q58" s="15">
        <f t="shared" si="9"/>
        <v>21.449049696206938</v>
      </c>
      <c r="R58" s="15">
        <f t="shared" si="10"/>
        <v>13.668116430774782</v>
      </c>
      <c r="S58" s="15">
        <f t="shared" si="11"/>
        <v>84.976671432705487</v>
      </c>
      <c r="T58" s="15">
        <f t="shared" si="12"/>
        <v>81.798723637998052</v>
      </c>
      <c r="U58" s="15">
        <f t="shared" si="39"/>
        <v>-3.1779477947074355</v>
      </c>
      <c r="V58" s="15">
        <f t="shared" si="13"/>
        <v>14.58666666666668</v>
      </c>
      <c r="W58" s="15">
        <f t="shared" si="14"/>
        <v>-7.7809332654321555</v>
      </c>
      <c r="X58" s="15">
        <f t="shared" si="15"/>
        <v>-0.94956963251980264</v>
      </c>
      <c r="Y58" s="15">
        <f t="shared" si="16"/>
        <v>65.618333333333339</v>
      </c>
      <c r="Z58" s="15">
        <f t="shared" si="17"/>
        <v>17.558583063490861</v>
      </c>
      <c r="AA58" s="15">
        <f t="shared" si="40"/>
        <v>83.387697535351776</v>
      </c>
      <c r="AB58" s="15">
        <f t="shared" si="18"/>
        <v>243.93233611111131</v>
      </c>
      <c r="AC58" s="15">
        <f t="shared" si="19"/>
        <v>1.2252238267017925</v>
      </c>
      <c r="AD58" s="15">
        <f t="shared" si="20"/>
        <v>1.7901362378570886</v>
      </c>
      <c r="AE58" s="15">
        <f t="shared" si="21"/>
        <v>0.58652362789883905</v>
      </c>
      <c r="AF58" s="15">
        <f t="shared" si="22"/>
        <v>1.1544778575874266</v>
      </c>
      <c r="AG58" s="15">
        <f t="shared" si="23"/>
        <v>9.2200971761649423E-25</v>
      </c>
      <c r="AH58" s="15">
        <f t="shared" si="24"/>
        <v>0.55767046562070965</v>
      </c>
      <c r="AI58" s="15">
        <f t="shared" si="25"/>
        <v>-1.7948183719626588E-26</v>
      </c>
      <c r="AJ58" s="15">
        <f t="shared" si="26"/>
        <v>11.905307706864349</v>
      </c>
      <c r="AK58" s="15">
        <f t="shared" si="27"/>
        <v>-4.3465592734698486</v>
      </c>
      <c r="AL58" s="15">
        <f t="shared" si="28"/>
        <v>-0.82251004320184062</v>
      </c>
      <c r="AM58" s="15">
        <f t="shared" si="29"/>
        <v>12.700608327323472</v>
      </c>
      <c r="AP58" s="16">
        <f t="shared" si="34"/>
        <v>12.700608327323472</v>
      </c>
      <c r="AQ58" t="s">
        <v>65</v>
      </c>
      <c r="BC58">
        <v>0</v>
      </c>
      <c r="BD58">
        <v>0</v>
      </c>
    </row>
    <row r="59" spans="1:56" x14ac:dyDescent="0.2">
      <c r="A59" s="28">
        <f>'(Lab)limts'!B55</f>
        <v>58.581666666666671</v>
      </c>
      <c r="B59" s="29">
        <f>'(Lab)limts'!C55</f>
        <v>1.3833399999999993</v>
      </c>
      <c r="C59" s="15">
        <f>'(Lab)limts'!E55</f>
        <v>21.368333333333329</v>
      </c>
      <c r="D59" s="15">
        <f t="shared" ref="D59:F74" si="42">D58</f>
        <v>72.911666666666676</v>
      </c>
      <c r="E59" s="15">
        <f t="shared" si="42"/>
        <v>1.4316666666666666</v>
      </c>
      <c r="F59" s="15">
        <f t="shared" si="42"/>
        <v>13.528333333333334</v>
      </c>
      <c r="G59" s="15">
        <f t="shared" si="0"/>
        <v>21.413063746228474</v>
      </c>
      <c r="H59" s="15">
        <f t="shared" si="1"/>
        <v>13.603877102584477</v>
      </c>
      <c r="I59" s="15">
        <f t="shared" si="2"/>
        <v>17.508470424406475</v>
      </c>
      <c r="J59" s="15">
        <f t="shared" si="3"/>
        <v>0.36186366789791191</v>
      </c>
      <c r="K59" s="15">
        <f t="shared" si="4"/>
        <v>58.581666666666671</v>
      </c>
      <c r="L59" s="15">
        <f t="shared" si="5"/>
        <v>1.8839204863498966</v>
      </c>
      <c r="M59" s="15">
        <f t="shared" si="41"/>
        <v>21.368333333333329</v>
      </c>
      <c r="N59" s="15">
        <f t="shared" si="41"/>
        <v>72.911666666666676</v>
      </c>
      <c r="O59" s="15">
        <f t="shared" si="7"/>
        <v>1.9497348178738438</v>
      </c>
      <c r="P59" s="15">
        <f t="shared" si="8"/>
        <v>13.528333333333334</v>
      </c>
      <c r="Q59" s="15">
        <f t="shared" si="9"/>
        <v>21.451219681951258</v>
      </c>
      <c r="R59" s="15">
        <f t="shared" si="10"/>
        <v>13.668111377868097</v>
      </c>
      <c r="S59" s="15">
        <f t="shared" si="11"/>
        <v>84.961594944269706</v>
      </c>
      <c r="T59" s="15">
        <f t="shared" si="12"/>
        <v>81.798870605097903</v>
      </c>
      <c r="U59" s="15">
        <f t="shared" si="39"/>
        <v>-3.1627243391718025</v>
      </c>
      <c r="V59" s="15">
        <f t="shared" si="13"/>
        <v>14.330000000000005</v>
      </c>
      <c r="W59" s="15">
        <f t="shared" si="14"/>
        <v>-7.7831083040831608</v>
      </c>
      <c r="X59" s="15">
        <f t="shared" si="15"/>
        <v>-0.94506965518188113</v>
      </c>
      <c r="Y59" s="15">
        <f t="shared" si="16"/>
        <v>65.74666666666667</v>
      </c>
      <c r="Z59" s="15">
        <f t="shared" si="17"/>
        <v>17.55966552990968</v>
      </c>
      <c r="AA59" s="15">
        <f t="shared" si="40"/>
        <v>83.380232774683805</v>
      </c>
      <c r="AB59" s="15">
        <f t="shared" si="18"/>
        <v>247.95751111111122</v>
      </c>
      <c r="AC59" s="15">
        <f t="shared" si="19"/>
        <v>1.2272142472320366</v>
      </c>
      <c r="AD59" s="15">
        <f t="shared" si="20"/>
        <v>1.7901849488459356</v>
      </c>
      <c r="AE59" s="15">
        <f t="shared" si="21"/>
        <v>0.5865029501684933</v>
      </c>
      <c r="AF59" s="15">
        <f t="shared" si="22"/>
        <v>1.1544819345589603</v>
      </c>
      <c r="AG59" s="15">
        <f t="shared" si="23"/>
        <v>9.1779915944763911E-25</v>
      </c>
      <c r="AH59" s="15">
        <f t="shared" si="24"/>
        <v>0.55778144499848736</v>
      </c>
      <c r="AI59" s="15">
        <f t="shared" si="25"/>
        <v>-1.7869774902293186E-26</v>
      </c>
      <c r="AJ59" s="15">
        <f t="shared" si="26"/>
        <v>11.676852703039511</v>
      </c>
      <c r="AK59" s="15">
        <f t="shared" si="27"/>
        <v>-4.3476559833109061</v>
      </c>
      <c r="AL59" s="15">
        <f t="shared" si="28"/>
        <v>-0.81860930595065595</v>
      </c>
      <c r="AM59" s="15">
        <f t="shared" si="29"/>
        <v>12.486837982191059</v>
      </c>
      <c r="AP59" s="16">
        <f t="shared" si="34"/>
        <v>12.486837982191059</v>
      </c>
      <c r="AQ59" t="s">
        <v>66</v>
      </c>
      <c r="BC59">
        <v>0</v>
      </c>
      <c r="BD59">
        <v>0</v>
      </c>
    </row>
    <row r="60" spans="1:56" x14ac:dyDescent="0.2">
      <c r="A60" s="28">
        <f>'(Lab)limts'!B56</f>
        <v>59.064999999999998</v>
      </c>
      <c r="B60" s="29">
        <f>'(Lab)limts'!C56</f>
        <v>1.3944266666666656</v>
      </c>
      <c r="C60" s="15">
        <f>'(Lab)limts'!E56</f>
        <v>21.3</v>
      </c>
      <c r="D60" s="15">
        <f t="shared" si="42"/>
        <v>72.911666666666676</v>
      </c>
      <c r="E60" s="15">
        <f t="shared" si="42"/>
        <v>1.4316666666666666</v>
      </c>
      <c r="F60" s="15">
        <f t="shared" si="42"/>
        <v>13.528333333333334</v>
      </c>
      <c r="G60" s="15">
        <f t="shared" si="0"/>
        <v>21.345594995893443</v>
      </c>
      <c r="H60" s="15">
        <f t="shared" si="1"/>
        <v>13.603877102584477</v>
      </c>
      <c r="I60" s="15">
        <f t="shared" si="2"/>
        <v>17.47473604923896</v>
      </c>
      <c r="J60" s="15">
        <f t="shared" si="3"/>
        <v>0.36272269439329219</v>
      </c>
      <c r="K60" s="15">
        <f t="shared" si="4"/>
        <v>59.064999999999998</v>
      </c>
      <c r="L60" s="15">
        <f t="shared" si="5"/>
        <v>1.9002168643338557</v>
      </c>
      <c r="M60" s="15">
        <f t="shared" si="41"/>
        <v>21.3</v>
      </c>
      <c r="N60" s="15">
        <f t="shared" si="41"/>
        <v>72.911666666666676</v>
      </c>
      <c r="O60" s="15">
        <f t="shared" si="7"/>
        <v>1.9509646574730632</v>
      </c>
      <c r="P60" s="15">
        <f t="shared" si="8"/>
        <v>13.528333333333334</v>
      </c>
      <c r="Q60" s="15">
        <f t="shared" si="9"/>
        <v>21.384593148608154</v>
      </c>
      <c r="R60" s="15">
        <f t="shared" si="10"/>
        <v>13.668286866776201</v>
      </c>
      <c r="S60" s="15">
        <f t="shared" si="11"/>
        <v>84.902021514990523</v>
      </c>
      <c r="T60" s="15">
        <f t="shared" si="12"/>
        <v>81.793767990031739</v>
      </c>
      <c r="U60" s="15">
        <f t="shared" si="39"/>
        <v>-3.1082535249587835</v>
      </c>
      <c r="V60" s="15">
        <f t="shared" si="13"/>
        <v>13.846666666666678</v>
      </c>
      <c r="W60" s="15">
        <f t="shared" si="14"/>
        <v>-7.7163062818319528</v>
      </c>
      <c r="X60" s="15">
        <f t="shared" si="15"/>
        <v>-0.92735941319803816</v>
      </c>
      <c r="Y60" s="15">
        <f t="shared" si="16"/>
        <v>65.988333333333344</v>
      </c>
      <c r="Z60" s="15">
        <f t="shared" si="17"/>
        <v>17.526440007692177</v>
      </c>
      <c r="AA60" s="15">
        <f t="shared" si="40"/>
        <v>83.347894752511138</v>
      </c>
      <c r="AB60" s="15">
        <f t="shared" si="18"/>
        <v>255.62680277777812</v>
      </c>
      <c r="AC60" s="15">
        <f t="shared" si="19"/>
        <v>1.2309600811861723</v>
      </c>
      <c r="AD60" s="15">
        <f t="shared" si="20"/>
        <v>1.7886898003461478</v>
      </c>
      <c r="AE60" s="15">
        <f t="shared" si="21"/>
        <v>0.58641371625322158</v>
      </c>
      <c r="AF60" s="15">
        <f t="shared" si="22"/>
        <v>1.1541661722639986</v>
      </c>
      <c r="AG60" s="15">
        <f t="shared" si="23"/>
        <v>8.9977774176348116E-25</v>
      </c>
      <c r="AH60" s="15">
        <f t="shared" si="24"/>
        <v>0.55438027016080094</v>
      </c>
      <c r="AI60" s="15">
        <f t="shared" si="25"/>
        <v>-1.7412068805159335E-26</v>
      </c>
      <c r="AJ60" s="15">
        <f t="shared" si="26"/>
        <v>11.248672380442926</v>
      </c>
      <c r="AK60" s="15">
        <f t="shared" si="27"/>
        <v>-4.3139432451276294</v>
      </c>
      <c r="AL60" s="15">
        <f t="shared" si="28"/>
        <v>-0.80348864442885293</v>
      </c>
      <c r="AM60" s="15">
        <f t="shared" si="29"/>
        <v>12.074283856463204</v>
      </c>
      <c r="AP60" s="16">
        <f t="shared" si="34"/>
        <v>12.074283856463204</v>
      </c>
      <c r="AQ60" t="s">
        <v>67</v>
      </c>
      <c r="BC60">
        <v>0</v>
      </c>
      <c r="BD60">
        <v>0</v>
      </c>
    </row>
    <row r="61" spans="1:56" x14ac:dyDescent="0.2">
      <c r="A61" s="28">
        <f>'(Lab)limts'!B57</f>
        <v>61.718333333333341</v>
      </c>
      <c r="B61" s="29">
        <f>'(Lab)limts'!C57</f>
        <v>1.4410033333333323</v>
      </c>
      <c r="C61" s="15">
        <f>'(Lab)limts'!E57</f>
        <v>21.265000000000001</v>
      </c>
      <c r="D61" s="15">
        <f t="shared" si="42"/>
        <v>72.911666666666676</v>
      </c>
      <c r="E61" s="15">
        <f t="shared" si="42"/>
        <v>1.4316666666666666</v>
      </c>
      <c r="F61" s="15">
        <f t="shared" si="42"/>
        <v>13.528333333333334</v>
      </c>
      <c r="G61" s="15">
        <f t="shared" si="0"/>
        <v>21.313768216968999</v>
      </c>
      <c r="H61" s="15">
        <f t="shared" si="1"/>
        <v>13.603877102584477</v>
      </c>
      <c r="I61" s="15">
        <f t="shared" si="2"/>
        <v>17.458822659776736</v>
      </c>
      <c r="J61" s="15">
        <f t="shared" si="3"/>
        <v>0.36312693861025636</v>
      </c>
      <c r="K61" s="15">
        <f t="shared" si="4"/>
        <v>61.718333333333341</v>
      </c>
      <c r="L61" s="15">
        <f t="shared" si="5"/>
        <v>1.9642704622938403</v>
      </c>
      <c r="M61" s="15">
        <f t="shared" si="41"/>
        <v>21.265000000000001</v>
      </c>
      <c r="N61" s="15">
        <f t="shared" si="41"/>
        <v>72.911666666666676</v>
      </c>
      <c r="O61" s="15">
        <f t="shared" si="7"/>
        <v>1.9515434004436838</v>
      </c>
      <c r="P61" s="15">
        <f t="shared" si="8"/>
        <v>13.528333333333334</v>
      </c>
      <c r="Q61" s="15">
        <f t="shared" si="9"/>
        <v>21.355528170687798</v>
      </c>
      <c r="R61" s="15">
        <f t="shared" si="10"/>
        <v>13.668369486577141</v>
      </c>
      <c r="S61" s="15">
        <f t="shared" si="11"/>
        <v>84.722504380569362</v>
      </c>
      <c r="T61" s="15">
        <f t="shared" si="12"/>
        <v>81.791366825819097</v>
      </c>
      <c r="U61" s="15">
        <f t="shared" si="39"/>
        <v>-2.9311375547502649</v>
      </c>
      <c r="V61" s="15">
        <f t="shared" si="13"/>
        <v>11.193333333333335</v>
      </c>
      <c r="W61" s="15">
        <f t="shared" si="14"/>
        <v>-7.6871586841106563</v>
      </c>
      <c r="X61" s="15">
        <f t="shared" si="15"/>
        <v>-0.8739361844646315</v>
      </c>
      <c r="Y61" s="15">
        <f t="shared" si="16"/>
        <v>67.315000000000012</v>
      </c>
      <c r="Z61" s="15">
        <f t="shared" si="17"/>
        <v>17.51194882863247</v>
      </c>
      <c r="AA61" s="15">
        <f t="shared" si="40"/>
        <v>83.256935603194222</v>
      </c>
      <c r="AB61" s="15">
        <f t="shared" si="18"/>
        <v>299.80922500000042</v>
      </c>
      <c r="AC61" s="15">
        <f t="shared" si="19"/>
        <v>1.2514726494041881</v>
      </c>
      <c r="AD61" s="15">
        <f t="shared" si="20"/>
        <v>1.7880376972884611</v>
      </c>
      <c r="AE61" s="15">
        <f t="shared" si="21"/>
        <v>0.58616571275811946</v>
      </c>
      <c r="AF61" s="15">
        <f t="shared" si="22"/>
        <v>1.1539735595037861</v>
      </c>
      <c r="AG61" s="15">
        <f t="shared" si="23"/>
        <v>8.5094755711031479E-25</v>
      </c>
      <c r="AH61" s="15">
        <f t="shared" si="24"/>
        <v>0.55290027213333859</v>
      </c>
      <c r="AI61" s="15">
        <f t="shared" si="25"/>
        <v>-1.6423169032548589E-26</v>
      </c>
      <c r="AJ61" s="15">
        <f t="shared" si="26"/>
        <v>8.944129413185621</v>
      </c>
      <c r="AK61" s="15">
        <f t="shared" si="27"/>
        <v>-4.2992151092609205</v>
      </c>
      <c r="AL61" s="15">
        <f t="shared" si="28"/>
        <v>-0.75732773707608003</v>
      </c>
      <c r="AM61" s="15">
        <f t="shared" si="29"/>
        <v>9.9526000028562542</v>
      </c>
      <c r="AP61" s="16">
        <f t="shared" si="34"/>
        <v>9.9526000028562542</v>
      </c>
      <c r="AQ61" t="s">
        <v>68</v>
      </c>
      <c r="BC61">
        <v>0</v>
      </c>
      <c r="BD61">
        <v>0</v>
      </c>
    </row>
    <row r="62" spans="1:56" x14ac:dyDescent="0.2">
      <c r="A62" s="28">
        <f>'(Lab)limts'!B58</f>
        <v>62.168333333333329</v>
      </c>
      <c r="B62" s="29">
        <f>'(Lab)limts'!C58</f>
        <v>1.4534833333333321</v>
      </c>
      <c r="C62" s="15">
        <f>'(Lab)limts'!E58</f>
        <v>21.150000000000002</v>
      </c>
      <c r="D62" s="15">
        <f t="shared" si="42"/>
        <v>72.911666666666676</v>
      </c>
      <c r="E62" s="15">
        <f t="shared" si="42"/>
        <v>1.4316666666666666</v>
      </c>
      <c r="F62" s="15">
        <f t="shared" si="42"/>
        <v>13.528333333333334</v>
      </c>
      <c r="G62" s="15">
        <f t="shared" si="0"/>
        <v>21.199884759127297</v>
      </c>
      <c r="H62" s="15">
        <f t="shared" si="1"/>
        <v>13.603877102584477</v>
      </c>
      <c r="I62" s="15">
        <f t="shared" si="2"/>
        <v>17.401880930855889</v>
      </c>
      <c r="J62" s="15">
        <f t="shared" si="3"/>
        <v>0.36456824096781659</v>
      </c>
      <c r="K62" s="15">
        <f t="shared" si="4"/>
        <v>62.168333333333329</v>
      </c>
      <c r="L62" s="15">
        <f t="shared" si="5"/>
        <v>1.9833771954427037</v>
      </c>
      <c r="M62" s="15">
        <f t="shared" si="41"/>
        <v>21.150000000000002</v>
      </c>
      <c r="N62" s="15">
        <f t="shared" si="41"/>
        <v>72.911666666666676</v>
      </c>
      <c r="O62" s="15">
        <f t="shared" si="7"/>
        <v>1.9536068649855907</v>
      </c>
      <c r="P62" s="15">
        <f t="shared" si="8"/>
        <v>13.528333333333334</v>
      </c>
      <c r="Q62" s="15">
        <f t="shared" si="9"/>
        <v>21.242793721622451</v>
      </c>
      <c r="R62" s="15">
        <f t="shared" si="10"/>
        <v>13.668664256638124</v>
      </c>
      <c r="S62" s="15">
        <f t="shared" si="11"/>
        <v>84.642658517600793</v>
      </c>
      <c r="T62" s="15">
        <f t="shared" si="12"/>
        <v>81.782805891723058</v>
      </c>
      <c r="U62" s="15">
        <f t="shared" si="39"/>
        <v>-2.8598526258777355</v>
      </c>
      <c r="V62" s="15">
        <f t="shared" si="13"/>
        <v>10.743333333333347</v>
      </c>
      <c r="W62" s="15">
        <f t="shared" si="14"/>
        <v>-7.5741294649843276</v>
      </c>
      <c r="X62" s="15">
        <f t="shared" si="15"/>
        <v>-0.85044217793424393</v>
      </c>
      <c r="Y62" s="15">
        <f t="shared" si="16"/>
        <v>67.540000000000006</v>
      </c>
      <c r="Z62" s="15">
        <f t="shared" si="17"/>
        <v>17.455728989130286</v>
      </c>
      <c r="AA62" s="15">
        <f t="shared" si="40"/>
        <v>83.212732204661933</v>
      </c>
      <c r="AB62" s="15">
        <f t="shared" si="18"/>
        <v>307.6516000000002</v>
      </c>
      <c r="AC62" s="15">
        <f t="shared" si="19"/>
        <v>1.2549437036088427</v>
      </c>
      <c r="AD62" s="15">
        <f t="shared" si="20"/>
        <v>1.7855078045108628</v>
      </c>
      <c r="AE62" s="15">
        <f t="shared" si="21"/>
        <v>0.58604677936976146</v>
      </c>
      <c r="AF62" s="15">
        <f t="shared" si="22"/>
        <v>1.1534481063344677</v>
      </c>
      <c r="AG62" s="15">
        <f t="shared" si="23"/>
        <v>8.2817555185443338E-25</v>
      </c>
      <c r="AH62" s="15">
        <f t="shared" si="24"/>
        <v>0.5471781870635275</v>
      </c>
      <c r="AI62" s="15">
        <f t="shared" si="25"/>
        <v>-1.581825401050964E-26</v>
      </c>
      <c r="AJ62" s="15">
        <f t="shared" si="26"/>
        <v>8.560808984848272</v>
      </c>
      <c r="AK62" s="15">
        <f t="shared" si="27"/>
        <v>-4.2420030009665792</v>
      </c>
      <c r="AL62" s="15">
        <f t="shared" si="28"/>
        <v>-0.73730423871157624</v>
      </c>
      <c r="AM62" s="15">
        <f t="shared" si="29"/>
        <v>9.582570504603158</v>
      </c>
      <c r="AP62" s="16">
        <f t="shared" si="34"/>
        <v>9.582570504603158</v>
      </c>
      <c r="AQ62" t="s">
        <v>69</v>
      </c>
      <c r="BC62">
        <v>0</v>
      </c>
      <c r="BD62">
        <v>0</v>
      </c>
    </row>
    <row r="63" spans="1:56" x14ac:dyDescent="0.2">
      <c r="A63" s="28">
        <f>'(Lab)limts'!B59</f>
        <v>58.735000000000007</v>
      </c>
      <c r="B63" s="29">
        <f>'(Lab)limts'!C59</f>
        <v>1.3921066666666659</v>
      </c>
      <c r="C63" s="15">
        <f>'(Lab)limts'!E59</f>
        <v>21.221666666666664</v>
      </c>
      <c r="D63" s="15">
        <f t="shared" si="42"/>
        <v>72.911666666666676</v>
      </c>
      <c r="E63" s="15">
        <f t="shared" si="42"/>
        <v>1.4316666666666666</v>
      </c>
      <c r="F63" s="15">
        <f t="shared" si="42"/>
        <v>13.528333333333334</v>
      </c>
      <c r="G63" s="15">
        <f t="shared" si="0"/>
        <v>21.267277613330972</v>
      </c>
      <c r="H63" s="15">
        <f t="shared" si="1"/>
        <v>13.603877102584477</v>
      </c>
      <c r="I63" s="15">
        <f t="shared" si="2"/>
        <v>17.435577357957726</v>
      </c>
      <c r="J63" s="15">
        <f t="shared" si="3"/>
        <v>0.36371629977684117</v>
      </c>
      <c r="K63" s="15">
        <f t="shared" si="4"/>
        <v>58.735000000000007</v>
      </c>
      <c r="L63" s="15">
        <f t="shared" si="5"/>
        <v>1.8984385523613383</v>
      </c>
      <c r="M63" s="15">
        <f t="shared" si="41"/>
        <v>21.221666666666664</v>
      </c>
      <c r="N63" s="15">
        <f t="shared" si="41"/>
        <v>72.911666666666676</v>
      </c>
      <c r="O63" s="15">
        <f t="shared" si="7"/>
        <v>1.952387169180511</v>
      </c>
      <c r="P63" s="15">
        <f t="shared" si="8"/>
        <v>13.528333333333334</v>
      </c>
      <c r="Q63" s="15">
        <f t="shared" si="9"/>
        <v>21.306412298840996</v>
      </c>
      <c r="R63" s="15">
        <f t="shared" si="10"/>
        <v>13.668489983760404</v>
      </c>
      <c r="S63" s="15">
        <f t="shared" si="11"/>
        <v>84.888066644467301</v>
      </c>
      <c r="T63" s="15">
        <f t="shared" si="12"/>
        <v>81.787866140210994</v>
      </c>
      <c r="U63" s="15">
        <f t="shared" si="39"/>
        <v>-3.100200504256307</v>
      </c>
      <c r="V63" s="15">
        <f t="shared" si="13"/>
        <v>14.176666666666669</v>
      </c>
      <c r="W63" s="15">
        <f t="shared" si="14"/>
        <v>-7.6379223150805924</v>
      </c>
      <c r="X63" s="15">
        <f t="shared" si="15"/>
        <v>-0.92327186669386918</v>
      </c>
      <c r="Y63" s="15">
        <f t="shared" si="16"/>
        <v>65.823333333333338</v>
      </c>
      <c r="Z63" s="15">
        <f t="shared" si="17"/>
        <v>17.487451141300699</v>
      </c>
      <c r="AA63" s="15">
        <f t="shared" si="40"/>
        <v>83.337966392339155</v>
      </c>
      <c r="AB63" s="15">
        <f t="shared" si="18"/>
        <v>250.37787777777791</v>
      </c>
      <c r="AC63" s="15">
        <f t="shared" si="19"/>
        <v>1.2284029114734678</v>
      </c>
      <c r="AD63" s="15">
        <f t="shared" si="20"/>
        <v>1.7869353013585314</v>
      </c>
      <c r="AE63" s="15">
        <f t="shared" si="21"/>
        <v>0.58638643184970185</v>
      </c>
      <c r="AF63" s="15">
        <f t="shared" si="22"/>
        <v>1.1538160611533996</v>
      </c>
      <c r="AG63" s="15">
        <f t="shared" si="23"/>
        <v>8.9431556144784777E-25</v>
      </c>
      <c r="AH63" s="15">
        <f t="shared" si="24"/>
        <v>0.55040302661794993</v>
      </c>
      <c r="AI63" s="15">
        <f t="shared" si="25"/>
        <v>-1.7182207693327045E-26</v>
      </c>
      <c r="AJ63" s="15">
        <f t="shared" si="26"/>
        <v>11.540730272009673</v>
      </c>
      <c r="AK63" s="15">
        <f t="shared" si="27"/>
        <v>-4.2743138541578993</v>
      </c>
      <c r="AL63" s="15">
        <f t="shared" si="28"/>
        <v>-0.80018982035224107</v>
      </c>
      <c r="AM63" s="15">
        <f t="shared" si="29"/>
        <v>12.332822786520611</v>
      </c>
      <c r="AP63" s="16">
        <f t="shared" si="34"/>
        <v>12.332822786520611</v>
      </c>
      <c r="AQ63" t="s">
        <v>70</v>
      </c>
      <c r="BC63">
        <v>0</v>
      </c>
      <c r="BD63">
        <v>0</v>
      </c>
    </row>
    <row r="64" spans="1:56" x14ac:dyDescent="0.2">
      <c r="A64" s="28">
        <f>'(Lab)limts'!B60</f>
        <v>61.696666666666665</v>
      </c>
      <c r="B64" s="29">
        <f>'(Lab)limts'!C60</f>
        <v>1.4506449999999989</v>
      </c>
      <c r="C64" s="15">
        <f>'(Lab)limts'!E60</f>
        <v>21.026666666666667</v>
      </c>
      <c r="D64" s="15">
        <f t="shared" si="42"/>
        <v>72.911666666666676</v>
      </c>
      <c r="E64" s="15">
        <f t="shared" si="42"/>
        <v>1.4316666666666666</v>
      </c>
      <c r="F64" s="15">
        <f t="shared" si="42"/>
        <v>13.528333333333334</v>
      </c>
      <c r="G64" s="15">
        <f t="shared" si="0"/>
        <v>21.076647789132316</v>
      </c>
      <c r="H64" s="15">
        <f t="shared" si="1"/>
        <v>13.603877102584477</v>
      </c>
      <c r="I64" s="15">
        <f t="shared" si="2"/>
        <v>17.340262445858396</v>
      </c>
      <c r="J64" s="15">
        <f t="shared" si="3"/>
        <v>0.36611875534814281</v>
      </c>
      <c r="K64" s="15">
        <f t="shared" si="4"/>
        <v>61.696666666666665</v>
      </c>
      <c r="L64" s="15">
        <f t="shared" si="5"/>
        <v>1.9817533418520052</v>
      </c>
      <c r="M64" s="15">
        <f t="shared" si="41"/>
        <v>21.026666666666667</v>
      </c>
      <c r="N64" s="15">
        <f t="shared" si="41"/>
        <v>72.911666666666676</v>
      </c>
      <c r="O64" s="15">
        <f t="shared" si="7"/>
        <v>1.9558266847400911</v>
      </c>
      <c r="P64" s="15">
        <f t="shared" si="8"/>
        <v>13.528333333333334</v>
      </c>
      <c r="Q64" s="15">
        <f t="shared" si="9"/>
        <v>21.119849843667279</v>
      </c>
      <c r="R64" s="15">
        <f t="shared" si="10"/>
        <v>13.668981703057446</v>
      </c>
      <c r="S64" s="15">
        <f t="shared" si="11"/>
        <v>84.615804969788471</v>
      </c>
      <c r="T64" s="15">
        <f t="shared" si="12"/>
        <v>81.773596681147637</v>
      </c>
      <c r="U64" s="15">
        <f t="shared" si="39"/>
        <v>-2.8422082886408333</v>
      </c>
      <c r="V64" s="15">
        <f t="shared" si="13"/>
        <v>11.215000000000011</v>
      </c>
      <c r="W64" s="15">
        <f t="shared" si="14"/>
        <v>-7.4508681406098329</v>
      </c>
      <c r="X64" s="15">
        <f t="shared" si="15"/>
        <v>-0.84275673866908352</v>
      </c>
      <c r="Y64" s="15">
        <f t="shared" si="16"/>
        <v>67.304166666666674</v>
      </c>
      <c r="Z64" s="15">
        <f t="shared" si="17"/>
        <v>17.394415773362361</v>
      </c>
      <c r="AA64" s="15">
        <f t="shared" si="40"/>
        <v>83.194700825468061</v>
      </c>
      <c r="AB64" s="15">
        <f t="shared" si="18"/>
        <v>299.43418402777803</v>
      </c>
      <c r="AC64" s="15">
        <f t="shared" si="19"/>
        <v>1.2513054706653117</v>
      </c>
      <c r="AD64" s="15">
        <f t="shared" si="20"/>
        <v>1.7827487098013062</v>
      </c>
      <c r="AE64" s="15">
        <f t="shared" si="21"/>
        <v>0.58599856194912903</v>
      </c>
      <c r="AF64" s="15">
        <f t="shared" si="22"/>
        <v>1.1528965394370339</v>
      </c>
      <c r="AG64" s="15">
        <f t="shared" si="23"/>
        <v>8.1906088865415215E-25</v>
      </c>
      <c r="AH64" s="15">
        <f t="shared" si="24"/>
        <v>0.54097361485889728</v>
      </c>
      <c r="AI64" s="15">
        <f t="shared" si="25"/>
        <v>-1.5466770274889335E-26</v>
      </c>
      <c r="AJ64" s="15">
        <f t="shared" si="26"/>
        <v>8.962639629503947</v>
      </c>
      <c r="AK64" s="15">
        <f t="shared" si="27"/>
        <v>-4.1794270272899308</v>
      </c>
      <c r="AL64" s="15">
        <f t="shared" si="28"/>
        <v>-0.73099077830575032</v>
      </c>
      <c r="AM64" s="15">
        <f t="shared" si="29"/>
        <v>9.9161921584227208</v>
      </c>
      <c r="AP64" s="16">
        <f t="shared" si="34"/>
        <v>9.9161921584227208</v>
      </c>
      <c r="AQ64" t="s">
        <v>71</v>
      </c>
      <c r="BC64">
        <v>0</v>
      </c>
      <c r="BD64">
        <v>0</v>
      </c>
    </row>
    <row r="65" spans="1:56" x14ac:dyDescent="0.2">
      <c r="A65" s="28">
        <f>'(Lab)limts'!B61</f>
        <v>59.001666666666665</v>
      </c>
      <c r="B65" s="29">
        <f>'(Lab)limts'!C61</f>
        <v>1.4047599999999989</v>
      </c>
      <c r="C65" s="15">
        <f>'(Lab)limts'!E61</f>
        <v>21.028333333333336</v>
      </c>
      <c r="D65" s="15">
        <f t="shared" si="42"/>
        <v>72.911666666666676</v>
      </c>
      <c r="E65" s="15">
        <f t="shared" si="42"/>
        <v>1.4316666666666666</v>
      </c>
      <c r="F65" s="15">
        <f t="shared" si="42"/>
        <v>13.528333333333334</v>
      </c>
      <c r="G65" s="15">
        <f t="shared" si="0"/>
        <v>21.075202334387633</v>
      </c>
      <c r="H65" s="15">
        <f t="shared" si="1"/>
        <v>13.603877102584477</v>
      </c>
      <c r="I65" s="15">
        <f t="shared" si="2"/>
        <v>17.339539718486055</v>
      </c>
      <c r="J65" s="15">
        <f t="shared" si="3"/>
        <v>0.36613688463328031</v>
      </c>
      <c r="K65" s="15">
        <f t="shared" si="4"/>
        <v>59.001666666666665</v>
      </c>
      <c r="L65" s="15">
        <f t="shared" si="5"/>
        <v>1.9190944500574456</v>
      </c>
      <c r="M65" s="15">
        <f t="shared" si="41"/>
        <v>21.028333333333336</v>
      </c>
      <c r="N65" s="15">
        <f t="shared" si="41"/>
        <v>72.911666666666676</v>
      </c>
      <c r="O65" s="15">
        <f t="shared" si="7"/>
        <v>1.9558526398333131</v>
      </c>
      <c r="P65" s="15">
        <f t="shared" si="8"/>
        <v>13.528333333333334</v>
      </c>
      <c r="Q65" s="15">
        <f t="shared" si="9"/>
        <v>21.115722253477838</v>
      </c>
      <c r="R65" s="15">
        <f t="shared" si="10"/>
        <v>13.668985416866928</v>
      </c>
      <c r="S65" s="15">
        <f t="shared" si="11"/>
        <v>84.785499182283019</v>
      </c>
      <c r="T65" s="15">
        <f t="shared" si="12"/>
        <v>81.773489005602613</v>
      </c>
      <c r="U65" s="15">
        <f t="shared" si="39"/>
        <v>-3.0120101766804055</v>
      </c>
      <c r="V65" s="15">
        <f t="shared" si="13"/>
        <v>13.910000000000011</v>
      </c>
      <c r="W65" s="15">
        <f t="shared" si="14"/>
        <v>-7.4467368366109099</v>
      </c>
      <c r="X65" s="15">
        <f t="shared" si="15"/>
        <v>-0.89300708327413025</v>
      </c>
      <c r="Y65" s="15">
        <f t="shared" si="16"/>
        <v>65.956666666666678</v>
      </c>
      <c r="Z65" s="15">
        <f t="shared" si="17"/>
        <v>17.392353835172383</v>
      </c>
      <c r="AA65" s="15">
        <f t="shared" si="40"/>
        <v>83.279494093942816</v>
      </c>
      <c r="AB65" s="15">
        <f t="shared" si="18"/>
        <v>254.61521111111145</v>
      </c>
      <c r="AC65" s="15">
        <f t="shared" si="19"/>
        <v>1.2304694205301441</v>
      </c>
      <c r="AD65" s="15">
        <f t="shared" si="20"/>
        <v>1.7826559225827572</v>
      </c>
      <c r="AE65" s="15">
        <f t="shared" si="21"/>
        <v>0.58622680855883746</v>
      </c>
      <c r="AF65" s="15">
        <f t="shared" si="22"/>
        <v>1.1529379612317874</v>
      </c>
      <c r="AG65" s="15">
        <f t="shared" si="23"/>
        <v>8.6280704236383625E-25</v>
      </c>
      <c r="AH65" s="15">
        <f t="shared" si="24"/>
        <v>0.54076561231325249</v>
      </c>
      <c r="AI65" s="15">
        <f t="shared" si="25"/>
        <v>-1.6286588036228153E-26</v>
      </c>
      <c r="AJ65" s="15">
        <f t="shared" si="26"/>
        <v>11.304628760304283</v>
      </c>
      <c r="AK65" s="15">
        <f t="shared" si="27"/>
        <v>-4.1773270670325928</v>
      </c>
      <c r="AL65" s="15">
        <f t="shared" si="28"/>
        <v>-0.77454911998911935</v>
      </c>
      <c r="AM65" s="15">
        <f t="shared" si="29"/>
        <v>12.076614557587643</v>
      </c>
      <c r="AP65" s="16">
        <f t="shared" si="34"/>
        <v>12.076614557587643</v>
      </c>
      <c r="AQ65" t="s">
        <v>72</v>
      </c>
      <c r="BC65">
        <v>0</v>
      </c>
      <c r="BD65">
        <v>0</v>
      </c>
    </row>
    <row r="66" spans="1:56" x14ac:dyDescent="0.2">
      <c r="A66" s="28">
        <f>'(Lab)limts'!B62</f>
        <v>58.335000000000001</v>
      </c>
      <c r="B66" s="29">
        <f>'(Lab)limts'!C62</f>
        <v>1.3821566666666656</v>
      </c>
      <c r="C66" s="15">
        <f>'(Lab)limts'!E62</f>
        <v>21.296666666666667</v>
      </c>
      <c r="D66" s="15">
        <f t="shared" si="42"/>
        <v>72.911666666666676</v>
      </c>
      <c r="E66" s="15">
        <f t="shared" si="42"/>
        <v>1.4316666666666666</v>
      </c>
      <c r="F66" s="15">
        <f t="shared" si="42"/>
        <v>13.528333333333334</v>
      </c>
      <c r="G66" s="15">
        <f t="shared" si="0"/>
        <v>21.341470618547408</v>
      </c>
      <c r="H66" s="15">
        <f t="shared" si="1"/>
        <v>13.603877102584477</v>
      </c>
      <c r="I66" s="15">
        <f t="shared" si="2"/>
        <v>17.472673860565941</v>
      </c>
      <c r="J66" s="15">
        <f t="shared" si="3"/>
        <v>0.36277511523004236</v>
      </c>
      <c r="K66" s="15">
        <f t="shared" si="4"/>
        <v>58.335000000000001</v>
      </c>
      <c r="L66" s="15">
        <f t="shared" si="5"/>
        <v>1.8835687106826366</v>
      </c>
      <c r="M66" s="15">
        <f t="shared" si="41"/>
        <v>21.296666666666667</v>
      </c>
      <c r="N66" s="15">
        <f t="shared" si="41"/>
        <v>72.911666666666676</v>
      </c>
      <c r="O66" s="15">
        <f t="shared" si="7"/>
        <v>1.9510397066376775</v>
      </c>
      <c r="P66" s="15">
        <f t="shared" si="8"/>
        <v>13.528333333333334</v>
      </c>
      <c r="Q66" s="15">
        <f t="shared" si="9"/>
        <v>21.379799863398482</v>
      </c>
      <c r="R66" s="15">
        <f t="shared" si="10"/>
        <v>13.668297579239875</v>
      </c>
      <c r="S66" s="15">
        <f t="shared" si="11"/>
        <v>84.945666678886781</v>
      </c>
      <c r="T66" s="15">
        <f t="shared" si="12"/>
        <v>81.793456614645081</v>
      </c>
      <c r="U66" s="15">
        <f t="shared" si="39"/>
        <v>-3.1522100642417001</v>
      </c>
      <c r="V66" s="15">
        <f t="shared" si="13"/>
        <v>14.576666666666675</v>
      </c>
      <c r="W66" s="15">
        <f t="shared" si="14"/>
        <v>-7.7115022841586072</v>
      </c>
      <c r="X66" s="15">
        <f t="shared" si="15"/>
        <v>-0.94036569189306207</v>
      </c>
      <c r="Y66" s="15">
        <f t="shared" si="16"/>
        <v>65.623333333333335</v>
      </c>
      <c r="Z66" s="15">
        <f t="shared" si="17"/>
        <v>17.524048721319179</v>
      </c>
      <c r="AA66" s="15">
        <f t="shared" si="40"/>
        <v>83.369561646765931</v>
      </c>
      <c r="AB66" s="15">
        <f t="shared" si="18"/>
        <v>244.08854444444449</v>
      </c>
      <c r="AC66" s="15">
        <f t="shared" si="19"/>
        <v>1.2253013921169336</v>
      </c>
      <c r="AD66" s="15">
        <f t="shared" si="20"/>
        <v>1.788582192459363</v>
      </c>
      <c r="AE66" s="15">
        <f t="shared" si="21"/>
        <v>0.5864734423775364</v>
      </c>
      <c r="AF66" s="15">
        <f t="shared" si="22"/>
        <v>1.1541608376697559</v>
      </c>
      <c r="AG66" s="15">
        <f t="shared" si="23"/>
        <v>9.1181311104683165E-25</v>
      </c>
      <c r="AH66" s="15">
        <f t="shared" si="24"/>
        <v>0.55413590283250813</v>
      </c>
      <c r="AI66" s="15">
        <f t="shared" si="25"/>
        <v>-1.7637193726951087E-26</v>
      </c>
      <c r="AJ66" s="15">
        <f t="shared" si="26"/>
        <v>11.896392806248919</v>
      </c>
      <c r="AK66" s="15">
        <f t="shared" si="27"/>
        <v>-4.3115168632843321</v>
      </c>
      <c r="AL66" s="15">
        <f t="shared" si="28"/>
        <v>-0.81476139304089978</v>
      </c>
      <c r="AM66" s="15">
        <f t="shared" si="29"/>
        <v>12.67979398848996</v>
      </c>
      <c r="AP66" s="16">
        <f t="shared" si="34"/>
        <v>12.67979398848996</v>
      </c>
      <c r="AQ66" t="s">
        <v>73</v>
      </c>
      <c r="BC66">
        <v>0</v>
      </c>
      <c r="BD66">
        <v>0</v>
      </c>
    </row>
    <row r="67" spans="1:56" x14ac:dyDescent="0.2">
      <c r="A67" s="28">
        <f>'(Lab)limts'!B63</f>
        <v>61.844999999999999</v>
      </c>
      <c r="B67" s="29">
        <f>'(Lab)limts'!C63</f>
        <v>1.4511366666666659</v>
      </c>
      <c r="C67" s="15">
        <f>'(Lab)limts'!E63</f>
        <v>21.074999999999999</v>
      </c>
      <c r="D67" s="15">
        <f t="shared" si="42"/>
        <v>72.911666666666676</v>
      </c>
      <c r="E67" s="15">
        <f t="shared" si="42"/>
        <v>1.4316666666666666</v>
      </c>
      <c r="F67" s="15">
        <f t="shared" si="42"/>
        <v>13.528333333333334</v>
      </c>
      <c r="G67" s="15">
        <f t="shared" si="0"/>
        <v>21.12490053527695</v>
      </c>
      <c r="H67" s="15">
        <f t="shared" si="1"/>
        <v>13.603877102584477</v>
      </c>
      <c r="I67" s="15">
        <f t="shared" si="2"/>
        <v>17.364388818930713</v>
      </c>
      <c r="J67" s="15">
        <f t="shared" si="3"/>
        <v>0.36551279936572439</v>
      </c>
      <c r="K67" s="15">
        <f t="shared" si="4"/>
        <v>61.844999999999999</v>
      </c>
      <c r="L67" s="15">
        <f t="shared" si="5"/>
        <v>1.9815456919622449</v>
      </c>
      <c r="M67" s="15">
        <f t="shared" si="41"/>
        <v>21.074999999999999</v>
      </c>
      <c r="N67" s="15">
        <f t="shared" si="41"/>
        <v>72.911666666666676</v>
      </c>
      <c r="O67" s="15">
        <f t="shared" si="7"/>
        <v>1.9549591577585954</v>
      </c>
      <c r="P67" s="15">
        <f t="shared" si="8"/>
        <v>13.528333333333334</v>
      </c>
      <c r="Q67" s="15">
        <f t="shared" si="9"/>
        <v>21.167950971441098</v>
      </c>
      <c r="R67" s="15">
        <f t="shared" si="10"/>
        <v>13.668857599897732</v>
      </c>
      <c r="S67" s="15">
        <f t="shared" si="11"/>
        <v>84.62864032744838</v>
      </c>
      <c r="T67" s="15">
        <f t="shared" si="12"/>
        <v>81.777195678589166</v>
      </c>
      <c r="U67" s="15">
        <f t="shared" si="39"/>
        <v>-2.8514446488592142</v>
      </c>
      <c r="V67" s="15">
        <f t="shared" si="13"/>
        <v>11.066666666666677</v>
      </c>
      <c r="W67" s="15">
        <f t="shared" si="14"/>
        <v>-7.4990933715433652</v>
      </c>
      <c r="X67" s="15">
        <f t="shared" si="15"/>
        <v>-0.84645332207575963</v>
      </c>
      <c r="Y67" s="15">
        <f t="shared" si="16"/>
        <v>67.37833333333333</v>
      </c>
      <c r="Z67" s="15">
        <f t="shared" si="17"/>
        <v>17.418404285669414</v>
      </c>
      <c r="AA67" s="15">
        <f t="shared" si="40"/>
        <v>83.202918003018766</v>
      </c>
      <c r="AB67" s="15">
        <f t="shared" si="18"/>
        <v>302.00646944444435</v>
      </c>
      <c r="AC67" s="15">
        <f t="shared" si="19"/>
        <v>1.2524499021886963</v>
      </c>
      <c r="AD67" s="15">
        <f t="shared" si="20"/>
        <v>1.7838281928551236</v>
      </c>
      <c r="AE67" s="15">
        <f t="shared" si="21"/>
        <v>0.58602051399574395</v>
      </c>
      <c r="AF67" s="15">
        <f t="shared" si="22"/>
        <v>1.1531131334871048</v>
      </c>
      <c r="AG67" s="15">
        <f t="shared" si="23"/>
        <v>8.232021797465571E-25</v>
      </c>
      <c r="AH67" s="15">
        <f t="shared" si="24"/>
        <v>0.54339664432563728</v>
      </c>
      <c r="AI67" s="15">
        <f t="shared" si="25"/>
        <v>-1.5614598697402891E-26</v>
      </c>
      <c r="AJ67" s="15">
        <f t="shared" si="26"/>
        <v>8.8360154344914896</v>
      </c>
      <c r="AK67" s="15">
        <f t="shared" si="27"/>
        <v>-4.2039325320565863</v>
      </c>
      <c r="AL67" s="15">
        <f t="shared" si="28"/>
        <v>-0.73405921543536512</v>
      </c>
      <c r="AM67" s="15">
        <f t="shared" si="29"/>
        <v>9.8125970275162686</v>
      </c>
      <c r="AP67" s="16">
        <f t="shared" si="34"/>
        <v>9.8125970275162686</v>
      </c>
      <c r="AQ67" t="s">
        <v>74</v>
      </c>
      <c r="BC67">
        <v>0</v>
      </c>
      <c r="BD67">
        <v>0</v>
      </c>
    </row>
    <row r="68" spans="1:56" x14ac:dyDescent="0.2">
      <c r="A68" s="28">
        <f>'(Lab)limts'!B64</f>
        <v>58.481666666666662</v>
      </c>
      <c r="B68" s="29">
        <f>'(Lab)limts'!C64</f>
        <v>1.3840899999999987</v>
      </c>
      <c r="C68" s="15">
        <f>'(Lab)limts'!E64</f>
        <v>21.31</v>
      </c>
      <c r="D68" s="15">
        <f t="shared" si="42"/>
        <v>72.911666666666676</v>
      </c>
      <c r="E68" s="15">
        <f t="shared" si="42"/>
        <v>1.4316666666666666</v>
      </c>
      <c r="F68" s="15">
        <f t="shared" si="42"/>
        <v>13.528333333333334</v>
      </c>
      <c r="G68" s="15">
        <f t="shared" si="0"/>
        <v>21.354901196870472</v>
      </c>
      <c r="H68" s="15">
        <f t="shared" si="1"/>
        <v>13.603877102584477</v>
      </c>
      <c r="I68" s="15">
        <f t="shared" si="2"/>
        <v>17.479389149727474</v>
      </c>
      <c r="J68" s="15">
        <f t="shared" si="3"/>
        <v>0.36260437374857113</v>
      </c>
      <c r="K68" s="15">
        <f t="shared" si="4"/>
        <v>58.481666666666662</v>
      </c>
      <c r="L68" s="15">
        <f t="shared" si="5"/>
        <v>1.8859670876616581</v>
      </c>
      <c r="M68" s="15">
        <f t="shared" si="41"/>
        <v>21.31</v>
      </c>
      <c r="N68" s="15">
        <f t="shared" si="41"/>
        <v>72.911666666666676</v>
      </c>
      <c r="O68" s="15">
        <f t="shared" si="7"/>
        <v>1.9507952617500377</v>
      </c>
      <c r="P68" s="15">
        <f t="shared" si="8"/>
        <v>13.528333333333334</v>
      </c>
      <c r="Q68" s="15">
        <f t="shared" si="9"/>
        <v>21.39329268382366</v>
      </c>
      <c r="R68" s="15">
        <f t="shared" si="10"/>
        <v>13.668262688836654</v>
      </c>
      <c r="S68" s="15">
        <f t="shared" si="11"/>
        <v>84.942414313412854</v>
      </c>
      <c r="T68" s="15">
        <f t="shared" si="12"/>
        <v>81.79447080656098</v>
      </c>
      <c r="U68" s="15">
        <f t="shared" si="39"/>
        <v>-3.147943506851874</v>
      </c>
      <c r="V68" s="15">
        <f t="shared" si="13"/>
        <v>14.430000000000014</v>
      </c>
      <c r="W68" s="15">
        <f t="shared" si="14"/>
        <v>-7.7250299949870058</v>
      </c>
      <c r="X68" s="15">
        <f t="shared" si="15"/>
        <v>-0.9393883008733761</v>
      </c>
      <c r="Y68" s="15">
        <f t="shared" si="16"/>
        <v>65.696666666666673</v>
      </c>
      <c r="Z68" s="15">
        <f t="shared" si="17"/>
        <v>17.530777686330158</v>
      </c>
      <c r="AA68" s="15">
        <f t="shared" si="40"/>
        <v>83.368442559986917</v>
      </c>
      <c r="AB68" s="15">
        <f t="shared" si="18"/>
        <v>246.38534444444463</v>
      </c>
      <c r="AC68" s="15">
        <f t="shared" si="19"/>
        <v>1.2264388635469858</v>
      </c>
      <c r="AD68" s="15">
        <f t="shared" si="20"/>
        <v>1.7888849958848572</v>
      </c>
      <c r="AE68" s="15">
        <f t="shared" si="21"/>
        <v>0.58647035140535098</v>
      </c>
      <c r="AF68" s="15">
        <f t="shared" si="22"/>
        <v>1.154219220251667</v>
      </c>
      <c r="AG68" s="15">
        <f t="shared" si="23"/>
        <v>9.1118759806227343E-25</v>
      </c>
      <c r="AH68" s="15">
        <f t="shared" si="24"/>
        <v>0.5548236848450574</v>
      </c>
      <c r="AI68" s="15">
        <f t="shared" si="25"/>
        <v>-1.7646970336675353E-26</v>
      </c>
      <c r="AJ68" s="15">
        <f t="shared" si="26"/>
        <v>11.765771967032247</v>
      </c>
      <c r="AK68" s="15">
        <f t="shared" si="27"/>
        <v>-4.3183491463999246</v>
      </c>
      <c r="AL68" s="15">
        <f t="shared" si="28"/>
        <v>-0.81387338244857077</v>
      </c>
      <c r="AM68" s="15">
        <f t="shared" si="29"/>
        <v>12.559614612442259</v>
      </c>
      <c r="AP68" s="16">
        <f t="shared" si="34"/>
        <v>12.559614612442259</v>
      </c>
      <c r="AQ68" t="s">
        <v>75</v>
      </c>
      <c r="BC68">
        <v>0</v>
      </c>
      <c r="BD68">
        <v>0</v>
      </c>
    </row>
    <row r="69" spans="1:56" x14ac:dyDescent="0.2">
      <c r="A69" s="28">
        <f>'(Lab)limts'!B65</f>
        <v>61.603333333333325</v>
      </c>
      <c r="B69" s="29">
        <f>'(Lab)limts'!C65</f>
        <v>1.4505983333333321</v>
      </c>
      <c r="C69" s="15">
        <f>'(Lab)limts'!E65</f>
        <v>20.99</v>
      </c>
      <c r="D69" s="15">
        <f t="shared" si="42"/>
        <v>72.911666666666676</v>
      </c>
      <c r="E69" s="15">
        <f t="shared" si="42"/>
        <v>1.4316666666666666</v>
      </c>
      <c r="F69" s="15">
        <f t="shared" si="42"/>
        <v>13.528333333333334</v>
      </c>
      <c r="G69" s="15">
        <f t="shared" si="0"/>
        <v>21.040065007615098</v>
      </c>
      <c r="H69" s="15">
        <f t="shared" si="1"/>
        <v>13.603877102584477</v>
      </c>
      <c r="I69" s="15">
        <f t="shared" si="2"/>
        <v>17.321971055099787</v>
      </c>
      <c r="J69" s="15">
        <f t="shared" si="3"/>
        <v>0.36657718007868112</v>
      </c>
      <c r="K69" s="15">
        <f t="shared" si="4"/>
        <v>61.603333333333325</v>
      </c>
      <c r="L69" s="15">
        <f t="shared" si="5"/>
        <v>1.9823545797934998</v>
      </c>
      <c r="M69" s="15">
        <f t="shared" si="41"/>
        <v>20.99</v>
      </c>
      <c r="N69" s="15">
        <f t="shared" si="41"/>
        <v>72.911666666666676</v>
      </c>
      <c r="O69" s="15">
        <f t="shared" si="7"/>
        <v>1.9564829961459786</v>
      </c>
      <c r="P69" s="15">
        <f t="shared" si="8"/>
        <v>13.528333333333334</v>
      </c>
      <c r="Q69" s="15">
        <f t="shared" si="9"/>
        <v>21.083401757781601</v>
      </c>
      <c r="R69" s="15">
        <f t="shared" si="10"/>
        <v>13.669075626829569</v>
      </c>
      <c r="S69" s="15">
        <f t="shared" si="11"/>
        <v>84.604828256347645</v>
      </c>
      <c r="T69" s="15">
        <f t="shared" si="12"/>
        <v>81.770873969987576</v>
      </c>
      <c r="U69" s="15">
        <f t="shared" si="39"/>
        <v>-2.8339542863600684</v>
      </c>
      <c r="V69" s="15">
        <f t="shared" si="13"/>
        <v>11.308333333333351</v>
      </c>
      <c r="W69" s="15">
        <f t="shared" si="14"/>
        <v>-7.4143261309520323</v>
      </c>
      <c r="X69" s="15">
        <f t="shared" si="15"/>
        <v>-0.83958728382862668</v>
      </c>
      <c r="Y69" s="15">
        <f t="shared" si="16"/>
        <v>67.257499999999993</v>
      </c>
      <c r="Z69" s="15">
        <f t="shared" si="17"/>
        <v>17.376238692305584</v>
      </c>
      <c r="AA69" s="15">
        <f t="shared" si="40"/>
        <v>83.187851113167611</v>
      </c>
      <c r="AB69" s="15">
        <f t="shared" si="18"/>
        <v>297.82130624999974</v>
      </c>
      <c r="AC69" s="15">
        <f t="shared" si="19"/>
        <v>1.2505852587451896</v>
      </c>
      <c r="AD69" s="15">
        <f t="shared" si="20"/>
        <v>1.7819307411537513</v>
      </c>
      <c r="AE69" s="15">
        <f t="shared" si="21"/>
        <v>0.58598029040616395</v>
      </c>
      <c r="AF69" s="15">
        <f t="shared" si="22"/>
        <v>1.1527320009262607</v>
      </c>
      <c r="AG69" s="15">
        <f t="shared" si="23"/>
        <v>8.1562456368589151E-25</v>
      </c>
      <c r="AH69" s="15">
        <f t="shared" si="24"/>
        <v>0.53914143421596783</v>
      </c>
      <c r="AI69" s="15">
        <f t="shared" si="25"/>
        <v>-1.534971688261889E-26</v>
      </c>
      <c r="AJ69" s="15">
        <f t="shared" si="26"/>
        <v>9.0424329363036708</v>
      </c>
      <c r="AK69" s="15">
        <f t="shared" si="27"/>
        <v>-4.1608385554600513</v>
      </c>
      <c r="AL69" s="15">
        <f t="shared" si="28"/>
        <v>-0.72834560258064218</v>
      </c>
      <c r="AM69" s="15">
        <f t="shared" si="29"/>
        <v>9.9804137293476405</v>
      </c>
      <c r="AP69" s="16">
        <f t="shared" si="34"/>
        <v>9.9804137293476405</v>
      </c>
      <c r="AQ69" t="s">
        <v>76</v>
      </c>
      <c r="BC69">
        <v>0</v>
      </c>
      <c r="BD69">
        <v>0</v>
      </c>
    </row>
    <row r="70" spans="1:56" x14ac:dyDescent="0.2">
      <c r="A70" s="28">
        <f>'(Lab)limts'!B66</f>
        <v>57.21</v>
      </c>
      <c r="B70" s="29">
        <f>'(Lab)limts'!C66</f>
        <v>1.4316316666666653</v>
      </c>
      <c r="C70" s="15">
        <f>'(Lab)limts'!E66</f>
        <v>19.663333333333338</v>
      </c>
      <c r="D70" s="15">
        <f t="shared" si="42"/>
        <v>72.911666666666676</v>
      </c>
      <c r="E70" s="15">
        <f t="shared" si="42"/>
        <v>1.4316666666666666</v>
      </c>
      <c r="F70" s="15">
        <f t="shared" si="42"/>
        <v>13.528333333333334</v>
      </c>
      <c r="G70" s="15">
        <f t="shared" si="0"/>
        <v>19.715380975440993</v>
      </c>
      <c r="H70" s="15">
        <f t="shared" si="1"/>
        <v>13.603877102584477</v>
      </c>
      <c r="I70" s="15">
        <f t="shared" si="2"/>
        <v>16.659629039012735</v>
      </c>
      <c r="J70" s="15">
        <f t="shared" si="3"/>
        <v>0.38259327929804243</v>
      </c>
      <c r="K70" s="15">
        <f t="shared" si="4"/>
        <v>57.21</v>
      </c>
      <c r="L70" s="15">
        <f t="shared" si="5"/>
        <v>1.9793643207635867</v>
      </c>
      <c r="M70" s="15">
        <f t="shared" si="41"/>
        <v>19.663333333333338</v>
      </c>
      <c r="N70" s="15">
        <f t="shared" si="41"/>
        <v>72.911666666666676</v>
      </c>
      <c r="O70" s="15">
        <f t="shared" si="7"/>
        <v>1.979412711528364</v>
      </c>
      <c r="P70" s="15">
        <f t="shared" si="8"/>
        <v>13.528333333333334</v>
      </c>
      <c r="Q70" s="15">
        <f t="shared" si="9"/>
        <v>19.76270631497847</v>
      </c>
      <c r="R70" s="15">
        <f t="shared" si="10"/>
        <v>13.672376437925408</v>
      </c>
      <c r="S70" s="15">
        <f t="shared" si="11"/>
        <v>84.251815082904784</v>
      </c>
      <c r="T70" s="15">
        <f t="shared" si="12"/>
        <v>81.675773505543958</v>
      </c>
      <c r="U70" s="15">
        <f>IF(AN70=0,T70-S70,IF(AN70=1,T70-S70-360,T70+360-S70))</f>
        <v>-2.5760415773608258</v>
      </c>
      <c r="V70" s="15">
        <f t="shared" si="13"/>
        <v>15.701666666666675</v>
      </c>
      <c r="W70" s="15">
        <f t="shared" si="14"/>
        <v>-6.0903298770530618</v>
      </c>
      <c r="X70" s="15">
        <f t="shared" si="15"/>
        <v>-0.73899052160130196</v>
      </c>
      <c r="Y70" s="15">
        <f t="shared" si="16"/>
        <v>65.060833333333335</v>
      </c>
      <c r="Z70" s="15">
        <f t="shared" si="17"/>
        <v>16.71754137645194</v>
      </c>
      <c r="AA70" s="15">
        <f>IF(AO70=3,S70+T70,IF(AO70=0,AVERAGE(S70,T70),IF(AO70=1,AVERAGE(S70,T70)+180,AVERAGE(S70,T70)-180)))</f>
        <v>82.963794294224371</v>
      </c>
      <c r="AB70" s="15">
        <f t="shared" si="18"/>
        <v>226.82870069444448</v>
      </c>
      <c r="AC70" s="15">
        <f t="shared" si="19"/>
        <v>1.2165665786788349</v>
      </c>
      <c r="AD70" s="15">
        <f t="shared" si="20"/>
        <v>1.7522893619403372</v>
      </c>
      <c r="AE70" s="15">
        <f t="shared" si="21"/>
        <v>0.58539627640424485</v>
      </c>
      <c r="AF70" s="15">
        <f t="shared" si="22"/>
        <v>1.1467957970861329</v>
      </c>
      <c r="AG70" s="15">
        <f t="shared" si="23"/>
        <v>7.1076937458177661E-25</v>
      </c>
      <c r="AH70" s="15">
        <f t="shared" si="24"/>
        <v>0.47504366425054956</v>
      </c>
      <c r="AI70" s="15">
        <f t="shared" si="25"/>
        <v>-1.1786085851622069E-26</v>
      </c>
      <c r="AJ70" s="15">
        <f t="shared" si="26"/>
        <v>12.906541197045168</v>
      </c>
      <c r="AK70" s="15">
        <f t="shared" si="27"/>
        <v>-3.4756416430612491</v>
      </c>
      <c r="AL70" s="15">
        <f t="shared" si="28"/>
        <v>-0.64439591030851873</v>
      </c>
      <c r="AM70" s="15">
        <f t="shared" si="29"/>
        <v>13.381858487939109</v>
      </c>
      <c r="AP70" s="16">
        <f t="shared" si="34"/>
        <v>13.381858487939109</v>
      </c>
      <c r="AQ70" t="s">
        <v>77</v>
      </c>
      <c r="BC70">
        <v>0</v>
      </c>
      <c r="BD70">
        <v>0</v>
      </c>
    </row>
    <row r="71" spans="1:56" x14ac:dyDescent="0.2">
      <c r="A71" s="28">
        <f>'(Lab)limts'!B67</f>
        <v>55.861666666666672</v>
      </c>
      <c r="B71" s="29">
        <f>'(Lab)limts'!C67</f>
        <v>1.4175299999999993</v>
      </c>
      <c r="C71" s="15">
        <f>'(Lab)limts'!E67</f>
        <v>19.453333333333333</v>
      </c>
      <c r="D71" s="15">
        <f t="shared" si="42"/>
        <v>72.911666666666676</v>
      </c>
      <c r="E71" s="15">
        <f t="shared" si="42"/>
        <v>1.4316666666666666</v>
      </c>
      <c r="F71" s="15">
        <f t="shared" si="42"/>
        <v>13.528333333333334</v>
      </c>
      <c r="G71" s="15">
        <f t="shared" si="0"/>
        <v>19.504911409147127</v>
      </c>
      <c r="H71" s="15">
        <f t="shared" si="1"/>
        <v>13.603877102584477</v>
      </c>
      <c r="I71" s="15">
        <f t="shared" si="2"/>
        <v>16.554394255865802</v>
      </c>
      <c r="J71" s="15">
        <f t="shared" si="3"/>
        <v>0.38503094846331615</v>
      </c>
      <c r="K71" s="15">
        <f t="shared" si="4"/>
        <v>55.861666666666672</v>
      </c>
      <c r="L71" s="15">
        <f t="shared" si="5"/>
        <v>1.9633229203752034</v>
      </c>
      <c r="M71" s="15">
        <f t="shared" si="41"/>
        <v>19.453333333333333</v>
      </c>
      <c r="N71" s="15">
        <f t="shared" si="41"/>
        <v>72.911666666666676</v>
      </c>
      <c r="O71" s="15">
        <f t="shared" si="7"/>
        <v>1.9829026412166475</v>
      </c>
      <c r="P71" s="15">
        <f t="shared" si="8"/>
        <v>13.528333333333334</v>
      </c>
      <c r="Q71" s="15">
        <f t="shared" si="9"/>
        <v>19.552156266444079</v>
      </c>
      <c r="R71" s="15">
        <f t="shared" si="10"/>
        <v>13.672882127127467</v>
      </c>
      <c r="S71" s="15">
        <f t="shared" si="11"/>
        <v>84.236951663294477</v>
      </c>
      <c r="T71" s="15">
        <f t="shared" si="12"/>
        <v>81.661303138976706</v>
      </c>
      <c r="U71" s="15">
        <f t="shared" ref="U71:U94" si="43">IF(AN71=0,T71-S71,IF(AN71=1,T71-S71-360,T71+360-S71))</f>
        <v>-2.5756485243177707</v>
      </c>
      <c r="V71" s="15">
        <f t="shared" si="13"/>
        <v>17.050000000000004</v>
      </c>
      <c r="W71" s="15">
        <f t="shared" si="14"/>
        <v>-5.8792741393166121</v>
      </c>
      <c r="X71" s="15">
        <f t="shared" si="15"/>
        <v>-0.73494486883790289</v>
      </c>
      <c r="Y71" s="15">
        <f t="shared" si="16"/>
        <v>64.38666666666667</v>
      </c>
      <c r="Z71" s="15">
        <f t="shared" si="17"/>
        <v>16.612519196785772</v>
      </c>
      <c r="AA71" s="15">
        <f t="shared" ref="AA71:AA94" si="44">IF(AO71=3,S71+T71,IF(AO71=0,AVERAGE(S71,T71),IF(AO71=1,AVERAGE(S71,T71)+180,AVERAGE(S71,T71)-180)))</f>
        <v>82.949127401135598</v>
      </c>
      <c r="AB71" s="15">
        <f t="shared" si="18"/>
        <v>206.97617777777788</v>
      </c>
      <c r="AC71" s="15">
        <f t="shared" si="19"/>
        <v>1.2060731845314439</v>
      </c>
      <c r="AD71" s="15">
        <f t="shared" si="20"/>
        <v>1.7475633638553596</v>
      </c>
      <c r="AE71" s="15">
        <f t="shared" si="21"/>
        <v>0.58535896702201018</v>
      </c>
      <c r="AF71" s="15">
        <f t="shared" si="22"/>
        <v>1.1458643061499576</v>
      </c>
      <c r="AG71" s="15">
        <f t="shared" si="23"/>
        <v>7.0439172356201867E-25</v>
      </c>
      <c r="AH71" s="15">
        <f t="shared" si="24"/>
        <v>0.46524708971717826</v>
      </c>
      <c r="AI71" s="15">
        <f t="shared" si="25"/>
        <v>-1.1439453383587147E-26</v>
      </c>
      <c r="AJ71" s="15">
        <f t="shared" si="26"/>
        <v>14.136787235364894</v>
      </c>
      <c r="AK71" s="15">
        <f t="shared" si="27"/>
        <v>-3.364269508572292</v>
      </c>
      <c r="AL71" s="15">
        <f t="shared" si="28"/>
        <v>-0.64138909371152164</v>
      </c>
      <c r="AM71" s="15">
        <f t="shared" si="29"/>
        <v>14.545736235537104</v>
      </c>
      <c r="AP71" s="16">
        <f t="shared" si="34"/>
        <v>14.545736235537104</v>
      </c>
      <c r="AQ71" t="s">
        <v>78</v>
      </c>
      <c r="BC71">
        <v>0</v>
      </c>
      <c r="BD71">
        <v>0</v>
      </c>
    </row>
    <row r="72" spans="1:56" x14ac:dyDescent="0.2">
      <c r="A72" s="28">
        <f>'(Lab)limts'!B68</f>
        <v>83.105000000000004</v>
      </c>
      <c r="B72" s="29">
        <f>'(Lab)limts'!C68</f>
        <v>-1.4066700000000001</v>
      </c>
      <c r="C72" s="15">
        <f>'(Lab)limts'!E68</f>
        <v>17.371666666666666</v>
      </c>
      <c r="D72" s="15">
        <f t="shared" si="42"/>
        <v>72.911666666666676</v>
      </c>
      <c r="E72" s="15">
        <f t="shared" si="42"/>
        <v>1.4316666666666666</v>
      </c>
      <c r="F72" s="15">
        <f t="shared" si="42"/>
        <v>13.528333333333334</v>
      </c>
      <c r="G72" s="15">
        <f t="shared" si="0"/>
        <v>17.428526135811882</v>
      </c>
      <c r="H72" s="15">
        <f t="shared" si="1"/>
        <v>13.603877102584477</v>
      </c>
      <c r="I72" s="15">
        <f t="shared" si="2"/>
        <v>15.51620161919818</v>
      </c>
      <c r="J72" s="15">
        <f t="shared" si="3"/>
        <v>0.407453671727665</v>
      </c>
      <c r="K72" s="15">
        <f t="shared" si="4"/>
        <v>83.105000000000004</v>
      </c>
      <c r="L72" s="15">
        <f t="shared" si="5"/>
        <v>-1.9798228564091545</v>
      </c>
      <c r="M72" s="15">
        <f t="shared" si="41"/>
        <v>17.371666666666666</v>
      </c>
      <c r="N72" s="15">
        <f t="shared" si="41"/>
        <v>72.911666666666676</v>
      </c>
      <c r="O72" s="15">
        <f t="shared" si="7"/>
        <v>2.015004506690107</v>
      </c>
      <c r="P72" s="15">
        <f t="shared" si="8"/>
        <v>13.528333333333334</v>
      </c>
      <c r="Q72" s="15">
        <f t="shared" si="9"/>
        <v>17.484121405450658</v>
      </c>
      <c r="R72" s="15">
        <f t="shared" si="10"/>
        <v>13.677574563487463</v>
      </c>
      <c r="S72" s="15">
        <f t="shared" si="11"/>
        <v>96.501860606180287</v>
      </c>
      <c r="T72" s="15">
        <f t="shared" si="12"/>
        <v>81.528248988029105</v>
      </c>
      <c r="U72" s="15">
        <f t="shared" si="43"/>
        <v>-14.973611618151182</v>
      </c>
      <c r="V72" s="15">
        <f t="shared" si="13"/>
        <v>-10.193333333333328</v>
      </c>
      <c r="W72" s="15">
        <f t="shared" si="14"/>
        <v>-3.8065468419631951</v>
      </c>
      <c r="X72" s="15">
        <f t="shared" si="15"/>
        <v>-4.0298955212285241</v>
      </c>
      <c r="Y72" s="15">
        <f t="shared" si="16"/>
        <v>78.00833333333334</v>
      </c>
      <c r="Z72" s="15">
        <f t="shared" si="17"/>
        <v>15.580847984469059</v>
      </c>
      <c r="AA72" s="15">
        <f t="shared" si="44"/>
        <v>89.015054797104696</v>
      </c>
      <c r="AB72" s="15">
        <f t="shared" si="18"/>
        <v>784.46673611111146</v>
      </c>
      <c r="AC72" s="15">
        <f t="shared" si="19"/>
        <v>1.4148697277193187</v>
      </c>
      <c r="AD72" s="15">
        <f t="shared" si="20"/>
        <v>1.7011381593011077</v>
      </c>
      <c r="AE72" s="15">
        <f t="shared" si="21"/>
        <v>0.6112833754095327</v>
      </c>
      <c r="AF72" s="15">
        <f t="shared" si="22"/>
        <v>1.1428647002153358</v>
      </c>
      <c r="AG72" s="15">
        <f t="shared" si="23"/>
        <v>2.7621649464271512E-23</v>
      </c>
      <c r="AH72" s="15">
        <f t="shared" si="24"/>
        <v>0.3754217814889651</v>
      </c>
      <c r="AI72" s="15">
        <f t="shared" si="25"/>
        <v>-3.6197321819045345E-25</v>
      </c>
      <c r="AJ72" s="15">
        <f t="shared" si="26"/>
        <v>-7.204432417791808</v>
      </c>
      <c r="AK72" s="15">
        <f t="shared" si="27"/>
        <v>-2.237647084189252</v>
      </c>
      <c r="AL72" s="15">
        <f t="shared" si="28"/>
        <v>-3.5261352638411361</v>
      </c>
      <c r="AM72" s="15">
        <f t="shared" si="29"/>
        <v>8.3273369593654714</v>
      </c>
      <c r="AP72" s="16">
        <f t="shared" si="34"/>
        <v>8.3273369593654714</v>
      </c>
      <c r="AQ72" t="s">
        <v>79</v>
      </c>
      <c r="BC72">
        <v>0</v>
      </c>
      <c r="BD72">
        <v>0</v>
      </c>
    </row>
    <row r="73" spans="1:56" x14ac:dyDescent="0.2">
      <c r="A73" s="28">
        <f>'(Lab)limts'!B69</f>
        <v>56.376666666666658</v>
      </c>
      <c r="B73" s="29">
        <f>'(Lab)limts'!C69</f>
        <v>1.7176249999999988</v>
      </c>
      <c r="C73" s="15">
        <f>'(Lab)limts'!E69</f>
        <v>17.371666666666666</v>
      </c>
      <c r="D73" s="15">
        <f t="shared" si="42"/>
        <v>72.911666666666676</v>
      </c>
      <c r="E73" s="15">
        <f t="shared" si="42"/>
        <v>1.4316666666666666</v>
      </c>
      <c r="F73" s="15">
        <f t="shared" si="42"/>
        <v>13.528333333333334</v>
      </c>
      <c r="G73" s="15">
        <f t="shared" ref="G73:G94" si="45">SQRT(B73^2+C73^2)</f>
        <v>17.45637529438465</v>
      </c>
      <c r="H73" s="15">
        <f t="shared" ref="H73:H94" si="46">SQRT(E73^2+F73^2)</f>
        <v>13.603877102584477</v>
      </c>
      <c r="I73" s="15">
        <f t="shared" ref="I73:I94" si="47">AVERAGE(G73:H73)</f>
        <v>15.530126198484563</v>
      </c>
      <c r="J73" s="15">
        <f t="shared" ref="J73:J94" si="48">0.5*(1-SQRT(I73^7/(I73^7+$B$2)))</f>
        <v>0.40717267495907195</v>
      </c>
      <c r="K73" s="15">
        <f t="shared" ref="K73:K94" si="49">A73</f>
        <v>56.376666666666658</v>
      </c>
      <c r="L73" s="15">
        <f t="shared" ref="L73:L94" si="50">(1+$J73)*B73</f>
        <v>2.4169949658265741</v>
      </c>
      <c r="M73" s="15">
        <f t="shared" si="41"/>
        <v>17.371666666666666</v>
      </c>
      <c r="N73" s="15">
        <f t="shared" si="41"/>
        <v>72.911666666666676</v>
      </c>
      <c r="O73" s="15">
        <f t="shared" ref="O73:O94" si="51">(1+$J73)*E73</f>
        <v>2.0146022129830712</v>
      </c>
      <c r="P73" s="15">
        <f t="shared" ref="P73:P94" si="52">F73</f>
        <v>13.528333333333334</v>
      </c>
      <c r="Q73" s="15">
        <f t="shared" ref="Q73:Q94" si="53">SQRT(L73^2+M73^2)</f>
        <v>17.539004174770266</v>
      </c>
      <c r="R73" s="15">
        <f t="shared" ref="R73:R94" si="54">SQRT(O73^2+P73^2)</f>
        <v>13.67751530265399</v>
      </c>
      <c r="S73" s="15">
        <f t="shared" ref="S73:S94" si="55">IF(AND(L73=0,M73=0),0,IF(M73&gt;=0,DEGREES(ATAN2(L73,M73)),DEGREES(ATAN2(L73,M73))+360))</f>
        <v>82.079041923333051</v>
      </c>
      <c r="T73" s="15">
        <f t="shared" ref="T73:T94" si="56">IF(AND(O73=0,P73=0),0,IF(P73&gt;=0,DEGREES(ATAN2(O73,P73)),DEGREES(ATAN2(O73,P73))+360))</f>
        <v>81.529915827848242</v>
      </c>
      <c r="U73" s="15">
        <f t="shared" si="43"/>
        <v>-0.54912609548480873</v>
      </c>
      <c r="V73" s="15">
        <f t="shared" ref="V73:V94" si="57">N73-K73</f>
        <v>16.535000000000018</v>
      </c>
      <c r="W73" s="15">
        <f t="shared" ref="W73:W94" si="58">(R73-Q73)</f>
        <v>-3.8614888721162757</v>
      </c>
      <c r="X73" s="15">
        <f t="shared" ref="X73:X94" si="59">(2*SQRT(Q73*R73)*SIN(RADIANS(U73/2)))</f>
        <v>-0.14844099559845997</v>
      </c>
      <c r="Y73" s="15">
        <f t="shared" ref="Y73:Y94" si="60">AVERAGE(K73,N73)</f>
        <v>64.644166666666663</v>
      </c>
      <c r="Z73" s="15">
        <f t="shared" ref="Z73:Z94" si="61">AVERAGE(Q73,R73)</f>
        <v>15.608259738712128</v>
      </c>
      <c r="AA73" s="15">
        <f t="shared" si="44"/>
        <v>81.804478875590647</v>
      </c>
      <c r="AB73" s="15">
        <f t="shared" ref="AB73:AB94" si="62">(Y73-50)^2</f>
        <v>214.451617361111</v>
      </c>
      <c r="AC73" s="15">
        <f t="shared" ref="AC73:AC94" si="63">1+(0.015*AB73/SQRT(20+AB73))</f>
        <v>1.2100844792396335</v>
      </c>
      <c r="AD73" s="15">
        <f t="shared" ref="AD73:AD94" si="64">1+0.045*Z73</f>
        <v>1.7023716882420459</v>
      </c>
      <c r="AE73" s="15">
        <f t="shared" ref="AE73:AE94" si="65">1-0.17*COS(RADIANS(AA73-30))+0.24*COS(RADIANS(2*AA73))+0.32*COS(RADIANS(3*AA73+6))-0.2*COS(RADIANS(4*AA73-63))</f>
        <v>0.58278826142576434</v>
      </c>
      <c r="AF73" s="15">
        <f t="shared" ref="AF73:AF94" si="66">1+0.015*Z73*AE73</f>
        <v>1.1364446583550869</v>
      </c>
      <c r="AG73" s="15">
        <f t="shared" ref="AG73:AG94" si="67">30*EXP(-1*((AA73-275)/25)^2)</f>
        <v>3.4785296650540738E-25</v>
      </c>
      <c r="AH73" s="15">
        <f t="shared" ref="AH73:AH94" si="68">2*SQRT(Z73^7/(Z73^7+$B$2))</f>
        <v>0.37765621571135755</v>
      </c>
      <c r="AI73" s="15">
        <f t="shared" ref="AI73:AI94" si="69">-SIN(RADIANS(2*AG73))*AH73</f>
        <v>-4.5856374089266512E-27</v>
      </c>
      <c r="AJ73" s="15">
        <f t="shared" ref="AJ73:AJ94" si="70">V73/AC73/$B$3</f>
        <v>13.664335245742446</v>
      </c>
      <c r="AK73" s="15">
        <f t="shared" ref="AK73:AK94" si="71">W73/AD73/$B$4</f>
        <v>-2.2682995134299033</v>
      </c>
      <c r="AL73" s="15">
        <f t="shared" ref="AL73:AL94" si="72">X73/AF73/$B$5</f>
        <v>-0.13061876309341494</v>
      </c>
      <c r="AM73" s="15">
        <f t="shared" ref="AM73:AM94" si="73">SQRT(AJ73^2+AK73^2+AL73^2+AI73*AK73*AL73)</f>
        <v>13.851942161730884</v>
      </c>
      <c r="AP73" s="16">
        <f t="shared" si="34"/>
        <v>13.851942161730884</v>
      </c>
      <c r="AQ73" t="s">
        <v>80</v>
      </c>
      <c r="BC73">
        <v>0</v>
      </c>
      <c r="BD73">
        <v>0</v>
      </c>
    </row>
    <row r="74" spans="1:56" x14ac:dyDescent="0.2">
      <c r="A74" s="28">
        <f>'(Lab)limts'!B70</f>
        <v>48.326666666666675</v>
      </c>
      <c r="B74" s="29">
        <f>'(Lab)limts'!C70</f>
        <v>1.6250149999999992</v>
      </c>
      <c r="C74" s="15">
        <f>'(Lab)limts'!E70</f>
        <v>17.371666666666666</v>
      </c>
      <c r="D74" s="15">
        <f t="shared" si="42"/>
        <v>72.911666666666676</v>
      </c>
      <c r="E74" s="15">
        <f t="shared" si="42"/>
        <v>1.4316666666666666</v>
      </c>
      <c r="F74" s="15">
        <f t="shared" si="42"/>
        <v>13.528333333333334</v>
      </c>
      <c r="G74" s="15">
        <f t="shared" si="45"/>
        <v>17.447506312593866</v>
      </c>
      <c r="H74" s="15">
        <f t="shared" si="46"/>
        <v>13.603877102584477</v>
      </c>
      <c r="I74" s="15">
        <f t="shared" si="47"/>
        <v>15.525691707589171</v>
      </c>
      <c r="J74" s="15">
        <f t="shared" si="48"/>
        <v>0.40726222110554</v>
      </c>
      <c r="K74" s="15">
        <f t="shared" si="49"/>
        <v>48.326666666666675</v>
      </c>
      <c r="L74" s="15">
        <f t="shared" si="50"/>
        <v>2.2868222182298177</v>
      </c>
      <c r="M74" s="15">
        <f t="shared" si="41"/>
        <v>17.371666666666666</v>
      </c>
      <c r="N74" s="15">
        <f t="shared" si="41"/>
        <v>72.911666666666676</v>
      </c>
      <c r="O74" s="15">
        <f t="shared" si="51"/>
        <v>2.0147304132160979</v>
      </c>
      <c r="P74" s="15">
        <f t="shared" si="52"/>
        <v>13.528333333333334</v>
      </c>
      <c r="Q74" s="15">
        <f t="shared" si="53"/>
        <v>17.521539847729347</v>
      </c>
      <c r="R74" s="15">
        <f t="shared" si="54"/>
        <v>13.677534186238239</v>
      </c>
      <c r="S74" s="15">
        <f t="shared" si="55"/>
        <v>82.500651928697991</v>
      </c>
      <c r="T74" s="15">
        <f t="shared" si="56"/>
        <v>81.529384649059466</v>
      </c>
      <c r="U74" s="15">
        <f t="shared" si="43"/>
        <v>-0.97126727963852488</v>
      </c>
      <c r="V74" s="15">
        <f t="shared" si="57"/>
        <v>24.585000000000001</v>
      </c>
      <c r="W74" s="15">
        <f t="shared" si="58"/>
        <v>-3.8440056614911082</v>
      </c>
      <c r="X74" s="15">
        <f t="shared" si="59"/>
        <v>-0.26242243785743646</v>
      </c>
      <c r="Y74" s="15">
        <f t="shared" si="60"/>
        <v>60.619166666666672</v>
      </c>
      <c r="Z74" s="15">
        <f t="shared" si="61"/>
        <v>15.599537016983792</v>
      </c>
      <c r="AA74" s="15">
        <f t="shared" si="44"/>
        <v>82.015018288878736</v>
      </c>
      <c r="AB74" s="15">
        <f t="shared" si="62"/>
        <v>112.76670069444455</v>
      </c>
      <c r="AC74" s="15">
        <f t="shared" si="63"/>
        <v>1.1468005057100834</v>
      </c>
      <c r="AD74" s="15">
        <f t="shared" si="64"/>
        <v>1.7019791657642707</v>
      </c>
      <c r="AE74" s="15">
        <f t="shared" si="65"/>
        <v>0.58321136395380446</v>
      </c>
      <c r="AF74" s="15">
        <f t="shared" si="66"/>
        <v>1.1364674089108446</v>
      </c>
      <c r="AG74" s="15">
        <f t="shared" si="67"/>
        <v>3.9618046487786976E-25</v>
      </c>
      <c r="AH74" s="15">
        <f t="shared" si="68"/>
        <v>0.37694428759635396</v>
      </c>
      <c r="AI74" s="15">
        <f t="shared" si="69"/>
        <v>-5.2128783083885847E-27</v>
      </c>
      <c r="AJ74" s="15">
        <f t="shared" si="70"/>
        <v>21.437904742444545</v>
      </c>
      <c r="AK74" s="15">
        <f t="shared" si="71"/>
        <v>-2.2585503623159595</v>
      </c>
      <c r="AL74" s="15">
        <f t="shared" si="72"/>
        <v>-0.23091065858979101</v>
      </c>
      <c r="AM74" s="15">
        <f t="shared" si="73"/>
        <v>21.557785814352417</v>
      </c>
      <c r="AP74" s="16">
        <f t="shared" ref="AP74:AP94" si="74">AM74</f>
        <v>21.557785814352417</v>
      </c>
      <c r="AQ74" t="s">
        <v>81</v>
      </c>
      <c r="BC74">
        <v>0</v>
      </c>
      <c r="BD74">
        <v>0</v>
      </c>
    </row>
    <row r="75" spans="1:56" x14ac:dyDescent="0.2">
      <c r="A75" s="28">
        <f>'(Lab)limts'!B71</f>
        <v>62.235000000000007</v>
      </c>
      <c r="B75" s="29">
        <f>'(Lab)limts'!C71</f>
        <v>-0.53666999999999998</v>
      </c>
      <c r="C75" s="15">
        <f>'(Lab)limts'!E71</f>
        <v>17.371666666666666</v>
      </c>
      <c r="D75" s="15">
        <f t="shared" ref="D75:F90" si="75">D74</f>
        <v>72.911666666666676</v>
      </c>
      <c r="E75" s="15">
        <f t="shared" si="75"/>
        <v>1.4316666666666666</v>
      </c>
      <c r="F75" s="15">
        <f t="shared" si="75"/>
        <v>13.528333333333334</v>
      </c>
      <c r="G75" s="15">
        <f t="shared" si="45"/>
        <v>17.379954472514527</v>
      </c>
      <c r="H75" s="15">
        <f t="shared" si="46"/>
        <v>13.603877102584477</v>
      </c>
      <c r="I75" s="15">
        <f t="shared" si="47"/>
        <v>15.491915787549502</v>
      </c>
      <c r="J75" s="15">
        <f t="shared" si="48"/>
        <v>0.4079424673455645</v>
      </c>
      <c r="K75" s="15">
        <f t="shared" si="49"/>
        <v>62.235000000000007</v>
      </c>
      <c r="L75" s="15">
        <f t="shared" si="50"/>
        <v>-0.75560048395034407</v>
      </c>
      <c r="M75" s="15">
        <f t="shared" si="41"/>
        <v>17.371666666666666</v>
      </c>
      <c r="N75" s="15">
        <f t="shared" si="41"/>
        <v>72.911666666666676</v>
      </c>
      <c r="O75" s="15">
        <f t="shared" si="51"/>
        <v>2.0157042990830663</v>
      </c>
      <c r="P75" s="15">
        <f t="shared" si="52"/>
        <v>13.528333333333334</v>
      </c>
      <c r="Q75" s="15">
        <f t="shared" si="53"/>
        <v>17.388091754678651</v>
      </c>
      <c r="R75" s="15">
        <f t="shared" si="54"/>
        <v>13.677677675655314</v>
      </c>
      <c r="S75" s="15">
        <f t="shared" si="55"/>
        <v>92.49057551411083</v>
      </c>
      <c r="T75" s="15">
        <f t="shared" si="56"/>
        <v>81.525349544268579</v>
      </c>
      <c r="U75" s="15">
        <f t="shared" si="43"/>
        <v>-10.965225969842251</v>
      </c>
      <c r="V75" s="15">
        <f t="shared" si="57"/>
        <v>10.676666666666669</v>
      </c>
      <c r="W75" s="15">
        <f t="shared" si="58"/>
        <v>-3.7104140790233373</v>
      </c>
      <c r="X75" s="15">
        <f t="shared" si="59"/>
        <v>-2.9468913576445801</v>
      </c>
      <c r="Y75" s="15">
        <f t="shared" si="60"/>
        <v>67.573333333333338</v>
      </c>
      <c r="Z75" s="15">
        <f t="shared" si="61"/>
        <v>15.532884715166983</v>
      </c>
      <c r="AA75" s="15">
        <f t="shared" si="44"/>
        <v>87.007962529189712</v>
      </c>
      <c r="AB75" s="15">
        <f t="shared" si="62"/>
        <v>308.8220444444446</v>
      </c>
      <c r="AC75" s="15">
        <f t="shared" si="63"/>
        <v>1.255457754388458</v>
      </c>
      <c r="AD75" s="15">
        <f t="shared" si="64"/>
        <v>1.6989798121825141</v>
      </c>
      <c r="AE75" s="15">
        <f t="shared" si="65"/>
        <v>0.60025349583337628</v>
      </c>
      <c r="AF75" s="15">
        <f t="shared" si="66"/>
        <v>1.139855025259837</v>
      </c>
      <c r="AG75" s="15">
        <f t="shared" si="67"/>
        <v>8.3114141563075576E-24</v>
      </c>
      <c r="AH75" s="15">
        <f t="shared" si="68"/>
        <v>0.3715322226049329</v>
      </c>
      <c r="AI75" s="15">
        <f t="shared" si="69"/>
        <v>-1.0779007461720555E-25</v>
      </c>
      <c r="AJ75" s="15">
        <f t="shared" si="70"/>
        <v>8.5042022555887176</v>
      </c>
      <c r="AK75" s="15">
        <f t="shared" si="71"/>
        <v>-2.1839071026140853</v>
      </c>
      <c r="AL75" s="15">
        <f t="shared" si="72"/>
        <v>-2.5853211964151477</v>
      </c>
      <c r="AM75" s="15">
        <f t="shared" si="73"/>
        <v>9.1528570362178137</v>
      </c>
      <c r="AP75" s="16">
        <f t="shared" si="74"/>
        <v>9.1528570362178137</v>
      </c>
      <c r="AQ75" t="s">
        <v>82</v>
      </c>
      <c r="BC75">
        <v>0</v>
      </c>
      <c r="BD75">
        <v>0</v>
      </c>
    </row>
    <row r="76" spans="1:56" x14ac:dyDescent="0.2">
      <c r="A76" s="28">
        <f>'(Lab)limts'!B72</f>
        <v>63.271666666666668</v>
      </c>
      <c r="B76" s="29">
        <f>'(Lab)limts'!C72</f>
        <v>1.7548299999999988</v>
      </c>
      <c r="C76" s="15">
        <f>'(Lab)limts'!E72</f>
        <v>17.371666666666666</v>
      </c>
      <c r="D76" s="15">
        <f t="shared" si="75"/>
        <v>72.911666666666676</v>
      </c>
      <c r="E76" s="15">
        <f t="shared" si="75"/>
        <v>1.4316666666666666</v>
      </c>
      <c r="F76" s="15">
        <f t="shared" si="75"/>
        <v>13.528333333333334</v>
      </c>
      <c r="G76" s="15">
        <f t="shared" si="45"/>
        <v>17.460075346534957</v>
      </c>
      <c r="H76" s="15">
        <f t="shared" si="46"/>
        <v>13.603877102584477</v>
      </c>
      <c r="I76" s="15">
        <f t="shared" si="47"/>
        <v>15.531976224559717</v>
      </c>
      <c r="J76" s="15">
        <f t="shared" si="48"/>
        <v>0.40713530101955131</v>
      </c>
      <c r="K76" s="15">
        <f t="shared" si="49"/>
        <v>63.271666666666668</v>
      </c>
      <c r="L76" s="15">
        <f t="shared" si="50"/>
        <v>2.4692832402881377</v>
      </c>
      <c r="M76" s="15">
        <f t="shared" si="41"/>
        <v>17.371666666666666</v>
      </c>
      <c r="N76" s="15">
        <f t="shared" si="41"/>
        <v>72.911666666666676</v>
      </c>
      <c r="O76" s="15">
        <f t="shared" si="51"/>
        <v>2.0145487059596574</v>
      </c>
      <c r="P76" s="15">
        <f t="shared" si="52"/>
        <v>13.528333333333334</v>
      </c>
      <c r="Q76" s="15">
        <f t="shared" si="53"/>
        <v>17.546286287945538</v>
      </c>
      <c r="R76" s="15">
        <f t="shared" si="54"/>
        <v>13.677507421546572</v>
      </c>
      <c r="S76" s="15">
        <f t="shared" si="55"/>
        <v>81.909928174081344</v>
      </c>
      <c r="T76" s="15">
        <f t="shared" si="56"/>
        <v>81.53013752675497</v>
      </c>
      <c r="U76" s="15">
        <f t="shared" si="43"/>
        <v>-0.37979064732637369</v>
      </c>
      <c r="V76" s="15">
        <f t="shared" si="57"/>
        <v>9.6400000000000077</v>
      </c>
      <c r="W76" s="15">
        <f t="shared" si="58"/>
        <v>-3.8687788663989657</v>
      </c>
      <c r="X76" s="15">
        <f t="shared" si="59"/>
        <v>-0.10268734453065061</v>
      </c>
      <c r="Y76" s="15">
        <f t="shared" si="60"/>
        <v>68.091666666666669</v>
      </c>
      <c r="Z76" s="15">
        <f t="shared" si="61"/>
        <v>15.611896854746055</v>
      </c>
      <c r="AA76" s="15">
        <f t="shared" si="44"/>
        <v>81.720032850418164</v>
      </c>
      <c r="AB76" s="15">
        <f t="shared" si="62"/>
        <v>327.30840277777787</v>
      </c>
      <c r="AC76" s="15">
        <f t="shared" si="63"/>
        <v>1.2634454902015284</v>
      </c>
      <c r="AD76" s="15">
        <f t="shared" si="64"/>
        <v>1.7025353584635723</v>
      </c>
      <c r="AE76" s="15">
        <f t="shared" si="65"/>
        <v>0.58262472420524791</v>
      </c>
      <c r="AF76" s="15">
        <f t="shared" si="66"/>
        <v>1.1364381564897579</v>
      </c>
      <c r="AG76" s="15">
        <f t="shared" si="67"/>
        <v>3.301548445613336E-25</v>
      </c>
      <c r="AH76" s="15">
        <f t="shared" si="68"/>
        <v>0.3779533185875571</v>
      </c>
      <c r="AI76" s="15">
        <f t="shared" si="69"/>
        <v>-4.3557525601418314E-27</v>
      </c>
      <c r="AJ76" s="15">
        <f t="shared" si="70"/>
        <v>7.6299294862830687</v>
      </c>
      <c r="AK76" s="15">
        <f t="shared" si="71"/>
        <v>-2.2723633005133519</v>
      </c>
      <c r="AL76" s="15">
        <f t="shared" si="72"/>
        <v>-9.0358937654673926E-2</v>
      </c>
      <c r="AM76" s="15">
        <f t="shared" si="73"/>
        <v>7.9616344850028016</v>
      </c>
      <c r="AP76" s="16">
        <f t="shared" si="74"/>
        <v>7.9616344850028016</v>
      </c>
      <c r="AQ76" t="s">
        <v>83</v>
      </c>
      <c r="BC76">
        <v>0</v>
      </c>
      <c r="BD76">
        <v>0</v>
      </c>
    </row>
    <row r="77" spans="1:56" x14ac:dyDescent="0.2">
      <c r="A77" s="28">
        <f>'(Lab)limts'!B73</f>
        <v>58.32166666666668</v>
      </c>
      <c r="B77" s="29">
        <f>'(Lab)limts'!C73</f>
        <v>0.66540999999999872</v>
      </c>
      <c r="C77" s="15">
        <f>'(Lab)limts'!E73</f>
        <v>38.356666666666669</v>
      </c>
      <c r="D77" s="15">
        <f t="shared" si="75"/>
        <v>72.911666666666676</v>
      </c>
      <c r="E77" s="15">
        <f t="shared" si="75"/>
        <v>1.4316666666666666</v>
      </c>
      <c r="F77" s="15">
        <f t="shared" si="75"/>
        <v>13.528333333333334</v>
      </c>
      <c r="G77" s="15">
        <f t="shared" si="45"/>
        <v>38.362437986210914</v>
      </c>
      <c r="H77" s="15">
        <f t="shared" si="46"/>
        <v>13.603877102584477</v>
      </c>
      <c r="I77" s="15">
        <f t="shared" si="47"/>
        <v>25.983157544397695</v>
      </c>
      <c r="J77" s="15">
        <f t="shared" si="48"/>
        <v>0.12347140936995982</v>
      </c>
      <c r="K77" s="15">
        <f t="shared" si="49"/>
        <v>58.32166666666668</v>
      </c>
      <c r="L77" s="15">
        <f t="shared" si="50"/>
        <v>0.74756911050886354</v>
      </c>
      <c r="M77" s="15">
        <f t="shared" si="41"/>
        <v>38.356666666666669</v>
      </c>
      <c r="N77" s="15">
        <f t="shared" si="41"/>
        <v>72.911666666666676</v>
      </c>
      <c r="O77" s="15">
        <f t="shared" si="51"/>
        <v>1.6084365677479924</v>
      </c>
      <c r="P77" s="15">
        <f t="shared" si="52"/>
        <v>13.528333333333334</v>
      </c>
      <c r="Q77" s="15">
        <f t="shared" si="53"/>
        <v>38.363951013324538</v>
      </c>
      <c r="R77" s="15">
        <f t="shared" si="54"/>
        <v>13.623614460569806</v>
      </c>
      <c r="S77" s="15">
        <f t="shared" si="55"/>
        <v>88.883450089430255</v>
      </c>
      <c r="T77" s="15">
        <f t="shared" si="56"/>
        <v>83.219708882663753</v>
      </c>
      <c r="U77" s="15">
        <f t="shared" si="43"/>
        <v>-5.6637412067665025</v>
      </c>
      <c r="V77" s="15">
        <f t="shared" si="57"/>
        <v>14.589999999999996</v>
      </c>
      <c r="W77" s="15">
        <f t="shared" si="58"/>
        <v>-24.740336552754734</v>
      </c>
      <c r="X77" s="15">
        <f t="shared" si="59"/>
        <v>-2.2589767919287271</v>
      </c>
      <c r="Y77" s="15">
        <f t="shared" si="60"/>
        <v>65.616666666666674</v>
      </c>
      <c r="Z77" s="15">
        <f t="shared" si="61"/>
        <v>25.993782736947171</v>
      </c>
      <c r="AA77" s="15">
        <f t="shared" si="44"/>
        <v>86.051579486047004</v>
      </c>
      <c r="AB77" s="15">
        <f t="shared" si="62"/>
        <v>243.88027777777802</v>
      </c>
      <c r="AC77" s="15">
        <f t="shared" si="63"/>
        <v>1.2251979712631267</v>
      </c>
      <c r="AD77" s="15">
        <f t="shared" si="64"/>
        <v>2.1697202231626225</v>
      </c>
      <c r="AE77" s="15">
        <f t="shared" si="65"/>
        <v>0.5958820280132987</v>
      </c>
      <c r="AF77" s="15">
        <f t="shared" si="66"/>
        <v>1.2323384195954372</v>
      </c>
      <c r="AG77" s="15">
        <f t="shared" si="67"/>
        <v>4.668466429073574E-24</v>
      </c>
      <c r="AH77" s="15">
        <f t="shared" si="68"/>
        <v>1.5070468789021456</v>
      </c>
      <c r="AI77" s="15">
        <f t="shared" si="69"/>
        <v>-2.4558869155758112E-25</v>
      </c>
      <c r="AJ77" s="15">
        <f t="shared" si="70"/>
        <v>11.908279594160877</v>
      </c>
      <c r="AK77" s="15">
        <f t="shared" si="71"/>
        <v>-11.402546876155665</v>
      </c>
      <c r="AL77" s="15">
        <f t="shared" si="72"/>
        <v>-1.8330815269642602</v>
      </c>
      <c r="AM77" s="15">
        <f t="shared" si="73"/>
        <v>16.588712609486407</v>
      </c>
      <c r="AP77" s="16">
        <f t="shared" si="74"/>
        <v>16.588712609486407</v>
      </c>
      <c r="AQ77" t="s">
        <v>84</v>
      </c>
      <c r="BC77">
        <v>0</v>
      </c>
      <c r="BD77">
        <v>0</v>
      </c>
    </row>
    <row r="78" spans="1:56" x14ac:dyDescent="0.2">
      <c r="A78" s="28">
        <f>'(Lab)limts'!B74</f>
        <v>84.722171666666682</v>
      </c>
      <c r="B78" s="29">
        <f>'(Lab)limts'!C74</f>
        <v>-0.49833</v>
      </c>
      <c r="C78" s="15">
        <f>'(Lab)limts'!E74</f>
        <v>17.371666666666666</v>
      </c>
      <c r="D78" s="15">
        <f t="shared" si="75"/>
        <v>72.911666666666676</v>
      </c>
      <c r="E78" s="15">
        <f t="shared" si="75"/>
        <v>1.4316666666666666</v>
      </c>
      <c r="F78" s="15">
        <f t="shared" si="75"/>
        <v>13.528333333333334</v>
      </c>
      <c r="G78" s="15">
        <f t="shared" si="45"/>
        <v>17.378812835365878</v>
      </c>
      <c r="H78" s="15">
        <f t="shared" si="46"/>
        <v>13.603877102584477</v>
      </c>
      <c r="I78" s="15">
        <f t="shared" si="47"/>
        <v>15.491344968975177</v>
      </c>
      <c r="J78" s="15">
        <f t="shared" si="48"/>
        <v>0.40795393635762511</v>
      </c>
      <c r="K78" s="15">
        <f t="shared" si="49"/>
        <v>84.722171666666682</v>
      </c>
      <c r="L78" s="15">
        <f t="shared" si="50"/>
        <v>-0.70162568510509538</v>
      </c>
      <c r="M78" s="15">
        <f t="shared" si="41"/>
        <v>17.371666666666666</v>
      </c>
      <c r="N78" s="15">
        <f t="shared" si="41"/>
        <v>72.911666666666676</v>
      </c>
      <c r="O78" s="15">
        <f t="shared" si="51"/>
        <v>2.0157207188853334</v>
      </c>
      <c r="P78" s="15">
        <f t="shared" si="52"/>
        <v>13.528333333333334</v>
      </c>
      <c r="Q78" s="15">
        <f t="shared" si="53"/>
        <v>17.38582990195685</v>
      </c>
      <c r="R78" s="15">
        <f t="shared" si="54"/>
        <v>13.677680095481156</v>
      </c>
      <c r="S78" s="15">
        <f t="shared" si="55"/>
        <v>92.31286689219823</v>
      </c>
      <c r="T78" s="15">
        <f t="shared" si="56"/>
        <v>81.525281512768998</v>
      </c>
      <c r="U78" s="15">
        <f t="shared" si="43"/>
        <v>-10.787585379429231</v>
      </c>
      <c r="V78" s="15">
        <f t="shared" si="57"/>
        <v>-11.810505000000006</v>
      </c>
      <c r="W78" s="15">
        <f t="shared" si="58"/>
        <v>-3.7081498064756939</v>
      </c>
      <c r="X78" s="15">
        <f t="shared" si="59"/>
        <v>-2.8991046209347262</v>
      </c>
      <c r="Y78" s="15">
        <f t="shared" si="60"/>
        <v>78.816919166666679</v>
      </c>
      <c r="Z78" s="15">
        <f t="shared" si="61"/>
        <v>15.531754998719002</v>
      </c>
      <c r="AA78" s="15">
        <f t="shared" si="44"/>
        <v>86.919074202483614</v>
      </c>
      <c r="AB78" s="15">
        <f t="shared" si="62"/>
        <v>830.41483025820139</v>
      </c>
      <c r="AC78" s="15">
        <f t="shared" si="63"/>
        <v>1.4271406881952196</v>
      </c>
      <c r="AD78" s="15">
        <f t="shared" si="64"/>
        <v>1.6989289749423551</v>
      </c>
      <c r="AE78" s="15">
        <f t="shared" si="65"/>
        <v>0.5998236743826787</v>
      </c>
      <c r="AF78" s="15">
        <f t="shared" si="66"/>
        <v>1.1397447152941476</v>
      </c>
      <c r="AG78" s="15">
        <f t="shared" si="67"/>
        <v>7.8785523523172153E-24</v>
      </c>
      <c r="AH78" s="15">
        <f t="shared" si="68"/>
        <v>0.37144091723735179</v>
      </c>
      <c r="AI78" s="15">
        <f t="shared" si="69"/>
        <v>-1.0215121382820228E-25</v>
      </c>
      <c r="AJ78" s="15">
        <f t="shared" si="70"/>
        <v>-8.2756417063097842</v>
      </c>
      <c r="AK78" s="15">
        <f t="shared" si="71"/>
        <v>-2.1826396872191269</v>
      </c>
      <c r="AL78" s="15">
        <f t="shared" si="72"/>
        <v>-2.5436438371083119</v>
      </c>
      <c r="AM78" s="15">
        <f t="shared" si="73"/>
        <v>8.9286217091719706</v>
      </c>
      <c r="AP78" s="16">
        <f t="shared" si="74"/>
        <v>8.9286217091719706</v>
      </c>
      <c r="AQ78" t="s">
        <v>85</v>
      </c>
      <c r="BC78">
        <v>0</v>
      </c>
      <c r="BD78">
        <v>0</v>
      </c>
    </row>
    <row r="79" spans="1:56" x14ac:dyDescent="0.2">
      <c r="A79" s="28">
        <f>'(Lab)limts'!B75</f>
        <v>60.224999999999994</v>
      </c>
      <c r="B79" s="29">
        <f>'(Lab)limts'!C75</f>
        <v>2.5326766666666654</v>
      </c>
      <c r="C79" s="15">
        <f>'(Lab)limts'!E75</f>
        <v>17.371666666666666</v>
      </c>
      <c r="D79" s="15">
        <f t="shared" si="75"/>
        <v>72.911666666666676</v>
      </c>
      <c r="E79" s="15">
        <f t="shared" si="75"/>
        <v>1.4316666666666666</v>
      </c>
      <c r="F79" s="15">
        <f t="shared" si="75"/>
        <v>13.528333333333334</v>
      </c>
      <c r="G79" s="15">
        <f t="shared" si="45"/>
        <v>17.555319816957354</v>
      </c>
      <c r="H79" s="15">
        <f t="shared" si="46"/>
        <v>13.603877102584477</v>
      </c>
      <c r="I79" s="15">
        <f t="shared" si="47"/>
        <v>15.579598459770915</v>
      </c>
      <c r="J79" s="15">
        <f t="shared" si="48"/>
        <v>0.40616996819020112</v>
      </c>
      <c r="K79" s="15">
        <f t="shared" si="49"/>
        <v>60.224999999999994</v>
      </c>
      <c r="L79" s="15">
        <f t="shared" si="50"/>
        <v>3.5613738678027294</v>
      </c>
      <c r="M79" s="15">
        <f t="shared" si="41"/>
        <v>17.371666666666666</v>
      </c>
      <c r="N79" s="15">
        <f t="shared" si="41"/>
        <v>72.911666666666676</v>
      </c>
      <c r="O79" s="15">
        <f t="shared" si="51"/>
        <v>2.0131666711256377</v>
      </c>
      <c r="P79" s="15">
        <f t="shared" si="52"/>
        <v>13.528333333333334</v>
      </c>
      <c r="Q79" s="15">
        <f t="shared" si="53"/>
        <v>17.732968916795798</v>
      </c>
      <c r="R79" s="15">
        <f t="shared" si="54"/>
        <v>13.677303931093615</v>
      </c>
      <c r="S79" s="15">
        <f t="shared" si="55"/>
        <v>78.414297070843247</v>
      </c>
      <c r="T79" s="15">
        <f t="shared" si="56"/>
        <v>81.535863884302373</v>
      </c>
      <c r="U79" s="15">
        <f t="shared" si="43"/>
        <v>3.1215668134591255</v>
      </c>
      <c r="V79" s="15">
        <f t="shared" si="57"/>
        <v>12.686666666666682</v>
      </c>
      <c r="W79" s="15">
        <f t="shared" si="58"/>
        <v>-4.0556649857021831</v>
      </c>
      <c r="X79" s="15">
        <f t="shared" si="59"/>
        <v>0.84837383192974436</v>
      </c>
      <c r="Y79" s="15">
        <f t="shared" si="60"/>
        <v>66.568333333333328</v>
      </c>
      <c r="Z79" s="15">
        <f t="shared" si="61"/>
        <v>15.705136423944706</v>
      </c>
      <c r="AA79" s="15">
        <f t="shared" si="44"/>
        <v>79.975080477572817</v>
      </c>
      <c r="AB79" s="15">
        <f t="shared" si="62"/>
        <v>274.50966944444428</v>
      </c>
      <c r="AC79" s="15">
        <f t="shared" si="63"/>
        <v>1.239938050979442</v>
      </c>
      <c r="AD79" s="15">
        <f t="shared" si="64"/>
        <v>1.7067311390775117</v>
      </c>
      <c r="AE79" s="15">
        <f t="shared" si="65"/>
        <v>0.58000685435896659</v>
      </c>
      <c r="AF79" s="15">
        <f t="shared" si="66"/>
        <v>1.136636301617959</v>
      </c>
      <c r="AG79" s="15">
        <f t="shared" si="67"/>
        <v>1.1165838954529171E-25</v>
      </c>
      <c r="AH79" s="15">
        <f t="shared" si="68"/>
        <v>0.38561994330439348</v>
      </c>
      <c r="AI79" s="15">
        <f t="shared" si="69"/>
        <v>-1.5029973311065233E-27</v>
      </c>
      <c r="AJ79" s="15">
        <f t="shared" si="70"/>
        <v>10.231693959746885</v>
      </c>
      <c r="AK79" s="15">
        <f t="shared" si="71"/>
        <v>-2.3762764344325906</v>
      </c>
      <c r="AL79" s="15">
        <f t="shared" si="72"/>
        <v>0.74638987926227252</v>
      </c>
      <c r="AM79" s="15">
        <f t="shared" si="73"/>
        <v>10.530496134115699</v>
      </c>
      <c r="AP79" s="16">
        <f t="shared" si="74"/>
        <v>10.530496134115699</v>
      </c>
      <c r="AQ79" t="s">
        <v>86</v>
      </c>
      <c r="BC79">
        <v>0</v>
      </c>
      <c r="BD79">
        <v>0</v>
      </c>
    </row>
    <row r="80" spans="1:56" x14ac:dyDescent="0.2">
      <c r="A80" s="28">
        <f>'(Lab)limts'!B76</f>
        <v>49.830000000000005</v>
      </c>
      <c r="B80" s="29">
        <f>'(Lab)limts'!C76</f>
        <v>1.8733329999999999</v>
      </c>
      <c r="C80" s="15">
        <f>'(Lab)limts'!E76</f>
        <v>17.371666666666666</v>
      </c>
      <c r="D80" s="15">
        <f t="shared" si="75"/>
        <v>72.911666666666676</v>
      </c>
      <c r="E80" s="15">
        <f t="shared" si="75"/>
        <v>1.4316666666666666</v>
      </c>
      <c r="F80" s="15">
        <f t="shared" si="75"/>
        <v>13.528333333333334</v>
      </c>
      <c r="G80" s="15">
        <f t="shared" si="45"/>
        <v>17.472383332180723</v>
      </c>
      <c r="H80" s="15">
        <f t="shared" si="46"/>
        <v>13.603877102584477</v>
      </c>
      <c r="I80" s="15">
        <f t="shared" si="47"/>
        <v>15.5381302173826</v>
      </c>
      <c r="J80" s="15">
        <f t="shared" si="48"/>
        <v>0.40701091052302263</v>
      </c>
      <c r="K80" s="15">
        <f t="shared" si="49"/>
        <v>49.830000000000005</v>
      </c>
      <c r="L80" s="15">
        <f t="shared" si="50"/>
        <v>2.6357999700428256</v>
      </c>
      <c r="M80" s="15">
        <f t="shared" si="41"/>
        <v>17.371666666666666</v>
      </c>
      <c r="N80" s="15">
        <f t="shared" si="41"/>
        <v>72.911666666666676</v>
      </c>
      <c r="O80" s="15">
        <f t="shared" si="51"/>
        <v>2.0143706202321274</v>
      </c>
      <c r="P80" s="15">
        <f t="shared" si="52"/>
        <v>13.528333333333334</v>
      </c>
      <c r="Q80" s="15">
        <f t="shared" si="53"/>
        <v>17.570493569045109</v>
      </c>
      <c r="R80" s="15">
        <f t="shared" si="54"/>
        <v>13.67748119258192</v>
      </c>
      <c r="S80" s="15">
        <f t="shared" si="55"/>
        <v>81.37232825714112</v>
      </c>
      <c r="T80" s="15">
        <f t="shared" si="56"/>
        <v>81.53087540202894</v>
      </c>
      <c r="U80" s="15">
        <f t="shared" si="43"/>
        <v>0.15854714488781951</v>
      </c>
      <c r="V80" s="15">
        <f t="shared" si="57"/>
        <v>23.081666666666671</v>
      </c>
      <c r="W80" s="15">
        <f t="shared" si="58"/>
        <v>-3.8930123764631883</v>
      </c>
      <c r="X80" s="15">
        <f t="shared" si="59"/>
        <v>4.2897373132766634E-2</v>
      </c>
      <c r="Y80" s="15">
        <f t="shared" si="60"/>
        <v>61.370833333333337</v>
      </c>
      <c r="Z80" s="15">
        <f t="shared" si="61"/>
        <v>15.623987380813514</v>
      </c>
      <c r="AA80" s="15">
        <f t="shared" si="44"/>
        <v>81.45160182958503</v>
      </c>
      <c r="AB80" s="15">
        <f t="shared" si="62"/>
        <v>129.29585069444454</v>
      </c>
      <c r="AC80" s="15">
        <f t="shared" si="63"/>
        <v>1.1587274276483643</v>
      </c>
      <c r="AD80" s="15">
        <f t="shared" si="64"/>
        <v>1.7030794321366081</v>
      </c>
      <c r="AE80" s="15">
        <f t="shared" si="65"/>
        <v>0.58212809773404994</v>
      </c>
      <c r="AF80" s="15">
        <f t="shared" si="66"/>
        <v>1.1364274307952065</v>
      </c>
      <c r="AG80" s="15">
        <f t="shared" si="67"/>
        <v>2.7961761177805134E-25</v>
      </c>
      <c r="AH80" s="15">
        <f t="shared" si="68"/>
        <v>0.37894200740438527</v>
      </c>
      <c r="AI80" s="15">
        <f t="shared" si="69"/>
        <v>-3.6986619263501358E-27</v>
      </c>
      <c r="AJ80" s="15">
        <f t="shared" si="70"/>
        <v>19.919841470837433</v>
      </c>
      <c r="AK80" s="15">
        <f t="shared" si="71"/>
        <v>-2.2858665914244454</v>
      </c>
      <c r="AL80" s="15">
        <f t="shared" si="72"/>
        <v>3.7747569242278428E-2</v>
      </c>
      <c r="AM80" s="15">
        <f t="shared" si="73"/>
        <v>20.050603361895845</v>
      </c>
      <c r="AP80" s="16">
        <f t="shared" si="74"/>
        <v>20.050603361895845</v>
      </c>
      <c r="AQ80" t="s">
        <v>87</v>
      </c>
      <c r="BC80">
        <v>0</v>
      </c>
      <c r="BD80">
        <v>0</v>
      </c>
    </row>
    <row r="81" spans="1:56" x14ac:dyDescent="0.2">
      <c r="A81" s="28">
        <f>'(Lab)limts'!B77</f>
        <v>68.041666666666671</v>
      </c>
      <c r="B81" s="29">
        <f>'(Lab)limts'!C77</f>
        <v>2.2474499999999988</v>
      </c>
      <c r="C81" s="15">
        <f>'(Lab)limts'!E77</f>
        <v>17.371666666666666</v>
      </c>
      <c r="D81" s="15">
        <f t="shared" si="75"/>
        <v>72.911666666666676</v>
      </c>
      <c r="E81" s="15">
        <f t="shared" si="75"/>
        <v>1.4316666666666666</v>
      </c>
      <c r="F81" s="15">
        <f t="shared" si="75"/>
        <v>13.528333333333334</v>
      </c>
      <c r="G81" s="15">
        <f t="shared" si="45"/>
        <v>17.516444681506513</v>
      </c>
      <c r="H81" s="15">
        <f t="shared" si="46"/>
        <v>13.603877102584477</v>
      </c>
      <c r="I81" s="15">
        <f t="shared" si="47"/>
        <v>15.560160892045495</v>
      </c>
      <c r="J81" s="15">
        <f t="shared" si="48"/>
        <v>0.40656474170812418</v>
      </c>
      <c r="K81" s="15">
        <f t="shared" si="49"/>
        <v>68.041666666666671</v>
      </c>
      <c r="L81" s="15">
        <f t="shared" si="50"/>
        <v>3.1611839287519219</v>
      </c>
      <c r="M81" s="15">
        <f t="shared" si="41"/>
        <v>17.371666666666666</v>
      </c>
      <c r="N81" s="15">
        <f t="shared" si="41"/>
        <v>72.911666666666676</v>
      </c>
      <c r="O81" s="15">
        <f t="shared" si="51"/>
        <v>2.0137318552121313</v>
      </c>
      <c r="P81" s="15">
        <f t="shared" si="52"/>
        <v>13.528333333333334</v>
      </c>
      <c r="Q81" s="15">
        <f t="shared" si="53"/>
        <v>17.656950093636702</v>
      </c>
      <c r="R81" s="15">
        <f t="shared" si="54"/>
        <v>13.677387132141646</v>
      </c>
      <c r="S81" s="15">
        <f t="shared" si="55"/>
        <v>79.686536445313664</v>
      </c>
      <c r="T81" s="15">
        <f t="shared" si="56"/>
        <v>81.533522065891589</v>
      </c>
      <c r="U81" s="15">
        <f t="shared" si="43"/>
        <v>1.8469856205779251</v>
      </c>
      <c r="V81" s="15">
        <f t="shared" si="57"/>
        <v>4.8700000000000045</v>
      </c>
      <c r="W81" s="15">
        <f t="shared" si="58"/>
        <v>-3.9795629614950556</v>
      </c>
      <c r="X81" s="15">
        <f t="shared" si="59"/>
        <v>0.50093513320444882</v>
      </c>
      <c r="Y81" s="15">
        <f t="shared" si="60"/>
        <v>70.476666666666674</v>
      </c>
      <c r="Z81" s="15">
        <f t="shared" si="61"/>
        <v>15.667168612889174</v>
      </c>
      <c r="AA81" s="15">
        <f t="shared" si="44"/>
        <v>80.610029255602626</v>
      </c>
      <c r="AB81" s="15">
        <f t="shared" si="62"/>
        <v>419.29387777777805</v>
      </c>
      <c r="AC81" s="15">
        <f t="shared" si="63"/>
        <v>1.300076651443407</v>
      </c>
      <c r="AD81" s="15">
        <f t="shared" si="64"/>
        <v>1.7050225875800127</v>
      </c>
      <c r="AE81" s="15">
        <f t="shared" si="65"/>
        <v>0.58079508916271338</v>
      </c>
      <c r="AF81" s="15">
        <f t="shared" si="66"/>
        <v>1.1364912188717535</v>
      </c>
      <c r="AG81" s="15">
        <f t="shared" si="67"/>
        <v>1.6584568223372853E-25</v>
      </c>
      <c r="AH81" s="15">
        <f t="shared" si="68"/>
        <v>0.38248637326718649</v>
      </c>
      <c r="AI81" s="15">
        <f t="shared" si="69"/>
        <v>-2.214254315367759E-27</v>
      </c>
      <c r="AJ81" s="15">
        <f t="shared" si="70"/>
        <v>3.7459329760234512</v>
      </c>
      <c r="AK81" s="15">
        <f t="shared" si="71"/>
        <v>-2.3340236020822243</v>
      </c>
      <c r="AL81" s="15">
        <f t="shared" si="72"/>
        <v>0.44077343043772033</v>
      </c>
      <c r="AM81" s="15">
        <f t="shared" si="73"/>
        <v>4.4355339309847048</v>
      </c>
      <c r="AP81" s="16">
        <f t="shared" si="74"/>
        <v>4.4355339309847048</v>
      </c>
      <c r="AQ81" t="s">
        <v>88</v>
      </c>
      <c r="BC81">
        <v>0</v>
      </c>
      <c r="BD81">
        <v>0</v>
      </c>
    </row>
    <row r="82" spans="1:56" x14ac:dyDescent="0.2">
      <c r="A82" s="28">
        <f>'(Lab)limts'!B78</f>
        <v>52.051666666666669</v>
      </c>
      <c r="B82" s="29">
        <f>'(Lab)limts'!C78</f>
        <v>0.97944999999999882</v>
      </c>
      <c r="C82" s="15">
        <f>'(Lab)limts'!E78</f>
        <v>28.341666666666669</v>
      </c>
      <c r="D82" s="15">
        <f t="shared" si="75"/>
        <v>72.911666666666676</v>
      </c>
      <c r="E82" s="15">
        <f t="shared" si="75"/>
        <v>1.4316666666666666</v>
      </c>
      <c r="F82" s="15">
        <f t="shared" si="75"/>
        <v>13.528333333333334</v>
      </c>
      <c r="G82" s="15">
        <f t="shared" si="45"/>
        <v>28.358585855908693</v>
      </c>
      <c r="H82" s="15">
        <f t="shared" si="46"/>
        <v>13.603877102584477</v>
      </c>
      <c r="I82" s="15">
        <f t="shared" si="47"/>
        <v>20.981231479246585</v>
      </c>
      <c r="J82" s="15">
        <f t="shared" si="48"/>
        <v>0.26190663882509324</v>
      </c>
      <c r="K82" s="15">
        <f t="shared" si="49"/>
        <v>52.051666666666669</v>
      </c>
      <c r="L82" s="15">
        <f t="shared" si="50"/>
        <v>1.235974457397236</v>
      </c>
      <c r="M82" s="15">
        <f t="shared" si="41"/>
        <v>28.341666666666669</v>
      </c>
      <c r="N82" s="15">
        <f t="shared" si="41"/>
        <v>72.911666666666676</v>
      </c>
      <c r="O82" s="15">
        <f t="shared" si="51"/>
        <v>1.8066296712512584</v>
      </c>
      <c r="P82" s="15">
        <f t="shared" si="52"/>
        <v>13.528333333333334</v>
      </c>
      <c r="Q82" s="15">
        <f t="shared" si="53"/>
        <v>28.368604165587403</v>
      </c>
      <c r="R82" s="15">
        <f t="shared" si="54"/>
        <v>13.648432640666957</v>
      </c>
      <c r="S82" s="15">
        <f t="shared" si="55"/>
        <v>87.502924618491193</v>
      </c>
      <c r="T82" s="15">
        <f t="shared" si="56"/>
        <v>82.393489474846263</v>
      </c>
      <c r="U82" s="15">
        <f t="shared" si="43"/>
        <v>-5.1094351436449301</v>
      </c>
      <c r="V82" s="15">
        <f t="shared" si="57"/>
        <v>20.860000000000007</v>
      </c>
      <c r="W82" s="15">
        <f t="shared" si="58"/>
        <v>-14.720171524920445</v>
      </c>
      <c r="X82" s="15">
        <f t="shared" si="59"/>
        <v>-1.7541499635049878</v>
      </c>
      <c r="Y82" s="15">
        <f t="shared" si="60"/>
        <v>62.481666666666669</v>
      </c>
      <c r="Z82" s="15">
        <f t="shared" si="61"/>
        <v>21.00851840312718</v>
      </c>
      <c r="AA82" s="15">
        <f t="shared" si="44"/>
        <v>84.948207046668728</v>
      </c>
      <c r="AB82" s="15">
        <f t="shared" si="62"/>
        <v>155.79200277777784</v>
      </c>
      <c r="AC82" s="15">
        <f t="shared" si="63"/>
        <v>1.1762531398505582</v>
      </c>
      <c r="AD82" s="15">
        <f t="shared" si="64"/>
        <v>1.9453833281407231</v>
      </c>
      <c r="AE82" s="15">
        <f t="shared" si="65"/>
        <v>0.59151614155259025</v>
      </c>
      <c r="AF82" s="15">
        <f t="shared" si="66"/>
        <v>1.1864031661833156</v>
      </c>
      <c r="AG82" s="15">
        <f t="shared" si="67"/>
        <v>2.3910801414503491E-24</v>
      </c>
      <c r="AH82" s="15">
        <f t="shared" si="68"/>
        <v>0.95572579012265924</v>
      </c>
      <c r="AI82" s="15">
        <f t="shared" si="69"/>
        <v>-7.9769120059269011E-26</v>
      </c>
      <c r="AJ82" s="15">
        <f t="shared" si="70"/>
        <v>17.734277846561369</v>
      </c>
      <c r="AK82" s="15">
        <f t="shared" si="71"/>
        <v>-7.5667203023627607</v>
      </c>
      <c r="AL82" s="15">
        <f t="shared" si="72"/>
        <v>-1.4785445736360647</v>
      </c>
      <c r="AM82" s="15">
        <f t="shared" si="73"/>
        <v>19.337682408433921</v>
      </c>
      <c r="AP82" s="16">
        <f t="shared" si="74"/>
        <v>19.337682408433921</v>
      </c>
      <c r="AQ82" t="s">
        <v>89</v>
      </c>
      <c r="BC82">
        <v>0</v>
      </c>
      <c r="BD82">
        <v>0</v>
      </c>
    </row>
    <row r="83" spans="1:56" x14ac:dyDescent="0.2">
      <c r="A83" s="28">
        <f>'(Lab)limts'!B79</f>
        <v>40.094999999999999</v>
      </c>
      <c r="B83" s="29">
        <f>'(Lab)limts'!C79</f>
        <v>1.2943966666666655</v>
      </c>
      <c r="C83" s="15">
        <f>'(Lab)limts'!E79</f>
        <v>17.371666666666666</v>
      </c>
      <c r="D83" s="15">
        <f t="shared" si="75"/>
        <v>72.911666666666676</v>
      </c>
      <c r="E83" s="15">
        <f t="shared" si="75"/>
        <v>1.4316666666666666</v>
      </c>
      <c r="F83" s="15">
        <f t="shared" si="75"/>
        <v>13.528333333333334</v>
      </c>
      <c r="G83" s="15">
        <f t="shared" si="45"/>
        <v>17.419823923003801</v>
      </c>
      <c r="H83" s="15">
        <f t="shared" si="46"/>
        <v>13.603877102584477</v>
      </c>
      <c r="I83" s="15">
        <f t="shared" si="47"/>
        <v>15.511850512794139</v>
      </c>
      <c r="J83" s="15">
        <f t="shared" si="48"/>
        <v>0.40754136609871711</v>
      </c>
      <c r="K83" s="15">
        <f t="shared" si="49"/>
        <v>40.094999999999999</v>
      </c>
      <c r="L83" s="15">
        <f t="shared" si="50"/>
        <v>1.821916852473624</v>
      </c>
      <c r="M83" s="15">
        <f t="shared" si="41"/>
        <v>17.371666666666666</v>
      </c>
      <c r="N83" s="15">
        <f t="shared" si="41"/>
        <v>72.911666666666676</v>
      </c>
      <c r="O83" s="15">
        <f t="shared" si="51"/>
        <v>2.0151300557979965</v>
      </c>
      <c r="P83" s="15">
        <f t="shared" si="52"/>
        <v>13.528333333333334</v>
      </c>
      <c r="Q83" s="15">
        <f t="shared" si="53"/>
        <v>17.466945462647587</v>
      </c>
      <c r="R83" s="15">
        <f t="shared" si="54"/>
        <v>13.677593060168087</v>
      </c>
      <c r="S83" s="15">
        <f t="shared" si="55"/>
        <v>84.012784473643265</v>
      </c>
      <c r="T83" s="15">
        <f t="shared" si="56"/>
        <v>81.527728798279938</v>
      </c>
      <c r="U83" s="15">
        <f t="shared" si="43"/>
        <v>-2.4850556753633271</v>
      </c>
      <c r="V83" s="15">
        <f t="shared" si="57"/>
        <v>32.816666666666677</v>
      </c>
      <c r="W83" s="15">
        <f t="shared" si="58"/>
        <v>-3.7893524024794996</v>
      </c>
      <c r="X83" s="15">
        <f t="shared" si="59"/>
        <v>-0.67033635055306962</v>
      </c>
      <c r="Y83" s="15">
        <f t="shared" si="60"/>
        <v>56.503333333333337</v>
      </c>
      <c r="Z83" s="15">
        <f t="shared" si="61"/>
        <v>15.572269261407836</v>
      </c>
      <c r="AA83" s="15">
        <f t="shared" si="44"/>
        <v>82.770256635961601</v>
      </c>
      <c r="AB83" s="15">
        <f t="shared" si="62"/>
        <v>42.2933444444445</v>
      </c>
      <c r="AC83" s="15">
        <f t="shared" si="63"/>
        <v>1.0803789751089106</v>
      </c>
      <c r="AD83" s="15">
        <f t="shared" si="64"/>
        <v>1.7007521167633526</v>
      </c>
      <c r="AE83" s="15">
        <f t="shared" si="65"/>
        <v>0.58491299878021175</v>
      </c>
      <c r="AF83" s="15">
        <f t="shared" si="66"/>
        <v>1.1366263406725445</v>
      </c>
      <c r="AG83" s="15">
        <f t="shared" si="67"/>
        <v>6.3103171225314538E-25</v>
      </c>
      <c r="AH83" s="15">
        <f t="shared" si="68"/>
        <v>0.37472421486217439</v>
      </c>
      <c r="AI83" s="15">
        <f t="shared" si="69"/>
        <v>-8.2541110335431245E-27</v>
      </c>
      <c r="AJ83" s="15">
        <f t="shared" si="70"/>
        <v>30.375143743757604</v>
      </c>
      <c r="AK83" s="15">
        <f t="shared" si="71"/>
        <v>-2.2280450896576838</v>
      </c>
      <c r="AL83" s="15">
        <f t="shared" si="72"/>
        <v>-0.58975964797404745</v>
      </c>
      <c r="AM83" s="15">
        <f t="shared" si="73"/>
        <v>30.462458187379806</v>
      </c>
      <c r="AP83" s="16">
        <f t="shared" si="74"/>
        <v>30.462458187379806</v>
      </c>
      <c r="AQ83" t="s">
        <v>90</v>
      </c>
      <c r="BC83">
        <v>0</v>
      </c>
      <c r="BD83">
        <v>0</v>
      </c>
    </row>
    <row r="84" spans="1:56" x14ac:dyDescent="0.2">
      <c r="A84" s="28">
        <f>'(Lab)limts'!B80</f>
        <v>43.778333333333329</v>
      </c>
      <c r="B84" s="29">
        <f>'(Lab)limts'!C80</f>
        <v>-8.9366699999999994</v>
      </c>
      <c r="C84" s="15">
        <f>'(Lab)limts'!E80</f>
        <v>17.371666666666666</v>
      </c>
      <c r="D84" s="15">
        <f t="shared" si="75"/>
        <v>72.911666666666676</v>
      </c>
      <c r="E84" s="15">
        <f t="shared" si="75"/>
        <v>1.4316666666666666</v>
      </c>
      <c r="F84" s="15">
        <f t="shared" si="75"/>
        <v>13.528333333333334</v>
      </c>
      <c r="G84" s="15">
        <f t="shared" si="45"/>
        <v>19.535579680845863</v>
      </c>
      <c r="H84" s="15">
        <f t="shared" si="46"/>
        <v>13.603877102584477</v>
      </c>
      <c r="I84" s="15">
        <f t="shared" si="47"/>
        <v>16.56972839171517</v>
      </c>
      <c r="J84" s="15">
        <f t="shared" si="48"/>
        <v>0.38467760684495311</v>
      </c>
      <c r="K84" s="15">
        <f t="shared" si="49"/>
        <v>43.778333333333329</v>
      </c>
      <c r="L84" s="15">
        <f t="shared" si="50"/>
        <v>-12.374406828763087</v>
      </c>
      <c r="M84" s="15">
        <f t="shared" si="41"/>
        <v>17.371666666666666</v>
      </c>
      <c r="N84" s="15">
        <f t="shared" si="41"/>
        <v>72.911666666666676</v>
      </c>
      <c r="O84" s="15">
        <f t="shared" si="51"/>
        <v>1.9823967737996913</v>
      </c>
      <c r="P84" s="15">
        <f t="shared" si="52"/>
        <v>13.528333333333334</v>
      </c>
      <c r="Q84" s="15">
        <f t="shared" si="53"/>
        <v>21.328402357924428</v>
      </c>
      <c r="R84" s="15">
        <f t="shared" si="54"/>
        <v>13.67280877312885</v>
      </c>
      <c r="S84" s="15">
        <f t="shared" si="55"/>
        <v>125.4635150590089</v>
      </c>
      <c r="T84" s="15">
        <f t="shared" si="56"/>
        <v>81.663400561009169</v>
      </c>
      <c r="U84" s="15">
        <f t="shared" si="43"/>
        <v>-43.800114497999729</v>
      </c>
      <c r="V84" s="15">
        <f t="shared" si="57"/>
        <v>29.133333333333347</v>
      </c>
      <c r="W84" s="15">
        <f t="shared" si="58"/>
        <v>-7.6555935847955787</v>
      </c>
      <c r="X84" s="15">
        <f t="shared" si="59"/>
        <v>-12.738952376789367</v>
      </c>
      <c r="Y84" s="15">
        <f t="shared" si="60"/>
        <v>58.344999999999999</v>
      </c>
      <c r="Z84" s="15">
        <f t="shared" si="61"/>
        <v>17.500605565526641</v>
      </c>
      <c r="AA84" s="15">
        <f t="shared" si="44"/>
        <v>103.56345781000903</v>
      </c>
      <c r="AB84" s="15">
        <f t="shared" si="62"/>
        <v>69.639024999999975</v>
      </c>
      <c r="AC84" s="15">
        <f t="shared" si="63"/>
        <v>1.1103304473384323</v>
      </c>
      <c r="AD84" s="15">
        <f t="shared" si="64"/>
        <v>1.7875272504486988</v>
      </c>
      <c r="AE84" s="15">
        <f t="shared" si="65"/>
        <v>0.77347433102963536</v>
      </c>
      <c r="AF84" s="15">
        <f t="shared" si="66"/>
        <v>1.2030440377361384</v>
      </c>
      <c r="AG84" s="15">
        <f t="shared" si="67"/>
        <v>1.1337529808649998E-19</v>
      </c>
      <c r="AH84" s="15">
        <f t="shared" si="68"/>
        <v>0.55174322316859159</v>
      </c>
      <c r="AI84" s="15">
        <f t="shared" si="69"/>
        <v>-2.1835483494787749E-21</v>
      </c>
      <c r="AJ84" s="15">
        <f t="shared" si="70"/>
        <v>26.238435056130108</v>
      </c>
      <c r="AK84" s="15">
        <f t="shared" si="71"/>
        <v>-4.2827842668546161</v>
      </c>
      <c r="AL84" s="15">
        <f t="shared" si="72"/>
        <v>-10.588932721665987</v>
      </c>
      <c r="AM84" s="15">
        <f t="shared" si="73"/>
        <v>28.6168344066066</v>
      </c>
      <c r="AP84" s="16">
        <f t="shared" si="74"/>
        <v>28.6168344066066</v>
      </c>
      <c r="AQ84" t="s">
        <v>91</v>
      </c>
      <c r="BC84">
        <v>0</v>
      </c>
      <c r="BD84">
        <v>0</v>
      </c>
    </row>
    <row r="85" spans="1:56" x14ac:dyDescent="0.2">
      <c r="A85" s="28">
        <f>'(Lab)limts'!B81</f>
        <v>88.547506666666678</v>
      </c>
      <c r="B85" s="29">
        <f>'(Lab)limts'!C81</f>
        <v>-0.72167000000000003</v>
      </c>
      <c r="C85" s="15">
        <f>'(Lab)limts'!E81</f>
        <v>17.371666666666666</v>
      </c>
      <c r="D85" s="15">
        <f t="shared" si="75"/>
        <v>72.911666666666676</v>
      </c>
      <c r="E85" s="15">
        <f t="shared" si="75"/>
        <v>1.4316666666666666</v>
      </c>
      <c r="F85" s="15">
        <f t="shared" si="75"/>
        <v>13.528333333333334</v>
      </c>
      <c r="G85" s="15">
        <f t="shared" si="45"/>
        <v>17.386650349238572</v>
      </c>
      <c r="H85" s="15">
        <f t="shared" si="46"/>
        <v>13.603877102584477</v>
      </c>
      <c r="I85" s="15">
        <f t="shared" si="47"/>
        <v>15.495263725911524</v>
      </c>
      <c r="J85" s="15">
        <f t="shared" si="48"/>
        <v>0.40787518159120173</v>
      </c>
      <c r="K85" s="15">
        <f t="shared" si="49"/>
        <v>88.547506666666678</v>
      </c>
      <c r="L85" s="15">
        <f t="shared" si="50"/>
        <v>-1.0160212822989227</v>
      </c>
      <c r="M85" s="15">
        <f t="shared" si="41"/>
        <v>17.371666666666666</v>
      </c>
      <c r="N85" s="15">
        <f t="shared" si="41"/>
        <v>72.911666666666676</v>
      </c>
      <c r="O85" s="15">
        <f t="shared" si="51"/>
        <v>2.0156079683114041</v>
      </c>
      <c r="P85" s="15">
        <f t="shared" si="52"/>
        <v>13.528333333333334</v>
      </c>
      <c r="Q85" s="15">
        <f t="shared" si="53"/>
        <v>17.401353453793821</v>
      </c>
      <c r="R85" s="15">
        <f t="shared" si="54"/>
        <v>13.677663479545702</v>
      </c>
      <c r="S85" s="15">
        <f t="shared" si="55"/>
        <v>93.347260224816736</v>
      </c>
      <c r="T85" s="15">
        <f t="shared" si="56"/>
        <v>81.525748668125615</v>
      </c>
      <c r="U85" s="15">
        <f t="shared" si="43"/>
        <v>-11.821511556691121</v>
      </c>
      <c r="V85" s="15">
        <f t="shared" si="57"/>
        <v>-15.635840000000002</v>
      </c>
      <c r="W85" s="15">
        <f t="shared" si="58"/>
        <v>-3.7236899742481189</v>
      </c>
      <c r="X85" s="15">
        <f t="shared" si="59"/>
        <v>-3.1774392204967952</v>
      </c>
      <c r="Y85" s="15">
        <f t="shared" si="60"/>
        <v>80.729586666666677</v>
      </c>
      <c r="Z85" s="15">
        <f t="shared" si="61"/>
        <v>15.539508466669762</v>
      </c>
      <c r="AA85" s="15">
        <f t="shared" si="44"/>
        <v>87.436504446471176</v>
      </c>
      <c r="AB85" s="15">
        <f t="shared" si="62"/>
        <v>944.30749670417845</v>
      </c>
      <c r="AC85" s="15">
        <f t="shared" si="63"/>
        <v>1.4561387047636916</v>
      </c>
      <c r="AD85" s="15">
        <f t="shared" si="64"/>
        <v>1.6992778810001392</v>
      </c>
      <c r="AE85" s="15">
        <f t="shared" si="65"/>
        <v>0.60239442153837075</v>
      </c>
      <c r="AF85" s="15">
        <f t="shared" si="66"/>
        <v>1.1404136982065523</v>
      </c>
      <c r="AG85" s="15">
        <f t="shared" si="67"/>
        <v>1.075247360296431E-23</v>
      </c>
      <c r="AH85" s="15">
        <f t="shared" si="68"/>
        <v>0.37206784971430756</v>
      </c>
      <c r="AI85" s="15">
        <f t="shared" si="69"/>
        <v>-1.3964902010457219E-25</v>
      </c>
      <c r="AJ85" s="15">
        <f t="shared" si="70"/>
        <v>-10.737878162875598</v>
      </c>
      <c r="AK85" s="15">
        <f t="shared" si="71"/>
        <v>-2.1913366941824002</v>
      </c>
      <c r="AL85" s="15">
        <f t="shared" si="72"/>
        <v>-2.7862162875575138</v>
      </c>
      <c r="AM85" s="15">
        <f t="shared" si="73"/>
        <v>11.307828489550133</v>
      </c>
      <c r="AP85" s="16">
        <f t="shared" si="74"/>
        <v>11.307828489550133</v>
      </c>
      <c r="AQ85" t="s">
        <v>92</v>
      </c>
      <c r="BC85">
        <v>0</v>
      </c>
      <c r="BD85">
        <v>0</v>
      </c>
    </row>
    <row r="86" spans="1:56" x14ac:dyDescent="0.2">
      <c r="A86" s="28">
        <f>'(Lab)limts'!B82</f>
        <v>56.535000000000004</v>
      </c>
      <c r="B86" s="29">
        <f>'(Lab)limts'!C82</f>
        <v>0.52954666666666572</v>
      </c>
      <c r="C86" s="15">
        <f>'(Lab)limts'!E82</f>
        <v>40.868333333333332</v>
      </c>
      <c r="D86" s="15">
        <f t="shared" si="75"/>
        <v>72.911666666666676</v>
      </c>
      <c r="E86" s="15">
        <f t="shared" si="75"/>
        <v>1.4316666666666666</v>
      </c>
      <c r="F86" s="15">
        <f t="shared" si="75"/>
        <v>13.528333333333334</v>
      </c>
      <c r="G86" s="15">
        <f t="shared" si="45"/>
        <v>40.871763958956095</v>
      </c>
      <c r="H86" s="15">
        <f t="shared" si="46"/>
        <v>13.603877102584477</v>
      </c>
      <c r="I86" s="15">
        <f t="shared" si="47"/>
        <v>27.237820530770286</v>
      </c>
      <c r="J86" s="15">
        <f t="shared" si="48"/>
        <v>9.8228142368295301E-2</v>
      </c>
      <c r="K86" s="15">
        <f t="shared" si="49"/>
        <v>56.535000000000004</v>
      </c>
      <c r="L86" s="15">
        <f t="shared" si="50"/>
        <v>0.58156305203065517</v>
      </c>
      <c r="M86" s="15">
        <f t="shared" si="41"/>
        <v>40.868333333333332</v>
      </c>
      <c r="N86" s="15">
        <f t="shared" si="41"/>
        <v>72.911666666666676</v>
      </c>
      <c r="O86" s="15">
        <f t="shared" si="51"/>
        <v>1.5722966238239429</v>
      </c>
      <c r="P86" s="15">
        <f t="shared" si="52"/>
        <v>13.528333333333334</v>
      </c>
      <c r="Q86" s="15">
        <f t="shared" si="53"/>
        <v>40.872470992441009</v>
      </c>
      <c r="R86" s="15">
        <f t="shared" si="54"/>
        <v>13.619394973752172</v>
      </c>
      <c r="S86" s="15">
        <f t="shared" si="55"/>
        <v>89.184726735586793</v>
      </c>
      <c r="T86" s="15">
        <f t="shared" si="56"/>
        <v>83.370683780738759</v>
      </c>
      <c r="U86" s="15">
        <f t="shared" si="43"/>
        <v>-5.8140429548480341</v>
      </c>
      <c r="V86" s="15">
        <f t="shared" si="57"/>
        <v>16.376666666666672</v>
      </c>
      <c r="W86" s="15">
        <f t="shared" si="58"/>
        <v>-27.253076018688837</v>
      </c>
      <c r="X86" s="15">
        <f t="shared" si="59"/>
        <v>-2.3931152353879188</v>
      </c>
      <c r="Y86" s="15">
        <f t="shared" si="60"/>
        <v>64.723333333333343</v>
      </c>
      <c r="Z86" s="15">
        <f t="shared" si="61"/>
        <v>27.245932983096591</v>
      </c>
      <c r="AA86" s="15">
        <f t="shared" si="44"/>
        <v>86.277705258162769</v>
      </c>
      <c r="AB86" s="15">
        <f t="shared" si="62"/>
        <v>216.77654444444474</v>
      </c>
      <c r="AC86" s="15">
        <f t="shared" si="63"/>
        <v>1.2113168893340449</v>
      </c>
      <c r="AD86" s="15">
        <f t="shared" si="64"/>
        <v>2.2260669842393463</v>
      </c>
      <c r="AE86" s="15">
        <f t="shared" si="65"/>
        <v>0.59686559604805434</v>
      </c>
      <c r="AF86" s="15">
        <f t="shared" si="66"/>
        <v>1.2439324004476193</v>
      </c>
      <c r="AG86" s="15">
        <f t="shared" si="67"/>
        <v>5.3520109100283499E-24</v>
      </c>
      <c r="AH86" s="15">
        <f t="shared" si="68"/>
        <v>1.6076806332219429</v>
      </c>
      <c r="AI86" s="15">
        <f t="shared" si="69"/>
        <v>-3.0034757749933405E-25</v>
      </c>
      <c r="AJ86" s="15">
        <f t="shared" si="70"/>
        <v>13.51972123138661</v>
      </c>
      <c r="AK86" s="15">
        <f t="shared" si="71"/>
        <v>-12.242702583364217</v>
      </c>
      <c r="AL86" s="15">
        <f t="shared" si="72"/>
        <v>-1.923830615334704</v>
      </c>
      <c r="AM86" s="15">
        <f t="shared" si="73"/>
        <v>18.340331320770023</v>
      </c>
      <c r="AP86" s="16">
        <f t="shared" si="74"/>
        <v>18.340331320770023</v>
      </c>
      <c r="AQ86" t="s">
        <v>93</v>
      </c>
      <c r="BC86">
        <v>0</v>
      </c>
      <c r="BD86">
        <v>0</v>
      </c>
    </row>
    <row r="87" spans="1:56" x14ac:dyDescent="0.2">
      <c r="A87" s="28">
        <f>'(Lab)limts'!B83</f>
        <v>39.706666666666663</v>
      </c>
      <c r="B87" s="29">
        <f>'(Lab)limts'!C83</f>
        <v>0.97629499999999902</v>
      </c>
      <c r="C87" s="15">
        <f>'(Lab)limts'!E83</f>
        <v>23.419999999999998</v>
      </c>
      <c r="D87" s="15">
        <f t="shared" si="75"/>
        <v>72.911666666666676</v>
      </c>
      <c r="E87" s="15">
        <f t="shared" si="75"/>
        <v>1.4316666666666666</v>
      </c>
      <c r="F87" s="15">
        <f t="shared" si="75"/>
        <v>13.528333333333334</v>
      </c>
      <c r="G87" s="15">
        <f t="shared" si="45"/>
        <v>23.440340269011134</v>
      </c>
      <c r="H87" s="15">
        <f t="shared" si="46"/>
        <v>13.603877102584477</v>
      </c>
      <c r="I87" s="15">
        <f t="shared" si="47"/>
        <v>18.522108685797804</v>
      </c>
      <c r="J87" s="15">
        <f t="shared" si="48"/>
        <v>0.33480499120518509</v>
      </c>
      <c r="K87" s="15">
        <f t="shared" si="49"/>
        <v>39.706666666666663</v>
      </c>
      <c r="L87" s="15">
        <f t="shared" si="50"/>
        <v>1.303163438888665</v>
      </c>
      <c r="M87" s="15">
        <f t="shared" si="41"/>
        <v>23.419999999999998</v>
      </c>
      <c r="N87" s="15">
        <f t="shared" si="41"/>
        <v>72.911666666666676</v>
      </c>
      <c r="O87" s="15">
        <f t="shared" si="51"/>
        <v>1.9109958124087567</v>
      </c>
      <c r="P87" s="15">
        <f t="shared" si="52"/>
        <v>13.528333333333334</v>
      </c>
      <c r="Q87" s="15">
        <f t="shared" si="53"/>
        <v>23.456228063106312</v>
      </c>
      <c r="R87" s="15">
        <f t="shared" si="54"/>
        <v>13.66263912181031</v>
      </c>
      <c r="S87" s="15">
        <f t="shared" si="55"/>
        <v>86.815164443071055</v>
      </c>
      <c r="T87" s="15">
        <f t="shared" si="56"/>
        <v>81.959665723103015</v>
      </c>
      <c r="U87" s="15">
        <f t="shared" si="43"/>
        <v>-4.8554987199680397</v>
      </c>
      <c r="V87" s="15">
        <f t="shared" si="57"/>
        <v>33.205000000000013</v>
      </c>
      <c r="W87" s="15">
        <f t="shared" si="58"/>
        <v>-9.7935889412960027</v>
      </c>
      <c r="X87" s="15">
        <f t="shared" si="59"/>
        <v>-1.5166229879795898</v>
      </c>
      <c r="Y87" s="15">
        <f t="shared" si="60"/>
        <v>56.30916666666667</v>
      </c>
      <c r="Z87" s="15">
        <f t="shared" si="61"/>
        <v>18.559433592458312</v>
      </c>
      <c r="AA87" s="15">
        <f t="shared" si="44"/>
        <v>84.387415083087035</v>
      </c>
      <c r="AB87" s="15">
        <f t="shared" si="62"/>
        <v>39.805584027777819</v>
      </c>
      <c r="AC87" s="15">
        <f t="shared" si="63"/>
        <v>1.0772083713449518</v>
      </c>
      <c r="AD87" s="15">
        <f t="shared" si="64"/>
        <v>1.835174511660624</v>
      </c>
      <c r="AE87" s="15">
        <f t="shared" si="65"/>
        <v>0.58956623878993464</v>
      </c>
      <c r="AF87" s="15">
        <f t="shared" si="66"/>
        <v>1.1641302318576581</v>
      </c>
      <c r="AG87" s="15">
        <f t="shared" si="67"/>
        <v>1.6992510031404085E-24</v>
      </c>
      <c r="AH87" s="15">
        <f t="shared" si="68"/>
        <v>0.66493745814606631</v>
      </c>
      <c r="AI87" s="15">
        <f t="shared" si="69"/>
        <v>-3.9440798340909144E-26</v>
      </c>
      <c r="AJ87" s="15">
        <f t="shared" si="70"/>
        <v>30.825048229565656</v>
      </c>
      <c r="AK87" s="15">
        <f t="shared" si="71"/>
        <v>-5.3365981704017456</v>
      </c>
      <c r="AL87" s="15">
        <f t="shared" si="72"/>
        <v>-1.3027949506641041</v>
      </c>
      <c r="AM87" s="15">
        <f t="shared" si="73"/>
        <v>31.310703490513589</v>
      </c>
      <c r="AP87" s="16">
        <f t="shared" si="74"/>
        <v>31.310703490513589</v>
      </c>
      <c r="AQ87" t="s">
        <v>94</v>
      </c>
      <c r="BC87">
        <v>0</v>
      </c>
      <c r="BD87">
        <v>0</v>
      </c>
    </row>
    <row r="88" spans="1:56" x14ac:dyDescent="0.2">
      <c r="A88" s="28">
        <f>'(Lab)limts'!B84</f>
        <v>58.28</v>
      </c>
      <c r="B88" s="29">
        <f>'(Lab)limts'!C84</f>
        <v>1.6626216666666658</v>
      </c>
      <c r="C88" s="15">
        <f>'(Lab)limts'!E84</f>
        <v>17.371666666666666</v>
      </c>
      <c r="D88" s="15">
        <f t="shared" si="75"/>
        <v>72.911666666666676</v>
      </c>
      <c r="E88" s="15">
        <f t="shared" si="75"/>
        <v>1.4316666666666666</v>
      </c>
      <c r="F88" s="15">
        <f t="shared" si="75"/>
        <v>13.528333333333334</v>
      </c>
      <c r="G88" s="15">
        <f t="shared" si="45"/>
        <v>17.451049068300943</v>
      </c>
      <c r="H88" s="15">
        <f t="shared" si="46"/>
        <v>13.603877102584477</v>
      </c>
      <c r="I88" s="15">
        <f t="shared" si="47"/>
        <v>15.52746308544271</v>
      </c>
      <c r="J88" s="15">
        <f t="shared" si="48"/>
        <v>0.40722645804337854</v>
      </c>
      <c r="K88" s="15">
        <f t="shared" si="49"/>
        <v>58.28</v>
      </c>
      <c r="L88" s="15">
        <f t="shared" si="50"/>
        <v>2.3396851990495104</v>
      </c>
      <c r="M88" s="15">
        <f t="shared" si="41"/>
        <v>17.371666666666666</v>
      </c>
      <c r="N88" s="15">
        <f t="shared" si="41"/>
        <v>72.911666666666676</v>
      </c>
      <c r="O88" s="15">
        <f t="shared" si="51"/>
        <v>2.0146792124321036</v>
      </c>
      <c r="P88" s="15">
        <f t="shared" si="52"/>
        <v>13.528333333333334</v>
      </c>
      <c r="Q88" s="15">
        <f t="shared" si="53"/>
        <v>17.528517610124055</v>
      </c>
      <c r="R88" s="15">
        <f t="shared" si="54"/>
        <v>13.677526644345601</v>
      </c>
      <c r="S88" s="15">
        <f t="shared" si="55"/>
        <v>82.329335522531537</v>
      </c>
      <c r="T88" s="15">
        <f t="shared" si="56"/>
        <v>81.529596791793011</v>
      </c>
      <c r="U88" s="15">
        <f t="shared" si="43"/>
        <v>-0.79973873073852531</v>
      </c>
      <c r="V88" s="15">
        <f t="shared" si="57"/>
        <v>14.631666666666675</v>
      </c>
      <c r="W88" s="15">
        <f t="shared" si="58"/>
        <v>-3.850990965778454</v>
      </c>
      <c r="X88" s="15">
        <f t="shared" si="59"/>
        <v>-0.21612168780802091</v>
      </c>
      <c r="Y88" s="15">
        <f t="shared" si="60"/>
        <v>65.595833333333331</v>
      </c>
      <c r="Z88" s="15">
        <f t="shared" si="61"/>
        <v>15.603022127234828</v>
      </c>
      <c r="AA88" s="15">
        <f t="shared" si="44"/>
        <v>81.929466157162267</v>
      </c>
      <c r="AB88" s="15">
        <f t="shared" si="62"/>
        <v>243.23001736111104</v>
      </c>
      <c r="AC88" s="15">
        <f t="shared" si="63"/>
        <v>1.2248747655949168</v>
      </c>
      <c r="AD88" s="15">
        <f t="shared" si="64"/>
        <v>1.7021359957255673</v>
      </c>
      <c r="AE88" s="15">
        <f t="shared" si="65"/>
        <v>0.58303678052959118</v>
      </c>
      <c r="AF88" s="15">
        <f t="shared" si="66"/>
        <v>1.1364570368139244</v>
      </c>
      <c r="AG88" s="15">
        <f t="shared" si="67"/>
        <v>3.7578802876174351E-25</v>
      </c>
      <c r="AH88" s="15">
        <f t="shared" si="68"/>
        <v>0.3772286326236044</v>
      </c>
      <c r="AI88" s="15">
        <f t="shared" si="69"/>
        <v>-4.9482878303015203E-27</v>
      </c>
      <c r="AJ88" s="15">
        <f t="shared" si="70"/>
        <v>11.945438895183813</v>
      </c>
      <c r="AK88" s="15">
        <f t="shared" si="71"/>
        <v>-2.2624461120904131</v>
      </c>
      <c r="AL88" s="15">
        <f t="shared" si="72"/>
        <v>-0.19017145462350388</v>
      </c>
      <c r="AM88" s="15">
        <f t="shared" si="73"/>
        <v>12.159290192722471</v>
      </c>
      <c r="AP88" s="16">
        <f t="shared" si="74"/>
        <v>12.159290192722471</v>
      </c>
      <c r="AQ88" t="s">
        <v>95</v>
      </c>
      <c r="BC88">
        <v>0</v>
      </c>
      <c r="BD88">
        <v>0</v>
      </c>
    </row>
    <row r="89" spans="1:56" x14ac:dyDescent="0.2">
      <c r="A89" s="28">
        <f>'(Lab)limts'!B85</f>
        <v>44.103333333333332</v>
      </c>
      <c r="B89" s="29">
        <f>'(Lab)limts'!C85</f>
        <v>-5.62</v>
      </c>
      <c r="C89" s="15">
        <f>'(Lab)limts'!E85</f>
        <v>17.371666666666666</v>
      </c>
      <c r="D89" s="15">
        <f t="shared" si="75"/>
        <v>72.911666666666676</v>
      </c>
      <c r="E89" s="15">
        <f t="shared" si="75"/>
        <v>1.4316666666666666</v>
      </c>
      <c r="F89" s="15">
        <f t="shared" si="75"/>
        <v>13.528333333333334</v>
      </c>
      <c r="G89" s="15">
        <f t="shared" si="45"/>
        <v>18.258127033674011</v>
      </c>
      <c r="H89" s="15">
        <f t="shared" si="46"/>
        <v>13.603877102584477</v>
      </c>
      <c r="I89" s="15">
        <f t="shared" si="47"/>
        <v>15.931002068129244</v>
      </c>
      <c r="J89" s="15">
        <f t="shared" si="48"/>
        <v>0.39885198009400202</v>
      </c>
      <c r="K89" s="15">
        <f t="shared" si="49"/>
        <v>44.103333333333332</v>
      </c>
      <c r="L89" s="15">
        <f t="shared" si="50"/>
        <v>-7.861548128128292</v>
      </c>
      <c r="M89" s="15">
        <f t="shared" si="41"/>
        <v>17.371666666666666</v>
      </c>
      <c r="N89" s="15">
        <f t="shared" si="41"/>
        <v>72.911666666666676</v>
      </c>
      <c r="O89" s="15">
        <f t="shared" si="51"/>
        <v>2.0026897515012463</v>
      </c>
      <c r="P89" s="15">
        <f t="shared" si="52"/>
        <v>13.528333333333334</v>
      </c>
      <c r="Q89" s="15">
        <f t="shared" si="53"/>
        <v>19.067740866412446</v>
      </c>
      <c r="R89" s="15">
        <f t="shared" si="54"/>
        <v>13.675765756203413</v>
      </c>
      <c r="S89" s="15">
        <f t="shared" si="55"/>
        <v>114.34913074444536</v>
      </c>
      <c r="T89" s="15">
        <f t="shared" si="56"/>
        <v>81.579279746543222</v>
      </c>
      <c r="U89" s="15">
        <f t="shared" si="43"/>
        <v>-32.76985099790214</v>
      </c>
      <c r="V89" s="15">
        <f t="shared" si="57"/>
        <v>28.808333333333344</v>
      </c>
      <c r="W89" s="15">
        <f t="shared" si="58"/>
        <v>-5.3919751102090334</v>
      </c>
      <c r="X89" s="15">
        <f t="shared" si="59"/>
        <v>-9.1104887063162305</v>
      </c>
      <c r="Y89" s="15">
        <f t="shared" si="60"/>
        <v>58.507500000000007</v>
      </c>
      <c r="Z89" s="15">
        <f t="shared" si="61"/>
        <v>16.371753311307931</v>
      </c>
      <c r="AA89" s="15">
        <f t="shared" si="44"/>
        <v>97.964205245494298</v>
      </c>
      <c r="AB89" s="15">
        <f t="shared" si="62"/>
        <v>72.377556250000126</v>
      </c>
      <c r="AC89" s="15">
        <f t="shared" si="63"/>
        <v>1.112956685399547</v>
      </c>
      <c r="AD89" s="15">
        <f t="shared" si="64"/>
        <v>1.736728899008857</v>
      </c>
      <c r="AE89" s="15">
        <f t="shared" si="65"/>
        <v>0.69373794512093745</v>
      </c>
      <c r="AF89" s="15">
        <f t="shared" si="66"/>
        <v>1.170365597503205</v>
      </c>
      <c r="AG89" s="15">
        <f t="shared" si="67"/>
        <v>4.9968521069784732E-21</v>
      </c>
      <c r="AH89" s="15">
        <f t="shared" si="68"/>
        <v>0.44323814912682441</v>
      </c>
      <c r="AI89" s="15">
        <f t="shared" si="69"/>
        <v>-7.7310946746152845E-23</v>
      </c>
      <c r="AJ89" s="15">
        <f t="shared" si="70"/>
        <v>25.884505400128191</v>
      </c>
      <c r="AK89" s="15">
        <f t="shared" si="71"/>
        <v>-3.1046728785858337</v>
      </c>
      <c r="AL89" s="15">
        <f t="shared" si="72"/>
        <v>-7.7843100700772965</v>
      </c>
      <c r="AM89" s="15">
        <f t="shared" si="73"/>
        <v>27.207390480518317</v>
      </c>
      <c r="AP89" s="16">
        <f t="shared" si="74"/>
        <v>27.207390480518317</v>
      </c>
      <c r="AQ89" t="s">
        <v>96</v>
      </c>
      <c r="BC89">
        <v>0</v>
      </c>
      <c r="BD89">
        <v>0</v>
      </c>
    </row>
    <row r="90" spans="1:56" x14ac:dyDescent="0.2">
      <c r="A90" s="28">
        <f>'(Lab)limts'!B86</f>
        <v>37.109999999999992</v>
      </c>
      <c r="B90" s="29">
        <f>'(Lab)limts'!C86</f>
        <v>1.6966916666666656</v>
      </c>
      <c r="C90" s="15">
        <f>'(Lab)limts'!E86</f>
        <v>17.371666666666666</v>
      </c>
      <c r="D90" s="15">
        <f t="shared" si="75"/>
        <v>72.911666666666676</v>
      </c>
      <c r="E90" s="15">
        <f t="shared" si="75"/>
        <v>1.4316666666666666</v>
      </c>
      <c r="F90" s="15">
        <f t="shared" si="75"/>
        <v>13.528333333333334</v>
      </c>
      <c r="G90" s="15">
        <f t="shared" si="45"/>
        <v>17.454327984471757</v>
      </c>
      <c r="H90" s="15">
        <f t="shared" si="46"/>
        <v>13.603877102584477</v>
      </c>
      <c r="I90" s="15">
        <f t="shared" si="47"/>
        <v>15.529102543528117</v>
      </c>
      <c r="J90" s="15">
        <f t="shared" si="48"/>
        <v>0.40719335058732153</v>
      </c>
      <c r="K90" s="15">
        <f t="shared" si="49"/>
        <v>37.109999999999992</v>
      </c>
      <c r="L90" s="15">
        <f t="shared" si="50"/>
        <v>2.387573231330252</v>
      </c>
      <c r="M90" s="15">
        <f t="shared" si="41"/>
        <v>17.371666666666666</v>
      </c>
      <c r="N90" s="15">
        <f t="shared" si="41"/>
        <v>72.911666666666676</v>
      </c>
      <c r="O90" s="15">
        <f t="shared" si="51"/>
        <v>2.0146318135908485</v>
      </c>
      <c r="P90" s="15">
        <f t="shared" si="52"/>
        <v>13.528333333333334</v>
      </c>
      <c r="Q90" s="15">
        <f t="shared" si="53"/>
        <v>17.53497387259937</v>
      </c>
      <c r="R90" s="15">
        <f t="shared" si="54"/>
        <v>13.677519662647542</v>
      </c>
      <c r="S90" s="15">
        <f t="shared" si="55"/>
        <v>82.174260686769202</v>
      </c>
      <c r="T90" s="15">
        <f t="shared" si="56"/>
        <v>81.529793181958212</v>
      </c>
      <c r="U90" s="15">
        <f t="shared" si="43"/>
        <v>-0.64446750481099002</v>
      </c>
      <c r="V90" s="15">
        <f t="shared" si="57"/>
        <v>35.801666666666684</v>
      </c>
      <c r="W90" s="15">
        <f t="shared" si="58"/>
        <v>-3.8574542099518272</v>
      </c>
      <c r="X90" s="15">
        <f t="shared" si="59"/>
        <v>-0.17419365746634766</v>
      </c>
      <c r="Y90" s="15">
        <f t="shared" si="60"/>
        <v>55.010833333333338</v>
      </c>
      <c r="Z90" s="15">
        <f t="shared" si="61"/>
        <v>15.606246767623457</v>
      </c>
      <c r="AA90" s="15">
        <f t="shared" si="44"/>
        <v>81.852026934363707</v>
      </c>
      <c r="AB90" s="15">
        <f t="shared" si="62"/>
        <v>25.108450694444489</v>
      </c>
      <c r="AC90" s="15">
        <f t="shared" si="63"/>
        <v>1.0560766704058497</v>
      </c>
      <c r="AD90" s="15">
        <f t="shared" si="64"/>
        <v>1.7022811045430555</v>
      </c>
      <c r="AE90" s="15">
        <f t="shared" si="65"/>
        <v>0.58288189160604509</v>
      </c>
      <c r="AF90" s="15">
        <f t="shared" si="66"/>
        <v>1.1364489795517463</v>
      </c>
      <c r="AG90" s="15">
        <f t="shared" si="67"/>
        <v>3.582287301865122E-25</v>
      </c>
      <c r="AH90" s="15">
        <f t="shared" si="68"/>
        <v>0.37749184661743046</v>
      </c>
      <c r="AI90" s="15">
        <f t="shared" si="69"/>
        <v>-4.7203625125179458E-27</v>
      </c>
      <c r="AJ90" s="15">
        <f t="shared" si="70"/>
        <v>33.90063209417184</v>
      </c>
      <c r="AK90" s="15">
        <f t="shared" si="71"/>
        <v>-2.2660500663827121</v>
      </c>
      <c r="AL90" s="15">
        <f t="shared" si="72"/>
        <v>-0.15327890701706248</v>
      </c>
      <c r="AM90" s="15">
        <f t="shared" si="73"/>
        <v>33.976629228207486</v>
      </c>
      <c r="AP90" s="16">
        <f t="shared" si="74"/>
        <v>33.976629228207486</v>
      </c>
      <c r="AQ90" t="s">
        <v>97</v>
      </c>
      <c r="BC90">
        <v>0</v>
      </c>
      <c r="BD90">
        <v>0</v>
      </c>
    </row>
    <row r="91" spans="1:56" x14ac:dyDescent="0.2">
      <c r="A91" s="28">
        <f>'(Lab)limts'!B87</f>
        <v>71.291666666666686</v>
      </c>
      <c r="B91" s="29">
        <f>'(Lab)limts'!C87</f>
        <v>0.99666699999999997</v>
      </c>
      <c r="C91" s="15">
        <f>'(Lab)limts'!E87</f>
        <v>17.371666666666666</v>
      </c>
      <c r="D91" s="15">
        <f t="shared" ref="D91:F94" si="76">D90</f>
        <v>72.911666666666676</v>
      </c>
      <c r="E91" s="15">
        <f t="shared" si="76"/>
        <v>1.4316666666666666</v>
      </c>
      <c r="F91" s="15">
        <f t="shared" si="76"/>
        <v>13.528333333333334</v>
      </c>
      <c r="G91" s="15">
        <f t="shared" si="45"/>
        <v>17.400234133099094</v>
      </c>
      <c r="H91" s="15">
        <f t="shared" si="46"/>
        <v>13.603877102584477</v>
      </c>
      <c r="I91" s="15">
        <f t="shared" si="47"/>
        <v>15.502055617841785</v>
      </c>
      <c r="J91" s="15">
        <f t="shared" si="48"/>
        <v>0.40773858464333967</v>
      </c>
      <c r="K91" s="15">
        <f t="shared" si="49"/>
        <v>71.291666666666686</v>
      </c>
      <c r="L91" s="15">
        <f t="shared" si="50"/>
        <v>1.4030465919407233</v>
      </c>
      <c r="M91" s="15">
        <f t="shared" si="41"/>
        <v>17.371666666666666</v>
      </c>
      <c r="N91" s="15">
        <f t="shared" si="41"/>
        <v>72.911666666666676</v>
      </c>
      <c r="O91" s="15">
        <f t="shared" si="51"/>
        <v>2.0154124070143813</v>
      </c>
      <c r="P91" s="15">
        <f t="shared" si="52"/>
        <v>13.528333333333334</v>
      </c>
      <c r="Q91" s="15">
        <f t="shared" si="53"/>
        <v>17.42823406191615</v>
      </c>
      <c r="R91" s="15">
        <f t="shared" si="54"/>
        <v>13.677634662035878</v>
      </c>
      <c r="S91" s="15">
        <f t="shared" si="55"/>
        <v>85.382450434694221</v>
      </c>
      <c r="T91" s="15">
        <f t="shared" si="56"/>
        <v>81.526558932834121</v>
      </c>
      <c r="U91" s="15">
        <f t="shared" si="43"/>
        <v>-3.8558915018600999</v>
      </c>
      <c r="V91" s="15">
        <f t="shared" si="57"/>
        <v>1.6199999999999903</v>
      </c>
      <c r="W91" s="15">
        <f t="shared" si="58"/>
        <v>-3.7505993998802722</v>
      </c>
      <c r="X91" s="15">
        <f t="shared" si="59"/>
        <v>-1.0388489515803954</v>
      </c>
      <c r="Y91" s="15">
        <f t="shared" si="60"/>
        <v>72.101666666666688</v>
      </c>
      <c r="Z91" s="15">
        <f t="shared" si="61"/>
        <v>15.552934361976014</v>
      </c>
      <c r="AA91" s="15">
        <f t="shared" si="44"/>
        <v>83.454504683764171</v>
      </c>
      <c r="AB91" s="15">
        <f t="shared" si="62"/>
        <v>488.48366944444535</v>
      </c>
      <c r="AC91" s="15">
        <f t="shared" si="63"/>
        <v>1.3249397212710738</v>
      </c>
      <c r="AD91" s="15">
        <f t="shared" si="64"/>
        <v>1.6998820462889206</v>
      </c>
      <c r="AE91" s="15">
        <f t="shared" si="65"/>
        <v>0.58671001467835127</v>
      </c>
      <c r="AF91" s="15">
        <f t="shared" si="66"/>
        <v>1.1368759352170956</v>
      </c>
      <c r="AG91" s="15">
        <f t="shared" si="67"/>
        <v>9.6055577668779361E-25</v>
      </c>
      <c r="AH91" s="15">
        <f t="shared" si="68"/>
        <v>0.37315502670016309</v>
      </c>
      <c r="AI91" s="15">
        <f t="shared" si="69"/>
        <v>-1.2511784272525272E-26</v>
      </c>
      <c r="AJ91" s="15">
        <f t="shared" si="70"/>
        <v>1.2226971340596928</v>
      </c>
      <c r="AK91" s="15">
        <f t="shared" si="71"/>
        <v>-2.2063880303156056</v>
      </c>
      <c r="AL91" s="15">
        <f t="shared" si="72"/>
        <v>-0.91377512655505266</v>
      </c>
      <c r="AM91" s="15">
        <f t="shared" si="73"/>
        <v>2.6829314944419407</v>
      </c>
      <c r="AP91" s="16">
        <f t="shared" si="74"/>
        <v>2.6829314944419407</v>
      </c>
      <c r="AQ91" t="s">
        <v>98</v>
      </c>
      <c r="BC91">
        <v>0</v>
      </c>
      <c r="BD91">
        <v>0</v>
      </c>
    </row>
    <row r="92" spans="1:56" x14ac:dyDescent="0.2">
      <c r="A92" s="28">
        <f>'(Lab)limts'!B88</f>
        <v>64.304999999999993</v>
      </c>
      <c r="B92" s="29">
        <f>'(Lab)limts'!C88</f>
        <v>1.7556666666666654</v>
      </c>
      <c r="C92" s="15">
        <f>'(Lab)limts'!E88</f>
        <v>17.371666666666666</v>
      </c>
      <c r="D92" s="15">
        <f t="shared" si="76"/>
        <v>72.911666666666676</v>
      </c>
      <c r="E92" s="15">
        <f t="shared" si="76"/>
        <v>1.4316666666666666</v>
      </c>
      <c r="F92" s="15">
        <f t="shared" si="76"/>
        <v>13.528333333333334</v>
      </c>
      <c r="G92" s="15">
        <f t="shared" si="45"/>
        <v>17.46015945580745</v>
      </c>
      <c r="H92" s="15">
        <f t="shared" si="46"/>
        <v>13.603877102584477</v>
      </c>
      <c r="I92" s="15">
        <f t="shared" si="47"/>
        <v>15.532018279195963</v>
      </c>
      <c r="J92" s="15">
        <f t="shared" si="48"/>
        <v>0.40713445132768022</v>
      </c>
      <c r="K92" s="15">
        <f t="shared" si="49"/>
        <v>64.304999999999993</v>
      </c>
      <c r="L92" s="15">
        <f t="shared" si="50"/>
        <v>2.4704590517142955</v>
      </c>
      <c r="M92" s="15">
        <f t="shared" si="41"/>
        <v>17.371666666666666</v>
      </c>
      <c r="N92" s="15">
        <f t="shared" si="41"/>
        <v>72.911666666666676</v>
      </c>
      <c r="O92" s="15">
        <f t="shared" si="51"/>
        <v>2.0145474894841287</v>
      </c>
      <c r="P92" s="15">
        <f t="shared" si="52"/>
        <v>13.528333333333334</v>
      </c>
      <c r="Q92" s="15">
        <f t="shared" si="53"/>
        <v>17.546451798126448</v>
      </c>
      <c r="R92" s="15">
        <f t="shared" si="54"/>
        <v>13.677507242372954</v>
      </c>
      <c r="S92" s="15">
        <f t="shared" si="55"/>
        <v>81.906126916690653</v>
      </c>
      <c r="T92" s="15">
        <f t="shared" si="56"/>
        <v>81.530142567055037</v>
      </c>
      <c r="U92" s="15">
        <f t="shared" si="43"/>
        <v>-0.37598434963561544</v>
      </c>
      <c r="V92" s="15">
        <f t="shared" si="57"/>
        <v>8.6066666666666833</v>
      </c>
      <c r="W92" s="15">
        <f t="shared" si="58"/>
        <v>-3.8689445557534938</v>
      </c>
      <c r="X92" s="15">
        <f t="shared" si="59"/>
        <v>-0.10165868478222273</v>
      </c>
      <c r="Y92" s="15">
        <f t="shared" si="60"/>
        <v>68.608333333333334</v>
      </c>
      <c r="Z92" s="15">
        <f t="shared" si="61"/>
        <v>15.611979520249701</v>
      </c>
      <c r="AA92" s="15">
        <f t="shared" si="44"/>
        <v>81.718134741872845</v>
      </c>
      <c r="AB92" s="15">
        <f t="shared" si="62"/>
        <v>346.27006944444446</v>
      </c>
      <c r="AC92" s="15">
        <f t="shared" si="63"/>
        <v>1.2713972843427701</v>
      </c>
      <c r="AD92" s="15">
        <f t="shared" si="64"/>
        <v>1.7025390784112364</v>
      </c>
      <c r="AE92" s="15">
        <f t="shared" si="65"/>
        <v>0.58262108870699814</v>
      </c>
      <c r="AF92" s="15">
        <f t="shared" si="66"/>
        <v>1.1364380275743886</v>
      </c>
      <c r="AG92" s="15">
        <f t="shared" si="67"/>
        <v>3.2976747742638993E-25</v>
      </c>
      <c r="AH92" s="15">
        <f t="shared" si="68"/>
        <v>0.37796007294400008</v>
      </c>
      <c r="AI92" s="15">
        <f t="shared" si="69"/>
        <v>-4.3507197522001939E-27</v>
      </c>
      <c r="AJ92" s="15">
        <f t="shared" si="70"/>
        <v>6.7694549710445315</v>
      </c>
      <c r="AK92" s="15">
        <f t="shared" si="71"/>
        <v>-2.2724556545062615</v>
      </c>
      <c r="AL92" s="15">
        <f t="shared" si="72"/>
        <v>-8.9453786581924627E-2</v>
      </c>
      <c r="AM92" s="15">
        <f t="shared" si="73"/>
        <v>7.1412588026643347</v>
      </c>
      <c r="AP92" s="16">
        <f t="shared" si="74"/>
        <v>7.1412588026643347</v>
      </c>
      <c r="AQ92" t="s">
        <v>99</v>
      </c>
      <c r="BC92">
        <v>0</v>
      </c>
      <c r="BD92">
        <v>0</v>
      </c>
    </row>
    <row r="93" spans="1:56" x14ac:dyDescent="0.2">
      <c r="A93" s="28">
        <f>'(Lab)limts'!B89</f>
        <v>64.408333333333331</v>
      </c>
      <c r="B93" s="29">
        <f>'(Lab)limts'!C89</f>
        <v>-0.45333000000000001</v>
      </c>
      <c r="C93" s="15">
        <f>'(Lab)limts'!E89</f>
        <v>17.371666666666666</v>
      </c>
      <c r="D93" s="15">
        <f t="shared" si="76"/>
        <v>72.911666666666676</v>
      </c>
      <c r="E93" s="15">
        <f t="shared" si="76"/>
        <v>1.4316666666666666</v>
      </c>
      <c r="F93" s="15">
        <f t="shared" si="76"/>
        <v>13.528333333333334</v>
      </c>
      <c r="G93" s="15">
        <f t="shared" si="45"/>
        <v>17.377580696595189</v>
      </c>
      <c r="H93" s="15">
        <f t="shared" si="46"/>
        <v>13.603877102584477</v>
      </c>
      <c r="I93" s="15">
        <f t="shared" si="47"/>
        <v>15.490728899589833</v>
      </c>
      <c r="J93" s="15">
        <f t="shared" si="48"/>
        <v>0.40796631354222379</v>
      </c>
      <c r="K93" s="15">
        <f t="shared" si="49"/>
        <v>64.408333333333331</v>
      </c>
      <c r="L93" s="15">
        <f t="shared" si="50"/>
        <v>-0.63827336891809627</v>
      </c>
      <c r="M93" s="15">
        <f t="shared" si="41"/>
        <v>17.371666666666666</v>
      </c>
      <c r="N93" s="15">
        <f t="shared" si="41"/>
        <v>72.911666666666676</v>
      </c>
      <c r="O93" s="15">
        <f t="shared" si="51"/>
        <v>2.0157384388879502</v>
      </c>
      <c r="P93" s="15">
        <f t="shared" si="52"/>
        <v>13.528333333333334</v>
      </c>
      <c r="Q93" s="15">
        <f t="shared" si="53"/>
        <v>17.383388497966898</v>
      </c>
      <c r="R93" s="15">
        <f t="shared" si="54"/>
        <v>13.677682706942292</v>
      </c>
      <c r="S93" s="15">
        <f t="shared" si="55"/>
        <v>92.104226824697051</v>
      </c>
      <c r="T93" s="15">
        <f t="shared" si="56"/>
        <v>81.525208094229143</v>
      </c>
      <c r="U93" s="15">
        <f t="shared" si="43"/>
        <v>-10.579018730467908</v>
      </c>
      <c r="V93" s="15">
        <f t="shared" si="57"/>
        <v>8.5033333333333445</v>
      </c>
      <c r="W93" s="15">
        <f t="shared" si="58"/>
        <v>-3.7057057910246058</v>
      </c>
      <c r="X93" s="15">
        <f t="shared" si="59"/>
        <v>-2.8430150153405314</v>
      </c>
      <c r="Y93" s="15">
        <f t="shared" si="60"/>
        <v>68.66</v>
      </c>
      <c r="Z93" s="15">
        <f t="shared" si="61"/>
        <v>15.530535602454595</v>
      </c>
      <c r="AA93" s="15">
        <f t="shared" si="44"/>
        <v>86.814717459463097</v>
      </c>
      <c r="AB93" s="15">
        <f t="shared" si="62"/>
        <v>348.1955999999999</v>
      </c>
      <c r="AC93" s="15">
        <f t="shared" si="63"/>
        <v>1.2721919273136482</v>
      </c>
      <c r="AD93" s="15">
        <f t="shared" si="64"/>
        <v>1.6988741021104568</v>
      </c>
      <c r="AE93" s="15">
        <f t="shared" si="65"/>
        <v>0.5993252612400517</v>
      </c>
      <c r="AF93" s="15">
        <f t="shared" si="66"/>
        <v>1.1396176346070854</v>
      </c>
      <c r="AG93" s="15">
        <f t="shared" si="67"/>
        <v>7.398806546773962E-24</v>
      </c>
      <c r="AH93" s="15">
        <f t="shared" si="68"/>
        <v>0.37134237974511514</v>
      </c>
      <c r="AI93" s="15">
        <f t="shared" si="69"/>
        <v>-9.5905508353383944E-26</v>
      </c>
      <c r="AJ93" s="15">
        <f t="shared" si="70"/>
        <v>6.6840019581706711</v>
      </c>
      <c r="AK93" s="15">
        <f t="shared" si="71"/>
        <v>-2.1812715765230197</v>
      </c>
      <c r="AL93" s="15">
        <f t="shared" si="72"/>
        <v>-2.4947095666177006</v>
      </c>
      <c r="AM93" s="15">
        <f t="shared" si="73"/>
        <v>7.460388977067514</v>
      </c>
      <c r="AP93" s="16">
        <f t="shared" si="74"/>
        <v>7.460388977067514</v>
      </c>
      <c r="AQ93" t="s">
        <v>100</v>
      </c>
      <c r="BC93">
        <v>0</v>
      </c>
      <c r="BD93">
        <v>0</v>
      </c>
    </row>
    <row r="94" spans="1:56" x14ac:dyDescent="0.2">
      <c r="A94" s="28">
        <f>'(Lab)limts'!B90</f>
        <v>61.71</v>
      </c>
      <c r="B94" s="29">
        <f>'(Lab)limts'!C90</f>
        <v>1.5116670000000001</v>
      </c>
      <c r="C94" s="15">
        <f>'(Lab)limts'!E90</f>
        <v>17.371666666666666</v>
      </c>
      <c r="D94" s="15">
        <f t="shared" si="76"/>
        <v>72.911666666666676</v>
      </c>
      <c r="E94" s="15">
        <f t="shared" si="76"/>
        <v>1.4316666666666666</v>
      </c>
      <c r="F94" s="15">
        <f t="shared" si="76"/>
        <v>13.528333333333334</v>
      </c>
      <c r="G94" s="15">
        <f t="shared" si="45"/>
        <v>17.437314583864879</v>
      </c>
      <c r="H94" s="15">
        <f t="shared" si="46"/>
        <v>13.603877102584477</v>
      </c>
      <c r="I94" s="15">
        <f t="shared" si="47"/>
        <v>15.520595843224678</v>
      </c>
      <c r="J94" s="15">
        <f t="shared" si="48"/>
        <v>0.40736505490880021</v>
      </c>
      <c r="K94" s="15">
        <f t="shared" si="49"/>
        <v>61.71</v>
      </c>
      <c r="L94" s="15">
        <f t="shared" si="50"/>
        <v>2.1274673104588215</v>
      </c>
      <c r="M94" s="15">
        <f t="shared" si="41"/>
        <v>17.371666666666666</v>
      </c>
      <c r="N94" s="15">
        <f t="shared" si="41"/>
        <v>72.911666666666676</v>
      </c>
      <c r="O94" s="15">
        <f t="shared" si="51"/>
        <v>2.0148776369444321</v>
      </c>
      <c r="P94" s="15">
        <f t="shared" si="52"/>
        <v>13.528333333333334</v>
      </c>
      <c r="Q94" s="15">
        <f t="shared" si="53"/>
        <v>17.50145479481202</v>
      </c>
      <c r="R94" s="15">
        <f t="shared" si="54"/>
        <v>13.677555873387488</v>
      </c>
      <c r="S94" s="15">
        <f t="shared" si="55"/>
        <v>83.017888281498529</v>
      </c>
      <c r="T94" s="15">
        <f t="shared" si="56"/>
        <v>81.528774651028385</v>
      </c>
      <c r="U94" s="15">
        <f t="shared" si="43"/>
        <v>-1.4891136304701433</v>
      </c>
      <c r="V94" s="15">
        <f t="shared" si="57"/>
        <v>11.201666666666675</v>
      </c>
      <c r="W94" s="15">
        <f t="shared" si="58"/>
        <v>-3.8238989214245311</v>
      </c>
      <c r="X94" s="15">
        <f t="shared" si="59"/>
        <v>-0.40210021688812903</v>
      </c>
      <c r="Y94" s="15">
        <f t="shared" si="60"/>
        <v>67.310833333333335</v>
      </c>
      <c r="Z94" s="15">
        <f t="shared" si="61"/>
        <v>15.589505334099755</v>
      </c>
      <c r="AA94" s="15">
        <f t="shared" si="44"/>
        <v>82.273331466263457</v>
      </c>
      <c r="AB94" s="15">
        <f t="shared" si="62"/>
        <v>299.66495069444449</v>
      </c>
      <c r="AC94" s="15">
        <f t="shared" si="63"/>
        <v>1.2514083504814981</v>
      </c>
      <c r="AD94" s="15">
        <f t="shared" si="64"/>
        <v>1.7015277400344888</v>
      </c>
      <c r="AE94" s="15">
        <f t="shared" si="65"/>
        <v>0.58376074707020909</v>
      </c>
      <c r="AF94" s="15">
        <f t="shared" si="66"/>
        <v>1.1365081192043363</v>
      </c>
      <c r="AG94" s="15">
        <f t="shared" si="67"/>
        <v>4.6465020254917832E-25</v>
      </c>
      <c r="AH94" s="15">
        <f t="shared" si="68"/>
        <v>0.37612657138385669</v>
      </c>
      <c r="AI94" s="15">
        <f t="shared" si="69"/>
        <v>-6.1005291860191015E-27</v>
      </c>
      <c r="AJ94" s="15">
        <f t="shared" si="70"/>
        <v>8.9512481376336233</v>
      </c>
      <c r="AK94" s="15">
        <f t="shared" si="71"/>
        <v>-2.2473326948798515</v>
      </c>
      <c r="AL94" s="15">
        <f t="shared" si="72"/>
        <v>-0.35380320658829734</v>
      </c>
      <c r="AM94" s="15">
        <f t="shared" si="73"/>
        <v>9.2358282883538667</v>
      </c>
      <c r="AP94" s="16">
        <f t="shared" si="74"/>
        <v>9.2358282883538667</v>
      </c>
      <c r="AQ94" t="s">
        <v>101</v>
      </c>
      <c r="BC94">
        <v>0</v>
      </c>
      <c r="BD94">
        <v>0</v>
      </c>
    </row>
  </sheetData>
  <sheetProtection algorithmName="SHA-512" hashValue="la/VyYu/s2upLsfcBgN+eO8tU0lilHLqb3NrpKHvIfHEio2uo+rjBC+8Cm7Xt7jdlw81tuPO/XpjhewyaLZUnw==" saltValue="qUmTRCvGDqAn8EHWSSo7wA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09688480-688D-8249-BA5E-4FA2D14353C7}">
            <x14:iconSet iconSet="3Symbol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$AY$7</xm:f>
              </x14:cfvo>
              <x14:cfIcon iconSet="3Symbols" iconId="2"/>
              <x14:cfIcon iconSet="3Symbols" iconId="2"/>
              <x14:cfIcon iconSet="3Symbols" iconId="0"/>
            </x14:iconSet>
          </x14:cfRule>
          <xm:sqref>AP9:AP94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CBD70-C1D7-6044-BAC4-7F0BB952F1D0}">
  <dimension ref="A2:BD94"/>
  <sheetViews>
    <sheetView topLeftCell="E1" zoomScale="93" zoomScaleNormal="70" workbookViewId="0">
      <selection activeCell="F47" sqref="F47"/>
    </sheetView>
  </sheetViews>
  <sheetFormatPr baseColWidth="10" defaultColWidth="11.5" defaultRowHeight="15" x14ac:dyDescent="0.2"/>
  <cols>
    <col min="1" max="1" width="14.6640625" customWidth="1"/>
    <col min="2" max="2" width="11" bestFit="1" customWidth="1"/>
    <col min="3" max="3" width="8.83203125" customWidth="1"/>
    <col min="4" max="4" width="14" customWidth="1"/>
    <col min="5" max="20" width="8.83203125" customWidth="1"/>
    <col min="21" max="21" width="10.5" customWidth="1"/>
    <col min="22" max="27" width="8.83203125" customWidth="1"/>
    <col min="28" max="28" width="11.5" bestFit="1" customWidth="1"/>
    <col min="29" max="32" width="8.83203125" customWidth="1"/>
    <col min="33" max="33" width="12.5" bestFit="1" customWidth="1"/>
    <col min="34" max="34" width="8.83203125" customWidth="1"/>
    <col min="35" max="35" width="13.1640625" bestFit="1" customWidth="1"/>
    <col min="36" max="36" width="10.6640625" bestFit="1" customWidth="1"/>
    <col min="37" max="38" width="11.5" bestFit="1" customWidth="1"/>
    <col min="39" max="39" width="8.83203125" customWidth="1"/>
    <col min="40" max="40" width="0" style="4" hidden="1" customWidth="1"/>
    <col min="41" max="41" width="0" style="5" hidden="1" customWidth="1"/>
    <col min="42" max="42" width="8.1640625" style="5" customWidth="1"/>
    <col min="43" max="44" width="11.5" style="5"/>
    <col min="45" max="46" width="9.1640625" style="4" customWidth="1"/>
    <col min="47" max="260" width="8.83203125" customWidth="1"/>
    <col min="261" max="261" width="11" bestFit="1" customWidth="1"/>
    <col min="262" max="279" width="8.83203125" customWidth="1"/>
    <col min="280" max="280" width="10.5" customWidth="1"/>
    <col min="281" max="286" width="8.83203125" customWidth="1"/>
    <col min="287" max="287" width="11.5" bestFit="1" customWidth="1"/>
    <col min="288" max="291" width="8.83203125" customWidth="1"/>
    <col min="292" max="292" width="12.5" bestFit="1" customWidth="1"/>
    <col min="293" max="293" width="8.83203125" customWidth="1"/>
    <col min="294" max="294" width="13.1640625" bestFit="1" customWidth="1"/>
    <col min="295" max="295" width="10.6640625" bestFit="1" customWidth="1"/>
    <col min="296" max="297" width="11.5" bestFit="1" customWidth="1"/>
    <col min="298" max="298" width="8.83203125" customWidth="1"/>
    <col min="299" max="300" width="0" hidden="1" customWidth="1"/>
    <col min="301" max="302" width="9.1640625" customWidth="1"/>
    <col min="303" max="516" width="8.83203125" customWidth="1"/>
    <col min="517" max="517" width="11" bestFit="1" customWidth="1"/>
    <col min="518" max="535" width="8.83203125" customWidth="1"/>
    <col min="536" max="536" width="10.5" customWidth="1"/>
    <col min="537" max="542" width="8.83203125" customWidth="1"/>
    <col min="543" max="543" width="11.5" bestFit="1" customWidth="1"/>
    <col min="544" max="547" width="8.83203125" customWidth="1"/>
    <col min="548" max="548" width="12.5" bestFit="1" customWidth="1"/>
    <col min="549" max="549" width="8.83203125" customWidth="1"/>
    <col min="550" max="550" width="13.1640625" bestFit="1" customWidth="1"/>
    <col min="551" max="551" width="10.6640625" bestFit="1" customWidth="1"/>
    <col min="552" max="553" width="11.5" bestFit="1" customWidth="1"/>
    <col min="554" max="554" width="8.83203125" customWidth="1"/>
    <col min="555" max="556" width="0" hidden="1" customWidth="1"/>
    <col min="557" max="558" width="9.1640625" customWidth="1"/>
    <col min="559" max="772" width="8.83203125" customWidth="1"/>
    <col min="773" max="773" width="11" bestFit="1" customWidth="1"/>
    <col min="774" max="791" width="8.83203125" customWidth="1"/>
    <col min="792" max="792" width="10.5" customWidth="1"/>
    <col min="793" max="798" width="8.83203125" customWidth="1"/>
    <col min="799" max="799" width="11.5" bestFit="1" customWidth="1"/>
    <col min="800" max="803" width="8.83203125" customWidth="1"/>
    <col min="804" max="804" width="12.5" bestFit="1" customWidth="1"/>
    <col min="805" max="805" width="8.83203125" customWidth="1"/>
    <col min="806" max="806" width="13.1640625" bestFit="1" customWidth="1"/>
    <col min="807" max="807" width="10.6640625" bestFit="1" customWidth="1"/>
    <col min="808" max="809" width="11.5" bestFit="1" customWidth="1"/>
    <col min="810" max="810" width="8.83203125" customWidth="1"/>
    <col min="811" max="812" width="0" hidden="1" customWidth="1"/>
    <col min="813" max="814" width="9.1640625" customWidth="1"/>
    <col min="815" max="1028" width="8.83203125" customWidth="1"/>
    <col min="1029" max="1029" width="11" bestFit="1" customWidth="1"/>
    <col min="1030" max="1047" width="8.83203125" customWidth="1"/>
    <col min="1048" max="1048" width="10.5" customWidth="1"/>
    <col min="1049" max="1054" width="8.83203125" customWidth="1"/>
    <col min="1055" max="1055" width="11.5" bestFit="1" customWidth="1"/>
    <col min="1056" max="1059" width="8.83203125" customWidth="1"/>
    <col min="1060" max="1060" width="12.5" bestFit="1" customWidth="1"/>
    <col min="1061" max="1061" width="8.83203125" customWidth="1"/>
    <col min="1062" max="1062" width="13.1640625" bestFit="1" customWidth="1"/>
    <col min="1063" max="1063" width="10.6640625" bestFit="1" customWidth="1"/>
    <col min="1064" max="1065" width="11.5" bestFit="1" customWidth="1"/>
    <col min="1066" max="1066" width="8.83203125" customWidth="1"/>
    <col min="1067" max="1068" width="0" hidden="1" customWidth="1"/>
    <col min="1069" max="1070" width="9.1640625" customWidth="1"/>
    <col min="1071" max="1284" width="8.83203125" customWidth="1"/>
    <col min="1285" max="1285" width="11" bestFit="1" customWidth="1"/>
    <col min="1286" max="1303" width="8.83203125" customWidth="1"/>
    <col min="1304" max="1304" width="10.5" customWidth="1"/>
    <col min="1305" max="1310" width="8.83203125" customWidth="1"/>
    <col min="1311" max="1311" width="11.5" bestFit="1" customWidth="1"/>
    <col min="1312" max="1315" width="8.83203125" customWidth="1"/>
    <col min="1316" max="1316" width="12.5" bestFit="1" customWidth="1"/>
    <col min="1317" max="1317" width="8.83203125" customWidth="1"/>
    <col min="1318" max="1318" width="13.1640625" bestFit="1" customWidth="1"/>
    <col min="1319" max="1319" width="10.6640625" bestFit="1" customWidth="1"/>
    <col min="1320" max="1321" width="11.5" bestFit="1" customWidth="1"/>
    <col min="1322" max="1322" width="8.83203125" customWidth="1"/>
    <col min="1323" max="1324" width="0" hidden="1" customWidth="1"/>
    <col min="1325" max="1326" width="9.1640625" customWidth="1"/>
    <col min="1327" max="1540" width="8.83203125" customWidth="1"/>
    <col min="1541" max="1541" width="11" bestFit="1" customWidth="1"/>
    <col min="1542" max="1559" width="8.83203125" customWidth="1"/>
    <col min="1560" max="1560" width="10.5" customWidth="1"/>
    <col min="1561" max="1566" width="8.83203125" customWidth="1"/>
    <col min="1567" max="1567" width="11.5" bestFit="1" customWidth="1"/>
    <col min="1568" max="1571" width="8.83203125" customWidth="1"/>
    <col min="1572" max="1572" width="12.5" bestFit="1" customWidth="1"/>
    <col min="1573" max="1573" width="8.83203125" customWidth="1"/>
    <col min="1574" max="1574" width="13.1640625" bestFit="1" customWidth="1"/>
    <col min="1575" max="1575" width="10.6640625" bestFit="1" customWidth="1"/>
    <col min="1576" max="1577" width="11.5" bestFit="1" customWidth="1"/>
    <col min="1578" max="1578" width="8.83203125" customWidth="1"/>
    <col min="1579" max="1580" width="0" hidden="1" customWidth="1"/>
    <col min="1581" max="1582" width="9.1640625" customWidth="1"/>
    <col min="1583" max="1796" width="8.83203125" customWidth="1"/>
    <col min="1797" max="1797" width="11" bestFit="1" customWidth="1"/>
    <col min="1798" max="1815" width="8.83203125" customWidth="1"/>
    <col min="1816" max="1816" width="10.5" customWidth="1"/>
    <col min="1817" max="1822" width="8.83203125" customWidth="1"/>
    <col min="1823" max="1823" width="11.5" bestFit="1" customWidth="1"/>
    <col min="1824" max="1827" width="8.83203125" customWidth="1"/>
    <col min="1828" max="1828" width="12.5" bestFit="1" customWidth="1"/>
    <col min="1829" max="1829" width="8.83203125" customWidth="1"/>
    <col min="1830" max="1830" width="13.1640625" bestFit="1" customWidth="1"/>
    <col min="1831" max="1831" width="10.6640625" bestFit="1" customWidth="1"/>
    <col min="1832" max="1833" width="11.5" bestFit="1" customWidth="1"/>
    <col min="1834" max="1834" width="8.83203125" customWidth="1"/>
    <col min="1835" max="1836" width="0" hidden="1" customWidth="1"/>
    <col min="1837" max="1838" width="9.1640625" customWidth="1"/>
    <col min="1839" max="2052" width="8.83203125" customWidth="1"/>
    <col min="2053" max="2053" width="11" bestFit="1" customWidth="1"/>
    <col min="2054" max="2071" width="8.83203125" customWidth="1"/>
    <col min="2072" max="2072" width="10.5" customWidth="1"/>
    <col min="2073" max="2078" width="8.83203125" customWidth="1"/>
    <col min="2079" max="2079" width="11.5" bestFit="1" customWidth="1"/>
    <col min="2080" max="2083" width="8.83203125" customWidth="1"/>
    <col min="2084" max="2084" width="12.5" bestFit="1" customWidth="1"/>
    <col min="2085" max="2085" width="8.83203125" customWidth="1"/>
    <col min="2086" max="2086" width="13.1640625" bestFit="1" customWidth="1"/>
    <col min="2087" max="2087" width="10.6640625" bestFit="1" customWidth="1"/>
    <col min="2088" max="2089" width="11.5" bestFit="1" customWidth="1"/>
    <col min="2090" max="2090" width="8.83203125" customWidth="1"/>
    <col min="2091" max="2092" width="0" hidden="1" customWidth="1"/>
    <col min="2093" max="2094" width="9.1640625" customWidth="1"/>
    <col min="2095" max="2308" width="8.83203125" customWidth="1"/>
    <col min="2309" max="2309" width="11" bestFit="1" customWidth="1"/>
    <col min="2310" max="2327" width="8.83203125" customWidth="1"/>
    <col min="2328" max="2328" width="10.5" customWidth="1"/>
    <col min="2329" max="2334" width="8.83203125" customWidth="1"/>
    <col min="2335" max="2335" width="11.5" bestFit="1" customWidth="1"/>
    <col min="2336" max="2339" width="8.83203125" customWidth="1"/>
    <col min="2340" max="2340" width="12.5" bestFit="1" customWidth="1"/>
    <col min="2341" max="2341" width="8.83203125" customWidth="1"/>
    <col min="2342" max="2342" width="13.1640625" bestFit="1" customWidth="1"/>
    <col min="2343" max="2343" width="10.6640625" bestFit="1" customWidth="1"/>
    <col min="2344" max="2345" width="11.5" bestFit="1" customWidth="1"/>
    <col min="2346" max="2346" width="8.83203125" customWidth="1"/>
    <col min="2347" max="2348" width="0" hidden="1" customWidth="1"/>
    <col min="2349" max="2350" width="9.1640625" customWidth="1"/>
    <col min="2351" max="2564" width="8.83203125" customWidth="1"/>
    <col min="2565" max="2565" width="11" bestFit="1" customWidth="1"/>
    <col min="2566" max="2583" width="8.83203125" customWidth="1"/>
    <col min="2584" max="2584" width="10.5" customWidth="1"/>
    <col min="2585" max="2590" width="8.83203125" customWidth="1"/>
    <col min="2591" max="2591" width="11.5" bestFit="1" customWidth="1"/>
    <col min="2592" max="2595" width="8.83203125" customWidth="1"/>
    <col min="2596" max="2596" width="12.5" bestFit="1" customWidth="1"/>
    <col min="2597" max="2597" width="8.83203125" customWidth="1"/>
    <col min="2598" max="2598" width="13.1640625" bestFit="1" customWidth="1"/>
    <col min="2599" max="2599" width="10.6640625" bestFit="1" customWidth="1"/>
    <col min="2600" max="2601" width="11.5" bestFit="1" customWidth="1"/>
    <col min="2602" max="2602" width="8.83203125" customWidth="1"/>
    <col min="2603" max="2604" width="0" hidden="1" customWidth="1"/>
    <col min="2605" max="2606" width="9.1640625" customWidth="1"/>
    <col min="2607" max="2820" width="8.83203125" customWidth="1"/>
    <col min="2821" max="2821" width="11" bestFit="1" customWidth="1"/>
    <col min="2822" max="2839" width="8.83203125" customWidth="1"/>
    <col min="2840" max="2840" width="10.5" customWidth="1"/>
    <col min="2841" max="2846" width="8.83203125" customWidth="1"/>
    <col min="2847" max="2847" width="11.5" bestFit="1" customWidth="1"/>
    <col min="2848" max="2851" width="8.83203125" customWidth="1"/>
    <col min="2852" max="2852" width="12.5" bestFit="1" customWidth="1"/>
    <col min="2853" max="2853" width="8.83203125" customWidth="1"/>
    <col min="2854" max="2854" width="13.1640625" bestFit="1" customWidth="1"/>
    <col min="2855" max="2855" width="10.6640625" bestFit="1" customWidth="1"/>
    <col min="2856" max="2857" width="11.5" bestFit="1" customWidth="1"/>
    <col min="2858" max="2858" width="8.83203125" customWidth="1"/>
    <col min="2859" max="2860" width="0" hidden="1" customWidth="1"/>
    <col min="2861" max="2862" width="9.1640625" customWidth="1"/>
    <col min="2863" max="3076" width="8.83203125" customWidth="1"/>
    <col min="3077" max="3077" width="11" bestFit="1" customWidth="1"/>
    <col min="3078" max="3095" width="8.83203125" customWidth="1"/>
    <col min="3096" max="3096" width="10.5" customWidth="1"/>
    <col min="3097" max="3102" width="8.83203125" customWidth="1"/>
    <col min="3103" max="3103" width="11.5" bestFit="1" customWidth="1"/>
    <col min="3104" max="3107" width="8.83203125" customWidth="1"/>
    <col min="3108" max="3108" width="12.5" bestFit="1" customWidth="1"/>
    <col min="3109" max="3109" width="8.83203125" customWidth="1"/>
    <col min="3110" max="3110" width="13.1640625" bestFit="1" customWidth="1"/>
    <col min="3111" max="3111" width="10.6640625" bestFit="1" customWidth="1"/>
    <col min="3112" max="3113" width="11.5" bestFit="1" customWidth="1"/>
    <col min="3114" max="3114" width="8.83203125" customWidth="1"/>
    <col min="3115" max="3116" width="0" hidden="1" customWidth="1"/>
    <col min="3117" max="3118" width="9.1640625" customWidth="1"/>
    <col min="3119" max="3332" width="8.83203125" customWidth="1"/>
    <col min="3333" max="3333" width="11" bestFit="1" customWidth="1"/>
    <col min="3334" max="3351" width="8.83203125" customWidth="1"/>
    <col min="3352" max="3352" width="10.5" customWidth="1"/>
    <col min="3353" max="3358" width="8.83203125" customWidth="1"/>
    <col min="3359" max="3359" width="11.5" bestFit="1" customWidth="1"/>
    <col min="3360" max="3363" width="8.83203125" customWidth="1"/>
    <col min="3364" max="3364" width="12.5" bestFit="1" customWidth="1"/>
    <col min="3365" max="3365" width="8.83203125" customWidth="1"/>
    <col min="3366" max="3366" width="13.1640625" bestFit="1" customWidth="1"/>
    <col min="3367" max="3367" width="10.6640625" bestFit="1" customWidth="1"/>
    <col min="3368" max="3369" width="11.5" bestFit="1" customWidth="1"/>
    <col min="3370" max="3370" width="8.83203125" customWidth="1"/>
    <col min="3371" max="3372" width="0" hidden="1" customWidth="1"/>
    <col min="3373" max="3374" width="9.1640625" customWidth="1"/>
    <col min="3375" max="3588" width="8.83203125" customWidth="1"/>
    <col min="3589" max="3589" width="11" bestFit="1" customWidth="1"/>
    <col min="3590" max="3607" width="8.83203125" customWidth="1"/>
    <col min="3608" max="3608" width="10.5" customWidth="1"/>
    <col min="3609" max="3614" width="8.83203125" customWidth="1"/>
    <col min="3615" max="3615" width="11.5" bestFit="1" customWidth="1"/>
    <col min="3616" max="3619" width="8.83203125" customWidth="1"/>
    <col min="3620" max="3620" width="12.5" bestFit="1" customWidth="1"/>
    <col min="3621" max="3621" width="8.83203125" customWidth="1"/>
    <col min="3622" max="3622" width="13.1640625" bestFit="1" customWidth="1"/>
    <col min="3623" max="3623" width="10.6640625" bestFit="1" customWidth="1"/>
    <col min="3624" max="3625" width="11.5" bestFit="1" customWidth="1"/>
    <col min="3626" max="3626" width="8.83203125" customWidth="1"/>
    <col min="3627" max="3628" width="0" hidden="1" customWidth="1"/>
    <col min="3629" max="3630" width="9.1640625" customWidth="1"/>
    <col min="3631" max="3844" width="8.83203125" customWidth="1"/>
    <col min="3845" max="3845" width="11" bestFit="1" customWidth="1"/>
    <col min="3846" max="3863" width="8.83203125" customWidth="1"/>
    <col min="3864" max="3864" width="10.5" customWidth="1"/>
    <col min="3865" max="3870" width="8.83203125" customWidth="1"/>
    <col min="3871" max="3871" width="11.5" bestFit="1" customWidth="1"/>
    <col min="3872" max="3875" width="8.83203125" customWidth="1"/>
    <col min="3876" max="3876" width="12.5" bestFit="1" customWidth="1"/>
    <col min="3877" max="3877" width="8.83203125" customWidth="1"/>
    <col min="3878" max="3878" width="13.1640625" bestFit="1" customWidth="1"/>
    <col min="3879" max="3879" width="10.6640625" bestFit="1" customWidth="1"/>
    <col min="3880" max="3881" width="11.5" bestFit="1" customWidth="1"/>
    <col min="3882" max="3882" width="8.83203125" customWidth="1"/>
    <col min="3883" max="3884" width="0" hidden="1" customWidth="1"/>
    <col min="3885" max="3886" width="9.1640625" customWidth="1"/>
    <col min="3887" max="4100" width="8.83203125" customWidth="1"/>
    <col min="4101" max="4101" width="11" bestFit="1" customWidth="1"/>
    <col min="4102" max="4119" width="8.83203125" customWidth="1"/>
    <col min="4120" max="4120" width="10.5" customWidth="1"/>
    <col min="4121" max="4126" width="8.83203125" customWidth="1"/>
    <col min="4127" max="4127" width="11.5" bestFit="1" customWidth="1"/>
    <col min="4128" max="4131" width="8.83203125" customWidth="1"/>
    <col min="4132" max="4132" width="12.5" bestFit="1" customWidth="1"/>
    <col min="4133" max="4133" width="8.83203125" customWidth="1"/>
    <col min="4134" max="4134" width="13.1640625" bestFit="1" customWidth="1"/>
    <col min="4135" max="4135" width="10.6640625" bestFit="1" customWidth="1"/>
    <col min="4136" max="4137" width="11.5" bestFit="1" customWidth="1"/>
    <col min="4138" max="4138" width="8.83203125" customWidth="1"/>
    <col min="4139" max="4140" width="0" hidden="1" customWidth="1"/>
    <col min="4141" max="4142" width="9.1640625" customWidth="1"/>
    <col min="4143" max="4356" width="8.83203125" customWidth="1"/>
    <col min="4357" max="4357" width="11" bestFit="1" customWidth="1"/>
    <col min="4358" max="4375" width="8.83203125" customWidth="1"/>
    <col min="4376" max="4376" width="10.5" customWidth="1"/>
    <col min="4377" max="4382" width="8.83203125" customWidth="1"/>
    <col min="4383" max="4383" width="11.5" bestFit="1" customWidth="1"/>
    <col min="4384" max="4387" width="8.83203125" customWidth="1"/>
    <col min="4388" max="4388" width="12.5" bestFit="1" customWidth="1"/>
    <col min="4389" max="4389" width="8.83203125" customWidth="1"/>
    <col min="4390" max="4390" width="13.1640625" bestFit="1" customWidth="1"/>
    <col min="4391" max="4391" width="10.6640625" bestFit="1" customWidth="1"/>
    <col min="4392" max="4393" width="11.5" bestFit="1" customWidth="1"/>
    <col min="4394" max="4394" width="8.83203125" customWidth="1"/>
    <col min="4395" max="4396" width="0" hidden="1" customWidth="1"/>
    <col min="4397" max="4398" width="9.1640625" customWidth="1"/>
    <col min="4399" max="4612" width="8.83203125" customWidth="1"/>
    <col min="4613" max="4613" width="11" bestFit="1" customWidth="1"/>
    <col min="4614" max="4631" width="8.83203125" customWidth="1"/>
    <col min="4632" max="4632" width="10.5" customWidth="1"/>
    <col min="4633" max="4638" width="8.83203125" customWidth="1"/>
    <col min="4639" max="4639" width="11.5" bestFit="1" customWidth="1"/>
    <col min="4640" max="4643" width="8.83203125" customWidth="1"/>
    <col min="4644" max="4644" width="12.5" bestFit="1" customWidth="1"/>
    <col min="4645" max="4645" width="8.83203125" customWidth="1"/>
    <col min="4646" max="4646" width="13.1640625" bestFit="1" customWidth="1"/>
    <col min="4647" max="4647" width="10.6640625" bestFit="1" customWidth="1"/>
    <col min="4648" max="4649" width="11.5" bestFit="1" customWidth="1"/>
    <col min="4650" max="4650" width="8.83203125" customWidth="1"/>
    <col min="4651" max="4652" width="0" hidden="1" customWidth="1"/>
    <col min="4653" max="4654" width="9.1640625" customWidth="1"/>
    <col min="4655" max="4868" width="8.83203125" customWidth="1"/>
    <col min="4869" max="4869" width="11" bestFit="1" customWidth="1"/>
    <col min="4870" max="4887" width="8.83203125" customWidth="1"/>
    <col min="4888" max="4888" width="10.5" customWidth="1"/>
    <col min="4889" max="4894" width="8.83203125" customWidth="1"/>
    <col min="4895" max="4895" width="11.5" bestFit="1" customWidth="1"/>
    <col min="4896" max="4899" width="8.83203125" customWidth="1"/>
    <col min="4900" max="4900" width="12.5" bestFit="1" customWidth="1"/>
    <col min="4901" max="4901" width="8.83203125" customWidth="1"/>
    <col min="4902" max="4902" width="13.1640625" bestFit="1" customWidth="1"/>
    <col min="4903" max="4903" width="10.6640625" bestFit="1" customWidth="1"/>
    <col min="4904" max="4905" width="11.5" bestFit="1" customWidth="1"/>
    <col min="4906" max="4906" width="8.83203125" customWidth="1"/>
    <col min="4907" max="4908" width="0" hidden="1" customWidth="1"/>
    <col min="4909" max="4910" width="9.1640625" customWidth="1"/>
    <col min="4911" max="5124" width="8.83203125" customWidth="1"/>
    <col min="5125" max="5125" width="11" bestFit="1" customWidth="1"/>
    <col min="5126" max="5143" width="8.83203125" customWidth="1"/>
    <col min="5144" max="5144" width="10.5" customWidth="1"/>
    <col min="5145" max="5150" width="8.83203125" customWidth="1"/>
    <col min="5151" max="5151" width="11.5" bestFit="1" customWidth="1"/>
    <col min="5152" max="5155" width="8.83203125" customWidth="1"/>
    <col min="5156" max="5156" width="12.5" bestFit="1" customWidth="1"/>
    <col min="5157" max="5157" width="8.83203125" customWidth="1"/>
    <col min="5158" max="5158" width="13.1640625" bestFit="1" customWidth="1"/>
    <col min="5159" max="5159" width="10.6640625" bestFit="1" customWidth="1"/>
    <col min="5160" max="5161" width="11.5" bestFit="1" customWidth="1"/>
    <col min="5162" max="5162" width="8.83203125" customWidth="1"/>
    <col min="5163" max="5164" width="0" hidden="1" customWidth="1"/>
    <col min="5165" max="5166" width="9.1640625" customWidth="1"/>
    <col min="5167" max="5380" width="8.83203125" customWidth="1"/>
    <col min="5381" max="5381" width="11" bestFit="1" customWidth="1"/>
    <col min="5382" max="5399" width="8.83203125" customWidth="1"/>
    <col min="5400" max="5400" width="10.5" customWidth="1"/>
    <col min="5401" max="5406" width="8.83203125" customWidth="1"/>
    <col min="5407" max="5407" width="11.5" bestFit="1" customWidth="1"/>
    <col min="5408" max="5411" width="8.83203125" customWidth="1"/>
    <col min="5412" max="5412" width="12.5" bestFit="1" customWidth="1"/>
    <col min="5413" max="5413" width="8.83203125" customWidth="1"/>
    <col min="5414" max="5414" width="13.1640625" bestFit="1" customWidth="1"/>
    <col min="5415" max="5415" width="10.6640625" bestFit="1" customWidth="1"/>
    <col min="5416" max="5417" width="11.5" bestFit="1" customWidth="1"/>
    <col min="5418" max="5418" width="8.83203125" customWidth="1"/>
    <col min="5419" max="5420" width="0" hidden="1" customWidth="1"/>
    <col min="5421" max="5422" width="9.1640625" customWidth="1"/>
    <col min="5423" max="5636" width="8.83203125" customWidth="1"/>
    <col min="5637" max="5637" width="11" bestFit="1" customWidth="1"/>
    <col min="5638" max="5655" width="8.83203125" customWidth="1"/>
    <col min="5656" max="5656" width="10.5" customWidth="1"/>
    <col min="5657" max="5662" width="8.83203125" customWidth="1"/>
    <col min="5663" max="5663" width="11.5" bestFit="1" customWidth="1"/>
    <col min="5664" max="5667" width="8.83203125" customWidth="1"/>
    <col min="5668" max="5668" width="12.5" bestFit="1" customWidth="1"/>
    <col min="5669" max="5669" width="8.83203125" customWidth="1"/>
    <col min="5670" max="5670" width="13.1640625" bestFit="1" customWidth="1"/>
    <col min="5671" max="5671" width="10.6640625" bestFit="1" customWidth="1"/>
    <col min="5672" max="5673" width="11.5" bestFit="1" customWidth="1"/>
    <col min="5674" max="5674" width="8.83203125" customWidth="1"/>
    <col min="5675" max="5676" width="0" hidden="1" customWidth="1"/>
    <col min="5677" max="5678" width="9.1640625" customWidth="1"/>
    <col min="5679" max="5892" width="8.83203125" customWidth="1"/>
    <col min="5893" max="5893" width="11" bestFit="1" customWidth="1"/>
    <col min="5894" max="5911" width="8.83203125" customWidth="1"/>
    <col min="5912" max="5912" width="10.5" customWidth="1"/>
    <col min="5913" max="5918" width="8.83203125" customWidth="1"/>
    <col min="5919" max="5919" width="11.5" bestFit="1" customWidth="1"/>
    <col min="5920" max="5923" width="8.83203125" customWidth="1"/>
    <col min="5924" max="5924" width="12.5" bestFit="1" customWidth="1"/>
    <col min="5925" max="5925" width="8.83203125" customWidth="1"/>
    <col min="5926" max="5926" width="13.1640625" bestFit="1" customWidth="1"/>
    <col min="5927" max="5927" width="10.6640625" bestFit="1" customWidth="1"/>
    <col min="5928" max="5929" width="11.5" bestFit="1" customWidth="1"/>
    <col min="5930" max="5930" width="8.83203125" customWidth="1"/>
    <col min="5931" max="5932" width="0" hidden="1" customWidth="1"/>
    <col min="5933" max="5934" width="9.1640625" customWidth="1"/>
    <col min="5935" max="6148" width="8.83203125" customWidth="1"/>
    <col min="6149" max="6149" width="11" bestFit="1" customWidth="1"/>
    <col min="6150" max="6167" width="8.83203125" customWidth="1"/>
    <col min="6168" max="6168" width="10.5" customWidth="1"/>
    <col min="6169" max="6174" width="8.83203125" customWidth="1"/>
    <col min="6175" max="6175" width="11.5" bestFit="1" customWidth="1"/>
    <col min="6176" max="6179" width="8.83203125" customWidth="1"/>
    <col min="6180" max="6180" width="12.5" bestFit="1" customWidth="1"/>
    <col min="6181" max="6181" width="8.83203125" customWidth="1"/>
    <col min="6182" max="6182" width="13.1640625" bestFit="1" customWidth="1"/>
    <col min="6183" max="6183" width="10.6640625" bestFit="1" customWidth="1"/>
    <col min="6184" max="6185" width="11.5" bestFit="1" customWidth="1"/>
    <col min="6186" max="6186" width="8.83203125" customWidth="1"/>
    <col min="6187" max="6188" width="0" hidden="1" customWidth="1"/>
    <col min="6189" max="6190" width="9.1640625" customWidth="1"/>
    <col min="6191" max="6404" width="8.83203125" customWidth="1"/>
    <col min="6405" max="6405" width="11" bestFit="1" customWidth="1"/>
    <col min="6406" max="6423" width="8.83203125" customWidth="1"/>
    <col min="6424" max="6424" width="10.5" customWidth="1"/>
    <col min="6425" max="6430" width="8.83203125" customWidth="1"/>
    <col min="6431" max="6431" width="11.5" bestFit="1" customWidth="1"/>
    <col min="6432" max="6435" width="8.83203125" customWidth="1"/>
    <col min="6436" max="6436" width="12.5" bestFit="1" customWidth="1"/>
    <col min="6437" max="6437" width="8.83203125" customWidth="1"/>
    <col min="6438" max="6438" width="13.1640625" bestFit="1" customWidth="1"/>
    <col min="6439" max="6439" width="10.6640625" bestFit="1" customWidth="1"/>
    <col min="6440" max="6441" width="11.5" bestFit="1" customWidth="1"/>
    <col min="6442" max="6442" width="8.83203125" customWidth="1"/>
    <col min="6443" max="6444" width="0" hidden="1" customWidth="1"/>
    <col min="6445" max="6446" width="9.1640625" customWidth="1"/>
    <col min="6447" max="6660" width="8.83203125" customWidth="1"/>
    <col min="6661" max="6661" width="11" bestFit="1" customWidth="1"/>
    <col min="6662" max="6679" width="8.83203125" customWidth="1"/>
    <col min="6680" max="6680" width="10.5" customWidth="1"/>
    <col min="6681" max="6686" width="8.83203125" customWidth="1"/>
    <col min="6687" max="6687" width="11.5" bestFit="1" customWidth="1"/>
    <col min="6688" max="6691" width="8.83203125" customWidth="1"/>
    <col min="6692" max="6692" width="12.5" bestFit="1" customWidth="1"/>
    <col min="6693" max="6693" width="8.83203125" customWidth="1"/>
    <col min="6694" max="6694" width="13.1640625" bestFit="1" customWidth="1"/>
    <col min="6695" max="6695" width="10.6640625" bestFit="1" customWidth="1"/>
    <col min="6696" max="6697" width="11.5" bestFit="1" customWidth="1"/>
    <col min="6698" max="6698" width="8.83203125" customWidth="1"/>
    <col min="6699" max="6700" width="0" hidden="1" customWidth="1"/>
    <col min="6701" max="6702" width="9.1640625" customWidth="1"/>
    <col min="6703" max="6916" width="8.83203125" customWidth="1"/>
    <col min="6917" max="6917" width="11" bestFit="1" customWidth="1"/>
    <col min="6918" max="6935" width="8.83203125" customWidth="1"/>
    <col min="6936" max="6936" width="10.5" customWidth="1"/>
    <col min="6937" max="6942" width="8.83203125" customWidth="1"/>
    <col min="6943" max="6943" width="11.5" bestFit="1" customWidth="1"/>
    <col min="6944" max="6947" width="8.83203125" customWidth="1"/>
    <col min="6948" max="6948" width="12.5" bestFit="1" customWidth="1"/>
    <col min="6949" max="6949" width="8.83203125" customWidth="1"/>
    <col min="6950" max="6950" width="13.1640625" bestFit="1" customWidth="1"/>
    <col min="6951" max="6951" width="10.6640625" bestFit="1" customWidth="1"/>
    <col min="6952" max="6953" width="11.5" bestFit="1" customWidth="1"/>
    <col min="6954" max="6954" width="8.83203125" customWidth="1"/>
    <col min="6955" max="6956" width="0" hidden="1" customWidth="1"/>
    <col min="6957" max="6958" width="9.1640625" customWidth="1"/>
    <col min="6959" max="7172" width="8.83203125" customWidth="1"/>
    <col min="7173" max="7173" width="11" bestFit="1" customWidth="1"/>
    <col min="7174" max="7191" width="8.83203125" customWidth="1"/>
    <col min="7192" max="7192" width="10.5" customWidth="1"/>
    <col min="7193" max="7198" width="8.83203125" customWidth="1"/>
    <col min="7199" max="7199" width="11.5" bestFit="1" customWidth="1"/>
    <col min="7200" max="7203" width="8.83203125" customWidth="1"/>
    <col min="7204" max="7204" width="12.5" bestFit="1" customWidth="1"/>
    <col min="7205" max="7205" width="8.83203125" customWidth="1"/>
    <col min="7206" max="7206" width="13.1640625" bestFit="1" customWidth="1"/>
    <col min="7207" max="7207" width="10.6640625" bestFit="1" customWidth="1"/>
    <col min="7208" max="7209" width="11.5" bestFit="1" customWidth="1"/>
    <col min="7210" max="7210" width="8.83203125" customWidth="1"/>
    <col min="7211" max="7212" width="0" hidden="1" customWidth="1"/>
    <col min="7213" max="7214" width="9.1640625" customWidth="1"/>
    <col min="7215" max="7428" width="8.83203125" customWidth="1"/>
    <col min="7429" max="7429" width="11" bestFit="1" customWidth="1"/>
    <col min="7430" max="7447" width="8.83203125" customWidth="1"/>
    <col min="7448" max="7448" width="10.5" customWidth="1"/>
    <col min="7449" max="7454" width="8.83203125" customWidth="1"/>
    <col min="7455" max="7455" width="11.5" bestFit="1" customWidth="1"/>
    <col min="7456" max="7459" width="8.83203125" customWidth="1"/>
    <col min="7460" max="7460" width="12.5" bestFit="1" customWidth="1"/>
    <col min="7461" max="7461" width="8.83203125" customWidth="1"/>
    <col min="7462" max="7462" width="13.1640625" bestFit="1" customWidth="1"/>
    <col min="7463" max="7463" width="10.6640625" bestFit="1" customWidth="1"/>
    <col min="7464" max="7465" width="11.5" bestFit="1" customWidth="1"/>
    <col min="7466" max="7466" width="8.83203125" customWidth="1"/>
    <col min="7467" max="7468" width="0" hidden="1" customWidth="1"/>
    <col min="7469" max="7470" width="9.1640625" customWidth="1"/>
    <col min="7471" max="7684" width="8.83203125" customWidth="1"/>
    <col min="7685" max="7685" width="11" bestFit="1" customWidth="1"/>
    <col min="7686" max="7703" width="8.83203125" customWidth="1"/>
    <col min="7704" max="7704" width="10.5" customWidth="1"/>
    <col min="7705" max="7710" width="8.83203125" customWidth="1"/>
    <col min="7711" max="7711" width="11.5" bestFit="1" customWidth="1"/>
    <col min="7712" max="7715" width="8.83203125" customWidth="1"/>
    <col min="7716" max="7716" width="12.5" bestFit="1" customWidth="1"/>
    <col min="7717" max="7717" width="8.83203125" customWidth="1"/>
    <col min="7718" max="7718" width="13.1640625" bestFit="1" customWidth="1"/>
    <col min="7719" max="7719" width="10.6640625" bestFit="1" customWidth="1"/>
    <col min="7720" max="7721" width="11.5" bestFit="1" customWidth="1"/>
    <col min="7722" max="7722" width="8.83203125" customWidth="1"/>
    <col min="7723" max="7724" width="0" hidden="1" customWidth="1"/>
    <col min="7725" max="7726" width="9.1640625" customWidth="1"/>
    <col min="7727" max="7940" width="8.83203125" customWidth="1"/>
    <col min="7941" max="7941" width="11" bestFit="1" customWidth="1"/>
    <col min="7942" max="7959" width="8.83203125" customWidth="1"/>
    <col min="7960" max="7960" width="10.5" customWidth="1"/>
    <col min="7961" max="7966" width="8.83203125" customWidth="1"/>
    <col min="7967" max="7967" width="11.5" bestFit="1" customWidth="1"/>
    <col min="7968" max="7971" width="8.83203125" customWidth="1"/>
    <col min="7972" max="7972" width="12.5" bestFit="1" customWidth="1"/>
    <col min="7973" max="7973" width="8.83203125" customWidth="1"/>
    <col min="7974" max="7974" width="13.1640625" bestFit="1" customWidth="1"/>
    <col min="7975" max="7975" width="10.6640625" bestFit="1" customWidth="1"/>
    <col min="7976" max="7977" width="11.5" bestFit="1" customWidth="1"/>
    <col min="7978" max="7978" width="8.83203125" customWidth="1"/>
    <col min="7979" max="7980" width="0" hidden="1" customWidth="1"/>
    <col min="7981" max="7982" width="9.1640625" customWidth="1"/>
    <col min="7983" max="8196" width="8.83203125" customWidth="1"/>
    <col min="8197" max="8197" width="11" bestFit="1" customWidth="1"/>
    <col min="8198" max="8215" width="8.83203125" customWidth="1"/>
    <col min="8216" max="8216" width="10.5" customWidth="1"/>
    <col min="8217" max="8222" width="8.83203125" customWidth="1"/>
    <col min="8223" max="8223" width="11.5" bestFit="1" customWidth="1"/>
    <col min="8224" max="8227" width="8.83203125" customWidth="1"/>
    <col min="8228" max="8228" width="12.5" bestFit="1" customWidth="1"/>
    <col min="8229" max="8229" width="8.83203125" customWidth="1"/>
    <col min="8230" max="8230" width="13.1640625" bestFit="1" customWidth="1"/>
    <col min="8231" max="8231" width="10.6640625" bestFit="1" customWidth="1"/>
    <col min="8232" max="8233" width="11.5" bestFit="1" customWidth="1"/>
    <col min="8234" max="8234" width="8.83203125" customWidth="1"/>
    <col min="8235" max="8236" width="0" hidden="1" customWidth="1"/>
    <col min="8237" max="8238" width="9.1640625" customWidth="1"/>
    <col min="8239" max="8452" width="8.83203125" customWidth="1"/>
    <col min="8453" max="8453" width="11" bestFit="1" customWidth="1"/>
    <col min="8454" max="8471" width="8.83203125" customWidth="1"/>
    <col min="8472" max="8472" width="10.5" customWidth="1"/>
    <col min="8473" max="8478" width="8.83203125" customWidth="1"/>
    <col min="8479" max="8479" width="11.5" bestFit="1" customWidth="1"/>
    <col min="8480" max="8483" width="8.83203125" customWidth="1"/>
    <col min="8484" max="8484" width="12.5" bestFit="1" customWidth="1"/>
    <col min="8485" max="8485" width="8.83203125" customWidth="1"/>
    <col min="8486" max="8486" width="13.1640625" bestFit="1" customWidth="1"/>
    <col min="8487" max="8487" width="10.6640625" bestFit="1" customWidth="1"/>
    <col min="8488" max="8489" width="11.5" bestFit="1" customWidth="1"/>
    <col min="8490" max="8490" width="8.83203125" customWidth="1"/>
    <col min="8491" max="8492" width="0" hidden="1" customWidth="1"/>
    <col min="8493" max="8494" width="9.1640625" customWidth="1"/>
    <col min="8495" max="8708" width="8.83203125" customWidth="1"/>
    <col min="8709" max="8709" width="11" bestFit="1" customWidth="1"/>
    <col min="8710" max="8727" width="8.83203125" customWidth="1"/>
    <col min="8728" max="8728" width="10.5" customWidth="1"/>
    <col min="8729" max="8734" width="8.83203125" customWidth="1"/>
    <col min="8735" max="8735" width="11.5" bestFit="1" customWidth="1"/>
    <col min="8736" max="8739" width="8.83203125" customWidth="1"/>
    <col min="8740" max="8740" width="12.5" bestFit="1" customWidth="1"/>
    <col min="8741" max="8741" width="8.83203125" customWidth="1"/>
    <col min="8742" max="8742" width="13.1640625" bestFit="1" customWidth="1"/>
    <col min="8743" max="8743" width="10.6640625" bestFit="1" customWidth="1"/>
    <col min="8744" max="8745" width="11.5" bestFit="1" customWidth="1"/>
    <col min="8746" max="8746" width="8.83203125" customWidth="1"/>
    <col min="8747" max="8748" width="0" hidden="1" customWidth="1"/>
    <col min="8749" max="8750" width="9.1640625" customWidth="1"/>
    <col min="8751" max="8964" width="8.83203125" customWidth="1"/>
    <col min="8965" max="8965" width="11" bestFit="1" customWidth="1"/>
    <col min="8966" max="8983" width="8.83203125" customWidth="1"/>
    <col min="8984" max="8984" width="10.5" customWidth="1"/>
    <col min="8985" max="8990" width="8.83203125" customWidth="1"/>
    <col min="8991" max="8991" width="11.5" bestFit="1" customWidth="1"/>
    <col min="8992" max="8995" width="8.83203125" customWidth="1"/>
    <col min="8996" max="8996" width="12.5" bestFit="1" customWidth="1"/>
    <col min="8997" max="8997" width="8.83203125" customWidth="1"/>
    <col min="8998" max="8998" width="13.1640625" bestFit="1" customWidth="1"/>
    <col min="8999" max="8999" width="10.6640625" bestFit="1" customWidth="1"/>
    <col min="9000" max="9001" width="11.5" bestFit="1" customWidth="1"/>
    <col min="9002" max="9002" width="8.83203125" customWidth="1"/>
    <col min="9003" max="9004" width="0" hidden="1" customWidth="1"/>
    <col min="9005" max="9006" width="9.1640625" customWidth="1"/>
    <col min="9007" max="9220" width="8.83203125" customWidth="1"/>
    <col min="9221" max="9221" width="11" bestFit="1" customWidth="1"/>
    <col min="9222" max="9239" width="8.83203125" customWidth="1"/>
    <col min="9240" max="9240" width="10.5" customWidth="1"/>
    <col min="9241" max="9246" width="8.83203125" customWidth="1"/>
    <col min="9247" max="9247" width="11.5" bestFit="1" customWidth="1"/>
    <col min="9248" max="9251" width="8.83203125" customWidth="1"/>
    <col min="9252" max="9252" width="12.5" bestFit="1" customWidth="1"/>
    <col min="9253" max="9253" width="8.83203125" customWidth="1"/>
    <col min="9254" max="9254" width="13.1640625" bestFit="1" customWidth="1"/>
    <col min="9255" max="9255" width="10.6640625" bestFit="1" customWidth="1"/>
    <col min="9256" max="9257" width="11.5" bestFit="1" customWidth="1"/>
    <col min="9258" max="9258" width="8.83203125" customWidth="1"/>
    <col min="9259" max="9260" width="0" hidden="1" customWidth="1"/>
    <col min="9261" max="9262" width="9.1640625" customWidth="1"/>
    <col min="9263" max="9476" width="8.83203125" customWidth="1"/>
    <col min="9477" max="9477" width="11" bestFit="1" customWidth="1"/>
    <col min="9478" max="9495" width="8.83203125" customWidth="1"/>
    <col min="9496" max="9496" width="10.5" customWidth="1"/>
    <col min="9497" max="9502" width="8.83203125" customWidth="1"/>
    <col min="9503" max="9503" width="11.5" bestFit="1" customWidth="1"/>
    <col min="9504" max="9507" width="8.83203125" customWidth="1"/>
    <col min="9508" max="9508" width="12.5" bestFit="1" customWidth="1"/>
    <col min="9509" max="9509" width="8.83203125" customWidth="1"/>
    <col min="9510" max="9510" width="13.1640625" bestFit="1" customWidth="1"/>
    <col min="9511" max="9511" width="10.6640625" bestFit="1" customWidth="1"/>
    <col min="9512" max="9513" width="11.5" bestFit="1" customWidth="1"/>
    <col min="9514" max="9514" width="8.83203125" customWidth="1"/>
    <col min="9515" max="9516" width="0" hidden="1" customWidth="1"/>
    <col min="9517" max="9518" width="9.1640625" customWidth="1"/>
    <col min="9519" max="9732" width="8.83203125" customWidth="1"/>
    <col min="9733" max="9733" width="11" bestFit="1" customWidth="1"/>
    <col min="9734" max="9751" width="8.83203125" customWidth="1"/>
    <col min="9752" max="9752" width="10.5" customWidth="1"/>
    <col min="9753" max="9758" width="8.83203125" customWidth="1"/>
    <col min="9759" max="9759" width="11.5" bestFit="1" customWidth="1"/>
    <col min="9760" max="9763" width="8.83203125" customWidth="1"/>
    <col min="9764" max="9764" width="12.5" bestFit="1" customWidth="1"/>
    <col min="9765" max="9765" width="8.83203125" customWidth="1"/>
    <col min="9766" max="9766" width="13.1640625" bestFit="1" customWidth="1"/>
    <col min="9767" max="9767" width="10.6640625" bestFit="1" customWidth="1"/>
    <col min="9768" max="9769" width="11.5" bestFit="1" customWidth="1"/>
    <col min="9770" max="9770" width="8.83203125" customWidth="1"/>
    <col min="9771" max="9772" width="0" hidden="1" customWidth="1"/>
    <col min="9773" max="9774" width="9.1640625" customWidth="1"/>
    <col min="9775" max="9988" width="8.83203125" customWidth="1"/>
    <col min="9989" max="9989" width="11" bestFit="1" customWidth="1"/>
    <col min="9990" max="10007" width="8.83203125" customWidth="1"/>
    <col min="10008" max="10008" width="10.5" customWidth="1"/>
    <col min="10009" max="10014" width="8.83203125" customWidth="1"/>
    <col min="10015" max="10015" width="11.5" bestFit="1" customWidth="1"/>
    <col min="10016" max="10019" width="8.83203125" customWidth="1"/>
    <col min="10020" max="10020" width="12.5" bestFit="1" customWidth="1"/>
    <col min="10021" max="10021" width="8.83203125" customWidth="1"/>
    <col min="10022" max="10022" width="13.1640625" bestFit="1" customWidth="1"/>
    <col min="10023" max="10023" width="10.6640625" bestFit="1" customWidth="1"/>
    <col min="10024" max="10025" width="11.5" bestFit="1" customWidth="1"/>
    <col min="10026" max="10026" width="8.83203125" customWidth="1"/>
    <col min="10027" max="10028" width="0" hidden="1" customWidth="1"/>
    <col min="10029" max="10030" width="9.1640625" customWidth="1"/>
    <col min="10031" max="10244" width="8.83203125" customWidth="1"/>
    <col min="10245" max="10245" width="11" bestFit="1" customWidth="1"/>
    <col min="10246" max="10263" width="8.83203125" customWidth="1"/>
    <col min="10264" max="10264" width="10.5" customWidth="1"/>
    <col min="10265" max="10270" width="8.83203125" customWidth="1"/>
    <col min="10271" max="10271" width="11.5" bestFit="1" customWidth="1"/>
    <col min="10272" max="10275" width="8.83203125" customWidth="1"/>
    <col min="10276" max="10276" width="12.5" bestFit="1" customWidth="1"/>
    <col min="10277" max="10277" width="8.83203125" customWidth="1"/>
    <col min="10278" max="10278" width="13.1640625" bestFit="1" customWidth="1"/>
    <col min="10279" max="10279" width="10.6640625" bestFit="1" customWidth="1"/>
    <col min="10280" max="10281" width="11.5" bestFit="1" customWidth="1"/>
    <col min="10282" max="10282" width="8.83203125" customWidth="1"/>
    <col min="10283" max="10284" width="0" hidden="1" customWidth="1"/>
    <col min="10285" max="10286" width="9.1640625" customWidth="1"/>
    <col min="10287" max="10500" width="8.83203125" customWidth="1"/>
    <col min="10501" max="10501" width="11" bestFit="1" customWidth="1"/>
    <col min="10502" max="10519" width="8.83203125" customWidth="1"/>
    <col min="10520" max="10520" width="10.5" customWidth="1"/>
    <col min="10521" max="10526" width="8.83203125" customWidth="1"/>
    <col min="10527" max="10527" width="11.5" bestFit="1" customWidth="1"/>
    <col min="10528" max="10531" width="8.83203125" customWidth="1"/>
    <col min="10532" max="10532" width="12.5" bestFit="1" customWidth="1"/>
    <col min="10533" max="10533" width="8.83203125" customWidth="1"/>
    <col min="10534" max="10534" width="13.1640625" bestFit="1" customWidth="1"/>
    <col min="10535" max="10535" width="10.6640625" bestFit="1" customWidth="1"/>
    <col min="10536" max="10537" width="11.5" bestFit="1" customWidth="1"/>
    <col min="10538" max="10538" width="8.83203125" customWidth="1"/>
    <col min="10539" max="10540" width="0" hidden="1" customWidth="1"/>
    <col min="10541" max="10542" width="9.1640625" customWidth="1"/>
    <col min="10543" max="10756" width="8.83203125" customWidth="1"/>
    <col min="10757" max="10757" width="11" bestFit="1" customWidth="1"/>
    <col min="10758" max="10775" width="8.83203125" customWidth="1"/>
    <col min="10776" max="10776" width="10.5" customWidth="1"/>
    <col min="10777" max="10782" width="8.83203125" customWidth="1"/>
    <col min="10783" max="10783" width="11.5" bestFit="1" customWidth="1"/>
    <col min="10784" max="10787" width="8.83203125" customWidth="1"/>
    <col min="10788" max="10788" width="12.5" bestFit="1" customWidth="1"/>
    <col min="10789" max="10789" width="8.83203125" customWidth="1"/>
    <col min="10790" max="10790" width="13.1640625" bestFit="1" customWidth="1"/>
    <col min="10791" max="10791" width="10.6640625" bestFit="1" customWidth="1"/>
    <col min="10792" max="10793" width="11.5" bestFit="1" customWidth="1"/>
    <col min="10794" max="10794" width="8.83203125" customWidth="1"/>
    <col min="10795" max="10796" width="0" hidden="1" customWidth="1"/>
    <col min="10797" max="10798" width="9.1640625" customWidth="1"/>
    <col min="10799" max="11012" width="8.83203125" customWidth="1"/>
    <col min="11013" max="11013" width="11" bestFit="1" customWidth="1"/>
    <col min="11014" max="11031" width="8.83203125" customWidth="1"/>
    <col min="11032" max="11032" width="10.5" customWidth="1"/>
    <col min="11033" max="11038" width="8.83203125" customWidth="1"/>
    <col min="11039" max="11039" width="11.5" bestFit="1" customWidth="1"/>
    <col min="11040" max="11043" width="8.83203125" customWidth="1"/>
    <col min="11044" max="11044" width="12.5" bestFit="1" customWidth="1"/>
    <col min="11045" max="11045" width="8.83203125" customWidth="1"/>
    <col min="11046" max="11046" width="13.1640625" bestFit="1" customWidth="1"/>
    <col min="11047" max="11047" width="10.6640625" bestFit="1" customWidth="1"/>
    <col min="11048" max="11049" width="11.5" bestFit="1" customWidth="1"/>
    <col min="11050" max="11050" width="8.83203125" customWidth="1"/>
    <col min="11051" max="11052" width="0" hidden="1" customWidth="1"/>
    <col min="11053" max="11054" width="9.1640625" customWidth="1"/>
    <col min="11055" max="11268" width="8.83203125" customWidth="1"/>
    <col min="11269" max="11269" width="11" bestFit="1" customWidth="1"/>
    <col min="11270" max="11287" width="8.83203125" customWidth="1"/>
    <col min="11288" max="11288" width="10.5" customWidth="1"/>
    <col min="11289" max="11294" width="8.83203125" customWidth="1"/>
    <col min="11295" max="11295" width="11.5" bestFit="1" customWidth="1"/>
    <col min="11296" max="11299" width="8.83203125" customWidth="1"/>
    <col min="11300" max="11300" width="12.5" bestFit="1" customWidth="1"/>
    <col min="11301" max="11301" width="8.83203125" customWidth="1"/>
    <col min="11302" max="11302" width="13.1640625" bestFit="1" customWidth="1"/>
    <col min="11303" max="11303" width="10.6640625" bestFit="1" customWidth="1"/>
    <col min="11304" max="11305" width="11.5" bestFit="1" customWidth="1"/>
    <col min="11306" max="11306" width="8.83203125" customWidth="1"/>
    <col min="11307" max="11308" width="0" hidden="1" customWidth="1"/>
    <col min="11309" max="11310" width="9.1640625" customWidth="1"/>
    <col min="11311" max="11524" width="8.83203125" customWidth="1"/>
    <col min="11525" max="11525" width="11" bestFit="1" customWidth="1"/>
    <col min="11526" max="11543" width="8.83203125" customWidth="1"/>
    <col min="11544" max="11544" width="10.5" customWidth="1"/>
    <col min="11545" max="11550" width="8.83203125" customWidth="1"/>
    <col min="11551" max="11551" width="11.5" bestFit="1" customWidth="1"/>
    <col min="11552" max="11555" width="8.83203125" customWidth="1"/>
    <col min="11556" max="11556" width="12.5" bestFit="1" customWidth="1"/>
    <col min="11557" max="11557" width="8.83203125" customWidth="1"/>
    <col min="11558" max="11558" width="13.1640625" bestFit="1" customWidth="1"/>
    <col min="11559" max="11559" width="10.6640625" bestFit="1" customWidth="1"/>
    <col min="11560" max="11561" width="11.5" bestFit="1" customWidth="1"/>
    <col min="11562" max="11562" width="8.83203125" customWidth="1"/>
    <col min="11563" max="11564" width="0" hidden="1" customWidth="1"/>
    <col min="11565" max="11566" width="9.1640625" customWidth="1"/>
    <col min="11567" max="11780" width="8.83203125" customWidth="1"/>
    <col min="11781" max="11781" width="11" bestFit="1" customWidth="1"/>
    <col min="11782" max="11799" width="8.83203125" customWidth="1"/>
    <col min="11800" max="11800" width="10.5" customWidth="1"/>
    <col min="11801" max="11806" width="8.83203125" customWidth="1"/>
    <col min="11807" max="11807" width="11.5" bestFit="1" customWidth="1"/>
    <col min="11808" max="11811" width="8.83203125" customWidth="1"/>
    <col min="11812" max="11812" width="12.5" bestFit="1" customWidth="1"/>
    <col min="11813" max="11813" width="8.83203125" customWidth="1"/>
    <col min="11814" max="11814" width="13.1640625" bestFit="1" customWidth="1"/>
    <col min="11815" max="11815" width="10.6640625" bestFit="1" customWidth="1"/>
    <col min="11816" max="11817" width="11.5" bestFit="1" customWidth="1"/>
    <col min="11818" max="11818" width="8.83203125" customWidth="1"/>
    <col min="11819" max="11820" width="0" hidden="1" customWidth="1"/>
    <col min="11821" max="11822" width="9.1640625" customWidth="1"/>
    <col min="11823" max="12036" width="8.83203125" customWidth="1"/>
    <col min="12037" max="12037" width="11" bestFit="1" customWidth="1"/>
    <col min="12038" max="12055" width="8.83203125" customWidth="1"/>
    <col min="12056" max="12056" width="10.5" customWidth="1"/>
    <col min="12057" max="12062" width="8.83203125" customWidth="1"/>
    <col min="12063" max="12063" width="11.5" bestFit="1" customWidth="1"/>
    <col min="12064" max="12067" width="8.83203125" customWidth="1"/>
    <col min="12068" max="12068" width="12.5" bestFit="1" customWidth="1"/>
    <col min="12069" max="12069" width="8.83203125" customWidth="1"/>
    <col min="12070" max="12070" width="13.1640625" bestFit="1" customWidth="1"/>
    <col min="12071" max="12071" width="10.6640625" bestFit="1" customWidth="1"/>
    <col min="12072" max="12073" width="11.5" bestFit="1" customWidth="1"/>
    <col min="12074" max="12074" width="8.83203125" customWidth="1"/>
    <col min="12075" max="12076" width="0" hidden="1" customWidth="1"/>
    <col min="12077" max="12078" width="9.1640625" customWidth="1"/>
    <col min="12079" max="12292" width="8.83203125" customWidth="1"/>
    <col min="12293" max="12293" width="11" bestFit="1" customWidth="1"/>
    <col min="12294" max="12311" width="8.83203125" customWidth="1"/>
    <col min="12312" max="12312" width="10.5" customWidth="1"/>
    <col min="12313" max="12318" width="8.83203125" customWidth="1"/>
    <col min="12319" max="12319" width="11.5" bestFit="1" customWidth="1"/>
    <col min="12320" max="12323" width="8.83203125" customWidth="1"/>
    <col min="12324" max="12324" width="12.5" bestFit="1" customWidth="1"/>
    <col min="12325" max="12325" width="8.83203125" customWidth="1"/>
    <col min="12326" max="12326" width="13.1640625" bestFit="1" customWidth="1"/>
    <col min="12327" max="12327" width="10.6640625" bestFit="1" customWidth="1"/>
    <col min="12328" max="12329" width="11.5" bestFit="1" customWidth="1"/>
    <col min="12330" max="12330" width="8.83203125" customWidth="1"/>
    <col min="12331" max="12332" width="0" hidden="1" customWidth="1"/>
    <col min="12333" max="12334" width="9.1640625" customWidth="1"/>
    <col min="12335" max="12548" width="8.83203125" customWidth="1"/>
    <col min="12549" max="12549" width="11" bestFit="1" customWidth="1"/>
    <col min="12550" max="12567" width="8.83203125" customWidth="1"/>
    <col min="12568" max="12568" width="10.5" customWidth="1"/>
    <col min="12569" max="12574" width="8.83203125" customWidth="1"/>
    <col min="12575" max="12575" width="11.5" bestFit="1" customWidth="1"/>
    <col min="12576" max="12579" width="8.83203125" customWidth="1"/>
    <col min="12580" max="12580" width="12.5" bestFit="1" customWidth="1"/>
    <col min="12581" max="12581" width="8.83203125" customWidth="1"/>
    <col min="12582" max="12582" width="13.1640625" bestFit="1" customWidth="1"/>
    <col min="12583" max="12583" width="10.6640625" bestFit="1" customWidth="1"/>
    <col min="12584" max="12585" width="11.5" bestFit="1" customWidth="1"/>
    <col min="12586" max="12586" width="8.83203125" customWidth="1"/>
    <col min="12587" max="12588" width="0" hidden="1" customWidth="1"/>
    <col min="12589" max="12590" width="9.1640625" customWidth="1"/>
    <col min="12591" max="12804" width="8.83203125" customWidth="1"/>
    <col min="12805" max="12805" width="11" bestFit="1" customWidth="1"/>
    <col min="12806" max="12823" width="8.83203125" customWidth="1"/>
    <col min="12824" max="12824" width="10.5" customWidth="1"/>
    <col min="12825" max="12830" width="8.83203125" customWidth="1"/>
    <col min="12831" max="12831" width="11.5" bestFit="1" customWidth="1"/>
    <col min="12832" max="12835" width="8.83203125" customWidth="1"/>
    <col min="12836" max="12836" width="12.5" bestFit="1" customWidth="1"/>
    <col min="12837" max="12837" width="8.83203125" customWidth="1"/>
    <col min="12838" max="12838" width="13.1640625" bestFit="1" customWidth="1"/>
    <col min="12839" max="12839" width="10.6640625" bestFit="1" customWidth="1"/>
    <col min="12840" max="12841" width="11.5" bestFit="1" customWidth="1"/>
    <col min="12842" max="12842" width="8.83203125" customWidth="1"/>
    <col min="12843" max="12844" width="0" hidden="1" customWidth="1"/>
    <col min="12845" max="12846" width="9.1640625" customWidth="1"/>
    <col min="12847" max="13060" width="8.83203125" customWidth="1"/>
    <col min="13061" max="13061" width="11" bestFit="1" customWidth="1"/>
    <col min="13062" max="13079" width="8.83203125" customWidth="1"/>
    <col min="13080" max="13080" width="10.5" customWidth="1"/>
    <col min="13081" max="13086" width="8.83203125" customWidth="1"/>
    <col min="13087" max="13087" width="11.5" bestFit="1" customWidth="1"/>
    <col min="13088" max="13091" width="8.83203125" customWidth="1"/>
    <col min="13092" max="13092" width="12.5" bestFit="1" customWidth="1"/>
    <col min="13093" max="13093" width="8.83203125" customWidth="1"/>
    <col min="13094" max="13094" width="13.1640625" bestFit="1" customWidth="1"/>
    <col min="13095" max="13095" width="10.6640625" bestFit="1" customWidth="1"/>
    <col min="13096" max="13097" width="11.5" bestFit="1" customWidth="1"/>
    <col min="13098" max="13098" width="8.83203125" customWidth="1"/>
    <col min="13099" max="13100" width="0" hidden="1" customWidth="1"/>
    <col min="13101" max="13102" width="9.1640625" customWidth="1"/>
    <col min="13103" max="13316" width="8.83203125" customWidth="1"/>
    <col min="13317" max="13317" width="11" bestFit="1" customWidth="1"/>
    <col min="13318" max="13335" width="8.83203125" customWidth="1"/>
    <col min="13336" max="13336" width="10.5" customWidth="1"/>
    <col min="13337" max="13342" width="8.83203125" customWidth="1"/>
    <col min="13343" max="13343" width="11.5" bestFit="1" customWidth="1"/>
    <col min="13344" max="13347" width="8.83203125" customWidth="1"/>
    <col min="13348" max="13348" width="12.5" bestFit="1" customWidth="1"/>
    <col min="13349" max="13349" width="8.83203125" customWidth="1"/>
    <col min="13350" max="13350" width="13.1640625" bestFit="1" customWidth="1"/>
    <col min="13351" max="13351" width="10.6640625" bestFit="1" customWidth="1"/>
    <col min="13352" max="13353" width="11.5" bestFit="1" customWidth="1"/>
    <col min="13354" max="13354" width="8.83203125" customWidth="1"/>
    <col min="13355" max="13356" width="0" hidden="1" customWidth="1"/>
    <col min="13357" max="13358" width="9.1640625" customWidth="1"/>
    <col min="13359" max="13572" width="8.83203125" customWidth="1"/>
    <col min="13573" max="13573" width="11" bestFit="1" customWidth="1"/>
    <col min="13574" max="13591" width="8.83203125" customWidth="1"/>
    <col min="13592" max="13592" width="10.5" customWidth="1"/>
    <col min="13593" max="13598" width="8.83203125" customWidth="1"/>
    <col min="13599" max="13599" width="11.5" bestFit="1" customWidth="1"/>
    <col min="13600" max="13603" width="8.83203125" customWidth="1"/>
    <col min="13604" max="13604" width="12.5" bestFit="1" customWidth="1"/>
    <col min="13605" max="13605" width="8.83203125" customWidth="1"/>
    <col min="13606" max="13606" width="13.1640625" bestFit="1" customWidth="1"/>
    <col min="13607" max="13607" width="10.6640625" bestFit="1" customWidth="1"/>
    <col min="13608" max="13609" width="11.5" bestFit="1" customWidth="1"/>
    <col min="13610" max="13610" width="8.83203125" customWidth="1"/>
    <col min="13611" max="13612" width="0" hidden="1" customWidth="1"/>
    <col min="13613" max="13614" width="9.1640625" customWidth="1"/>
    <col min="13615" max="13828" width="8.83203125" customWidth="1"/>
    <col min="13829" max="13829" width="11" bestFit="1" customWidth="1"/>
    <col min="13830" max="13847" width="8.83203125" customWidth="1"/>
    <col min="13848" max="13848" width="10.5" customWidth="1"/>
    <col min="13849" max="13854" width="8.83203125" customWidth="1"/>
    <col min="13855" max="13855" width="11.5" bestFit="1" customWidth="1"/>
    <col min="13856" max="13859" width="8.83203125" customWidth="1"/>
    <col min="13860" max="13860" width="12.5" bestFit="1" customWidth="1"/>
    <col min="13861" max="13861" width="8.83203125" customWidth="1"/>
    <col min="13862" max="13862" width="13.1640625" bestFit="1" customWidth="1"/>
    <col min="13863" max="13863" width="10.6640625" bestFit="1" customWidth="1"/>
    <col min="13864" max="13865" width="11.5" bestFit="1" customWidth="1"/>
    <col min="13866" max="13866" width="8.83203125" customWidth="1"/>
    <col min="13867" max="13868" width="0" hidden="1" customWidth="1"/>
    <col min="13869" max="13870" width="9.1640625" customWidth="1"/>
    <col min="13871" max="14084" width="8.83203125" customWidth="1"/>
    <col min="14085" max="14085" width="11" bestFit="1" customWidth="1"/>
    <col min="14086" max="14103" width="8.83203125" customWidth="1"/>
    <col min="14104" max="14104" width="10.5" customWidth="1"/>
    <col min="14105" max="14110" width="8.83203125" customWidth="1"/>
    <col min="14111" max="14111" width="11.5" bestFit="1" customWidth="1"/>
    <col min="14112" max="14115" width="8.83203125" customWidth="1"/>
    <col min="14116" max="14116" width="12.5" bestFit="1" customWidth="1"/>
    <col min="14117" max="14117" width="8.83203125" customWidth="1"/>
    <col min="14118" max="14118" width="13.1640625" bestFit="1" customWidth="1"/>
    <col min="14119" max="14119" width="10.6640625" bestFit="1" customWidth="1"/>
    <col min="14120" max="14121" width="11.5" bestFit="1" customWidth="1"/>
    <col min="14122" max="14122" width="8.83203125" customWidth="1"/>
    <col min="14123" max="14124" width="0" hidden="1" customWidth="1"/>
    <col min="14125" max="14126" width="9.1640625" customWidth="1"/>
    <col min="14127" max="14340" width="8.83203125" customWidth="1"/>
    <col min="14341" max="14341" width="11" bestFit="1" customWidth="1"/>
    <col min="14342" max="14359" width="8.83203125" customWidth="1"/>
    <col min="14360" max="14360" width="10.5" customWidth="1"/>
    <col min="14361" max="14366" width="8.83203125" customWidth="1"/>
    <col min="14367" max="14367" width="11.5" bestFit="1" customWidth="1"/>
    <col min="14368" max="14371" width="8.83203125" customWidth="1"/>
    <col min="14372" max="14372" width="12.5" bestFit="1" customWidth="1"/>
    <col min="14373" max="14373" width="8.83203125" customWidth="1"/>
    <col min="14374" max="14374" width="13.1640625" bestFit="1" customWidth="1"/>
    <col min="14375" max="14375" width="10.6640625" bestFit="1" customWidth="1"/>
    <col min="14376" max="14377" width="11.5" bestFit="1" customWidth="1"/>
    <col min="14378" max="14378" width="8.83203125" customWidth="1"/>
    <col min="14379" max="14380" width="0" hidden="1" customWidth="1"/>
    <col min="14381" max="14382" width="9.1640625" customWidth="1"/>
    <col min="14383" max="14596" width="8.83203125" customWidth="1"/>
    <col min="14597" max="14597" width="11" bestFit="1" customWidth="1"/>
    <col min="14598" max="14615" width="8.83203125" customWidth="1"/>
    <col min="14616" max="14616" width="10.5" customWidth="1"/>
    <col min="14617" max="14622" width="8.83203125" customWidth="1"/>
    <col min="14623" max="14623" width="11.5" bestFit="1" customWidth="1"/>
    <col min="14624" max="14627" width="8.83203125" customWidth="1"/>
    <col min="14628" max="14628" width="12.5" bestFit="1" customWidth="1"/>
    <col min="14629" max="14629" width="8.83203125" customWidth="1"/>
    <col min="14630" max="14630" width="13.1640625" bestFit="1" customWidth="1"/>
    <col min="14631" max="14631" width="10.6640625" bestFit="1" customWidth="1"/>
    <col min="14632" max="14633" width="11.5" bestFit="1" customWidth="1"/>
    <col min="14634" max="14634" width="8.83203125" customWidth="1"/>
    <col min="14635" max="14636" width="0" hidden="1" customWidth="1"/>
    <col min="14637" max="14638" width="9.1640625" customWidth="1"/>
    <col min="14639" max="14852" width="8.83203125" customWidth="1"/>
    <col min="14853" max="14853" width="11" bestFit="1" customWidth="1"/>
    <col min="14854" max="14871" width="8.83203125" customWidth="1"/>
    <col min="14872" max="14872" width="10.5" customWidth="1"/>
    <col min="14873" max="14878" width="8.83203125" customWidth="1"/>
    <col min="14879" max="14879" width="11.5" bestFit="1" customWidth="1"/>
    <col min="14880" max="14883" width="8.83203125" customWidth="1"/>
    <col min="14884" max="14884" width="12.5" bestFit="1" customWidth="1"/>
    <col min="14885" max="14885" width="8.83203125" customWidth="1"/>
    <col min="14886" max="14886" width="13.1640625" bestFit="1" customWidth="1"/>
    <col min="14887" max="14887" width="10.6640625" bestFit="1" customWidth="1"/>
    <col min="14888" max="14889" width="11.5" bestFit="1" customWidth="1"/>
    <col min="14890" max="14890" width="8.83203125" customWidth="1"/>
    <col min="14891" max="14892" width="0" hidden="1" customWidth="1"/>
    <col min="14893" max="14894" width="9.1640625" customWidth="1"/>
    <col min="14895" max="15108" width="8.83203125" customWidth="1"/>
    <col min="15109" max="15109" width="11" bestFit="1" customWidth="1"/>
    <col min="15110" max="15127" width="8.83203125" customWidth="1"/>
    <col min="15128" max="15128" width="10.5" customWidth="1"/>
    <col min="15129" max="15134" width="8.83203125" customWidth="1"/>
    <col min="15135" max="15135" width="11.5" bestFit="1" customWidth="1"/>
    <col min="15136" max="15139" width="8.83203125" customWidth="1"/>
    <col min="15140" max="15140" width="12.5" bestFit="1" customWidth="1"/>
    <col min="15141" max="15141" width="8.83203125" customWidth="1"/>
    <col min="15142" max="15142" width="13.1640625" bestFit="1" customWidth="1"/>
    <col min="15143" max="15143" width="10.6640625" bestFit="1" customWidth="1"/>
    <col min="15144" max="15145" width="11.5" bestFit="1" customWidth="1"/>
    <col min="15146" max="15146" width="8.83203125" customWidth="1"/>
    <col min="15147" max="15148" width="0" hidden="1" customWidth="1"/>
    <col min="15149" max="15150" width="9.1640625" customWidth="1"/>
    <col min="15151" max="15364" width="8.83203125" customWidth="1"/>
    <col min="15365" max="15365" width="11" bestFit="1" customWidth="1"/>
    <col min="15366" max="15383" width="8.83203125" customWidth="1"/>
    <col min="15384" max="15384" width="10.5" customWidth="1"/>
    <col min="15385" max="15390" width="8.83203125" customWidth="1"/>
    <col min="15391" max="15391" width="11.5" bestFit="1" customWidth="1"/>
    <col min="15392" max="15395" width="8.83203125" customWidth="1"/>
    <col min="15396" max="15396" width="12.5" bestFit="1" customWidth="1"/>
    <col min="15397" max="15397" width="8.83203125" customWidth="1"/>
    <col min="15398" max="15398" width="13.1640625" bestFit="1" customWidth="1"/>
    <col min="15399" max="15399" width="10.6640625" bestFit="1" customWidth="1"/>
    <col min="15400" max="15401" width="11.5" bestFit="1" customWidth="1"/>
    <col min="15402" max="15402" width="8.83203125" customWidth="1"/>
    <col min="15403" max="15404" width="0" hidden="1" customWidth="1"/>
    <col min="15405" max="15406" width="9.1640625" customWidth="1"/>
    <col min="15407" max="15620" width="8.83203125" customWidth="1"/>
    <col min="15621" max="15621" width="11" bestFit="1" customWidth="1"/>
    <col min="15622" max="15639" width="8.83203125" customWidth="1"/>
    <col min="15640" max="15640" width="10.5" customWidth="1"/>
    <col min="15641" max="15646" width="8.83203125" customWidth="1"/>
    <col min="15647" max="15647" width="11.5" bestFit="1" customWidth="1"/>
    <col min="15648" max="15651" width="8.83203125" customWidth="1"/>
    <col min="15652" max="15652" width="12.5" bestFit="1" customWidth="1"/>
    <col min="15653" max="15653" width="8.83203125" customWidth="1"/>
    <col min="15654" max="15654" width="13.1640625" bestFit="1" customWidth="1"/>
    <col min="15655" max="15655" width="10.6640625" bestFit="1" customWidth="1"/>
    <col min="15656" max="15657" width="11.5" bestFit="1" customWidth="1"/>
    <col min="15658" max="15658" width="8.83203125" customWidth="1"/>
    <col min="15659" max="15660" width="0" hidden="1" customWidth="1"/>
    <col min="15661" max="15662" width="9.1640625" customWidth="1"/>
    <col min="15663" max="15876" width="8.83203125" customWidth="1"/>
    <col min="15877" max="15877" width="11" bestFit="1" customWidth="1"/>
    <col min="15878" max="15895" width="8.83203125" customWidth="1"/>
    <col min="15896" max="15896" width="10.5" customWidth="1"/>
    <col min="15897" max="15902" width="8.83203125" customWidth="1"/>
    <col min="15903" max="15903" width="11.5" bestFit="1" customWidth="1"/>
    <col min="15904" max="15907" width="8.83203125" customWidth="1"/>
    <col min="15908" max="15908" width="12.5" bestFit="1" customWidth="1"/>
    <col min="15909" max="15909" width="8.83203125" customWidth="1"/>
    <col min="15910" max="15910" width="13.1640625" bestFit="1" customWidth="1"/>
    <col min="15911" max="15911" width="10.6640625" bestFit="1" customWidth="1"/>
    <col min="15912" max="15913" width="11.5" bestFit="1" customWidth="1"/>
    <col min="15914" max="15914" width="8.83203125" customWidth="1"/>
    <col min="15915" max="15916" width="0" hidden="1" customWidth="1"/>
    <col min="15917" max="15918" width="9.1640625" customWidth="1"/>
    <col min="15919" max="16132" width="8.83203125" customWidth="1"/>
    <col min="16133" max="16133" width="11" bestFit="1" customWidth="1"/>
    <col min="16134" max="16151" width="8.83203125" customWidth="1"/>
    <col min="16152" max="16152" width="10.5" customWidth="1"/>
    <col min="16153" max="16158" width="8.83203125" customWidth="1"/>
    <col min="16159" max="16159" width="11.5" bestFit="1" customWidth="1"/>
    <col min="16160" max="16163" width="8.83203125" customWidth="1"/>
    <col min="16164" max="16164" width="12.5" bestFit="1" customWidth="1"/>
    <col min="16165" max="16165" width="8.83203125" customWidth="1"/>
    <col min="16166" max="16166" width="13.1640625" bestFit="1" customWidth="1"/>
    <col min="16167" max="16167" width="10.6640625" bestFit="1" customWidth="1"/>
    <col min="16168" max="16169" width="11.5" bestFit="1" customWidth="1"/>
    <col min="16170" max="16170" width="8.83203125" customWidth="1"/>
    <col min="16171" max="16172" width="0" hidden="1" customWidth="1"/>
    <col min="16173" max="16174" width="9.1640625" customWidth="1"/>
    <col min="16175" max="16384" width="8.83203125" customWidth="1"/>
  </cols>
  <sheetData>
    <row r="2" spans="1:56" x14ac:dyDescent="0.2">
      <c r="A2" s="3" t="s">
        <v>158</v>
      </c>
      <c r="B2" s="3">
        <f>25^7</f>
        <v>6103515625</v>
      </c>
    </row>
    <row r="3" spans="1:56" x14ac:dyDescent="0.2">
      <c r="A3" s="3" t="s">
        <v>159</v>
      </c>
      <c r="B3" s="3">
        <v>1</v>
      </c>
    </row>
    <row r="4" spans="1:56" x14ac:dyDescent="0.2">
      <c r="A4" s="3" t="s">
        <v>160</v>
      </c>
      <c r="B4" s="3">
        <v>1</v>
      </c>
    </row>
    <row r="5" spans="1:56" x14ac:dyDescent="0.2">
      <c r="A5" s="3" t="s">
        <v>161</v>
      </c>
      <c r="B5" s="3">
        <v>1</v>
      </c>
    </row>
    <row r="7" spans="1:56" x14ac:dyDescent="0.2">
      <c r="AY7">
        <v>2.4</v>
      </c>
    </row>
    <row r="8" spans="1:56" s="2" customFormat="1" x14ac:dyDescent="0.2">
      <c r="A8" s="2" t="s">
        <v>162</v>
      </c>
      <c r="B8" s="2" t="s">
        <v>163</v>
      </c>
      <c r="C8" s="2" t="s">
        <v>164</v>
      </c>
      <c r="D8" s="2" t="s">
        <v>165</v>
      </c>
      <c r="E8" s="2" t="s">
        <v>166</v>
      </c>
      <c r="F8" s="2" t="s">
        <v>167</v>
      </c>
      <c r="G8" s="2" t="s">
        <v>168</v>
      </c>
      <c r="H8" s="2" t="s">
        <v>169</v>
      </c>
      <c r="I8" s="2" t="s">
        <v>170</v>
      </c>
      <c r="J8" s="2" t="s">
        <v>171</v>
      </c>
      <c r="K8" s="2" t="s">
        <v>172</v>
      </c>
      <c r="L8" s="2" t="s">
        <v>173</v>
      </c>
      <c r="M8" s="2" t="s">
        <v>174</v>
      </c>
      <c r="N8" s="2" t="s">
        <v>175</v>
      </c>
      <c r="O8" s="2" t="s">
        <v>176</v>
      </c>
      <c r="P8" s="2" t="s">
        <v>177</v>
      </c>
      <c r="Q8" s="2" t="s">
        <v>178</v>
      </c>
      <c r="R8" s="2" t="s">
        <v>179</v>
      </c>
      <c r="S8" s="2" t="s">
        <v>180</v>
      </c>
      <c r="T8" s="2" t="s">
        <v>181</v>
      </c>
      <c r="U8" s="2" t="s">
        <v>182</v>
      </c>
      <c r="V8" s="2" t="s">
        <v>183</v>
      </c>
      <c r="W8" s="2" t="s">
        <v>184</v>
      </c>
      <c r="X8" s="2" t="s">
        <v>185</v>
      </c>
      <c r="Y8" s="2" t="s">
        <v>186</v>
      </c>
      <c r="Z8" s="2" t="s">
        <v>187</v>
      </c>
      <c r="AA8" s="2" t="s">
        <v>188</v>
      </c>
      <c r="AB8" s="2" t="s">
        <v>189</v>
      </c>
      <c r="AC8" s="2" t="s">
        <v>190</v>
      </c>
      <c r="AD8" s="2" t="s">
        <v>191</v>
      </c>
      <c r="AE8" s="2" t="s">
        <v>192</v>
      </c>
      <c r="AF8" s="2" t="s">
        <v>193</v>
      </c>
      <c r="AG8" s="2" t="s">
        <v>194</v>
      </c>
      <c r="AH8" s="2" t="s">
        <v>195</v>
      </c>
      <c r="AI8" s="2" t="s">
        <v>196</v>
      </c>
      <c r="AJ8" s="2" t="s">
        <v>197</v>
      </c>
      <c r="AK8" s="2" t="s">
        <v>198</v>
      </c>
      <c r="AL8" s="2" t="s">
        <v>199</v>
      </c>
      <c r="AM8" s="6" t="s">
        <v>200</v>
      </c>
      <c r="AN8" s="7" t="s">
        <v>201</v>
      </c>
      <c r="AO8" s="8" t="s">
        <v>202</v>
      </c>
      <c r="AP8" s="8"/>
      <c r="AQ8" s="8"/>
      <c r="AR8" s="8"/>
      <c r="AS8" s="7" t="s">
        <v>203</v>
      </c>
      <c r="AT8" s="7"/>
    </row>
    <row r="9" spans="1:56" x14ac:dyDescent="0.2">
      <c r="A9" s="15">
        <f>'(Lab)limts'!A5</f>
        <v>74.421666666666667</v>
      </c>
      <c r="B9" s="29">
        <f>'(Lab)limts'!D5</f>
        <v>0.92683833333333365</v>
      </c>
      <c r="C9" s="15">
        <f>'(Lab)limts'!E5</f>
        <v>17.371666666666666</v>
      </c>
      <c r="D9" s="15">
        <f>'INPUT DATA'!$G$4</f>
        <v>72.911666666666676</v>
      </c>
      <c r="E9" s="15">
        <f>'INPUT DATA'!H4</f>
        <v>1.4316666666666666</v>
      </c>
      <c r="F9" s="15">
        <f>'INPUT DATA'!I4</f>
        <v>13.528333333333334</v>
      </c>
      <c r="G9" s="15">
        <f t="shared" ref="G9:G72" si="0">SQRT(B9^2+C9^2)</f>
        <v>17.39637410709237</v>
      </c>
      <c r="H9" s="15">
        <f t="shared" ref="H9:H72" si="1">SQRT(E9^2+F9^2)</f>
        <v>13.603877102584477</v>
      </c>
      <c r="I9" s="15">
        <f t="shared" ref="I9:I72" si="2">AVERAGE(G9:H9)</f>
        <v>15.500125604838423</v>
      </c>
      <c r="J9" s="15">
        <f t="shared" ref="J9:J72" si="3">0.5*(1-SQRT(I9^7/(I9^7+$B$2)))</f>
        <v>0.40777741366230968</v>
      </c>
      <c r="K9" s="15">
        <f t="shared" ref="K9:K72" si="4">A9</f>
        <v>74.421666666666667</v>
      </c>
      <c r="L9" s="15">
        <f t="shared" ref="L9:L72" si="5">(1+$J9)*B9</f>
        <v>1.304782071783086</v>
      </c>
      <c r="M9" s="15">
        <f t="shared" ref="M9:N24" si="6">C9</f>
        <v>17.371666666666666</v>
      </c>
      <c r="N9" s="15">
        <f t="shared" si="6"/>
        <v>72.911666666666676</v>
      </c>
      <c r="O9" s="15">
        <f t="shared" ref="O9:O72" si="7">(1+$J9)*E9</f>
        <v>2.0154679972265397</v>
      </c>
      <c r="P9" s="15">
        <f t="shared" ref="P9:P72" si="8">F9</f>
        <v>13.528333333333334</v>
      </c>
      <c r="Q9" s="15">
        <f t="shared" ref="Q9:Q72" si="9">SQRT(L9^2+M9^2)</f>
        <v>17.420598699029384</v>
      </c>
      <c r="R9" s="15">
        <f t="shared" ref="R9:R72" si="10">SQRT(O9^2+P9^2)</f>
        <v>13.677642853416746</v>
      </c>
      <c r="S9" s="15">
        <f t="shared" ref="S9:S72" si="11">IF(AND(L9=0,M9=0),0,IF(M9&gt;=0,DEGREES(ATAN2(L9,M9)),DEGREES(ATAN2(L9,M9))+360))</f>
        <v>85.704591941189705</v>
      </c>
      <c r="T9" s="15">
        <f t="shared" ref="T9:T72" si="12">IF(AND(O9=0,P9=0),0,IF(P9&gt;=0,DEGREES(ATAN2(O9,P9)),DEGREES(ATAN2(O9,P9))+360))</f>
        <v>81.526328606815326</v>
      </c>
      <c r="U9" s="15">
        <f>IF(AN9=0,T9-S9,IF(AN9=1,T9-S9-360,T9+360-S9))</f>
        <v>-4.1782633343743782</v>
      </c>
      <c r="V9" s="15">
        <f t="shared" ref="V9:V72" si="13">N9-K9</f>
        <v>-1.5099999999999909</v>
      </c>
      <c r="W9" s="15">
        <f t="shared" ref="W9:W72" si="14">(R9-Q9)</f>
        <v>-3.7429558456126379</v>
      </c>
      <c r="X9" s="15">
        <f t="shared" ref="X9:X72" si="15">(2*SQRT(Q9*R9)*SIN(RADIANS(U9/2)))</f>
        <v>-1.1254186481166397</v>
      </c>
      <c r="Y9" s="15">
        <f t="shared" ref="Y9:Y72" si="16">AVERAGE(K9,N9)</f>
        <v>73.666666666666671</v>
      </c>
      <c r="Z9" s="15">
        <f t="shared" ref="Z9:Z72" si="17">AVERAGE(Q9,R9)</f>
        <v>15.549120776223065</v>
      </c>
      <c r="AA9" s="15">
        <f>IF(AO9=3,S9+T9,IF(AO9=0,AVERAGE(S9,T9),IF(AO9=1,AVERAGE(S9,T9)+180,AVERAGE(S9,T9)-180)))</f>
        <v>83.615460274002515</v>
      </c>
      <c r="AB9" s="15">
        <f t="shared" ref="AB9:AB72" si="18">(Y9-50)^2</f>
        <v>560.11111111111131</v>
      </c>
      <c r="AC9" s="15">
        <f t="shared" ref="AC9:AC72" si="19">1+(0.015*AB9/SQRT(20+AB9))</f>
        <v>1.3488268090227165</v>
      </c>
      <c r="AD9" s="15">
        <f t="shared" ref="AD9:AD72" si="20">1+0.045*Z9</f>
        <v>1.6997104349300378</v>
      </c>
      <c r="AE9" s="15">
        <f t="shared" ref="AE9:AE72" si="21">1-0.17*COS(RADIANS(AA9-30))+0.24*COS(RADIANS(2*AA9))+0.32*COS(RADIANS(3*AA9+6))-0.2*COS(RADIANS(4*AA9-63))</f>
        <v>0.58716891513603242</v>
      </c>
      <c r="AF9" s="15">
        <f t="shared" ref="AF9:AF72" si="22">1+0.015*Z9*AE9</f>
        <v>1.1369494056624105</v>
      </c>
      <c r="AG9" s="15">
        <f t="shared" ref="AG9:AG72" si="23">30*EXP(-1*((AA9-275)/25)^2)</f>
        <v>1.0601096431494539E-24</v>
      </c>
      <c r="AH9" s="15">
        <f t="shared" ref="AH9:AH72" si="24">2*SQRT(Z9^7/(Z9^7+$B$2))</f>
        <v>0.37284601342209744</v>
      </c>
      <c r="AI9" s="15">
        <f t="shared" ref="AI9:AI72" si="25">-SIN(RADIANS(2*AG9))*AH9</f>
        <v>-1.3797094920345651E-26</v>
      </c>
      <c r="AJ9" s="15">
        <f t="shared" ref="AJ9:AJ72" si="26">V9/AC9/$B$3</f>
        <v>-1.119491390517402</v>
      </c>
      <c r="AK9" s="15">
        <f t="shared" ref="AK9:AK72" si="27">W9/AD9/$B$4</f>
        <v>-2.2021138240330345</v>
      </c>
      <c r="AL9" s="15">
        <f t="shared" ref="AL9:AL72" si="28">X9/AF9/$B$5</f>
        <v>-0.98985816124416481</v>
      </c>
      <c r="AM9" s="15">
        <f t="shared" ref="AM9:AM72" si="29">SQRT(AJ9^2+AK9^2+AL9^2+AI9*AK9*AL9)</f>
        <v>2.6612751542863169</v>
      </c>
      <c r="AN9" s="4">
        <f>IF((T9-S9)&gt;180,1,IF((T9-S9)&lt;-180,2,0))</f>
        <v>0</v>
      </c>
      <c r="AO9" s="5">
        <f>IF(Q9*R9=0,3,IF(ABS(T9-S9)&lt;=180,0,IF((T9+S9)&lt;360,1,2)))</f>
        <v>0</v>
      </c>
      <c r="AP9" s="16">
        <f>AM9</f>
        <v>2.6612751542863169</v>
      </c>
      <c r="AQ9" t="s">
        <v>16</v>
      </c>
      <c r="AS9" s="9" t="s">
        <v>204</v>
      </c>
      <c r="AY9" t="e" cm="1" vm="1">
        <f t="array" ref="AY9">_xlfn._xlws.FILTER(AP9:AQ94,AP9:AP94&lt;AY7)</f>
        <v>#VALUE!</v>
      </c>
      <c r="BC9" t="e" cm="1" vm="2">
        <f t="array" ref="BC9:BD94">_xlfn.SORTBY(AY9:AZ94,AY9:AY94,1)</f>
        <v>#VALUE!</v>
      </c>
      <c r="BD9">
        <v>0</v>
      </c>
    </row>
    <row r="10" spans="1:56" x14ac:dyDescent="0.2">
      <c r="A10" s="15">
        <f>'(Lab)limts'!A6</f>
        <v>77.381666666666661</v>
      </c>
      <c r="B10" s="29">
        <f>'(Lab)limts'!D6</f>
        <v>0.94187833333333337</v>
      </c>
      <c r="C10" s="15">
        <f>'(Lab)limts'!E6</f>
        <v>17.371666666666666</v>
      </c>
      <c r="D10" s="15">
        <f>D9</f>
        <v>72.911666666666676</v>
      </c>
      <c r="E10" s="15">
        <f>E9</f>
        <v>1.4316666666666666</v>
      </c>
      <c r="F10" s="15">
        <f>F9</f>
        <v>13.528333333333334</v>
      </c>
      <c r="G10" s="15">
        <f t="shared" si="0"/>
        <v>17.397181885942924</v>
      </c>
      <c r="H10" s="15">
        <f t="shared" si="1"/>
        <v>13.603877102584477</v>
      </c>
      <c r="I10" s="15">
        <f t="shared" si="2"/>
        <v>15.5005294942637</v>
      </c>
      <c r="J10" s="15">
        <f t="shared" si="3"/>
        <v>0.40776928885899755</v>
      </c>
      <c r="K10" s="15">
        <f t="shared" si="4"/>
        <v>77.381666666666661</v>
      </c>
      <c r="L10" s="15">
        <f t="shared" si="5"/>
        <v>1.3259473915083646</v>
      </c>
      <c r="M10" s="15">
        <f t="shared" si="6"/>
        <v>17.371666666666666</v>
      </c>
      <c r="N10" s="15">
        <f t="shared" si="6"/>
        <v>72.911666666666676</v>
      </c>
      <c r="O10" s="15">
        <f t="shared" si="7"/>
        <v>2.015456365216465</v>
      </c>
      <c r="P10" s="15">
        <f t="shared" si="8"/>
        <v>13.528333333333334</v>
      </c>
      <c r="Q10" s="15">
        <f t="shared" si="9"/>
        <v>17.422196740446527</v>
      </c>
      <c r="R10" s="15">
        <f t="shared" si="10"/>
        <v>13.677641139387646</v>
      </c>
      <c r="S10" s="15">
        <f t="shared" si="11"/>
        <v>85.635181777403346</v>
      </c>
      <c r="T10" s="15">
        <f t="shared" si="12"/>
        <v>81.526376801510011</v>
      </c>
      <c r="U10" s="15">
        <f t="shared" ref="U10:U42" si="30">IF(AN10=0,T10-S10,IF(AN10=1,T10-S10-360,T10+360-S10))</f>
        <v>-4.1088049758933352</v>
      </c>
      <c r="V10" s="15">
        <f t="shared" si="13"/>
        <v>-4.4699999999999847</v>
      </c>
      <c r="W10" s="15">
        <f t="shared" si="14"/>
        <v>-3.744555601058881</v>
      </c>
      <c r="X10" s="15">
        <f t="shared" si="15"/>
        <v>-1.1067687592779507</v>
      </c>
      <c r="Y10" s="15">
        <f t="shared" si="16"/>
        <v>75.146666666666675</v>
      </c>
      <c r="Z10" s="15">
        <f t="shared" si="17"/>
        <v>15.549918939917086</v>
      </c>
      <c r="AA10" s="15">
        <f t="shared" ref="AA10:AA42" si="31">IF(AO10=3,S10+T10,IF(AO10=0,AVERAGE(S10,T10),IF(AO10=1,AVERAGE(S10,T10)+180,AVERAGE(S10,T10)-180)))</f>
        <v>83.580779289456672</v>
      </c>
      <c r="AB10" s="15">
        <f t="shared" si="18"/>
        <v>632.35484444444489</v>
      </c>
      <c r="AC10" s="15">
        <f t="shared" si="19"/>
        <v>1.3713728607821714</v>
      </c>
      <c r="AD10" s="15">
        <f t="shared" si="20"/>
        <v>1.6997463522962688</v>
      </c>
      <c r="AE10" s="15">
        <f t="shared" si="21"/>
        <v>0.58706885638354112</v>
      </c>
      <c r="AF10" s="15">
        <f t="shared" si="22"/>
        <v>1.1369330969337084</v>
      </c>
      <c r="AG10" s="15">
        <f t="shared" si="23"/>
        <v>1.0378286786262639E-24</v>
      </c>
      <c r="AH10" s="15">
        <f t="shared" si="24"/>
        <v>0.37291067491053553</v>
      </c>
      <c r="AI10" s="15">
        <f t="shared" si="25"/>
        <v>-1.3509455540251856E-26</v>
      </c>
      <c r="AJ10" s="15">
        <f t="shared" si="26"/>
        <v>-3.2595074088388269</v>
      </c>
      <c r="AK10" s="15">
        <f t="shared" si="27"/>
        <v>-2.203008464174776</v>
      </c>
      <c r="AL10" s="15">
        <f t="shared" si="28"/>
        <v>-0.97346867837948392</v>
      </c>
      <c r="AM10" s="15">
        <f t="shared" si="29"/>
        <v>4.052810889899356</v>
      </c>
      <c r="AN10" s="4">
        <f t="shared" ref="AN10:AN42" si="32">IF((T10-S10)&gt;180,1,IF((T10-S10)&lt;-180,2,0))</f>
        <v>0</v>
      </c>
      <c r="AO10" s="5">
        <f t="shared" ref="AO10:AO42" si="33">IF(Q10*R10=0,3,IF(ABS(T10-S10)&lt;=180,0,IF((T10+S10)&lt;360,1,2)))</f>
        <v>0</v>
      </c>
      <c r="AP10" s="16">
        <f t="shared" ref="AP10:AP73" si="34">AM10</f>
        <v>4.052810889899356</v>
      </c>
      <c r="AQ10" t="s">
        <v>17</v>
      </c>
      <c r="AS10" s="9" t="s">
        <v>204</v>
      </c>
      <c r="BC10">
        <v>0</v>
      </c>
      <c r="BD10">
        <v>0</v>
      </c>
    </row>
    <row r="11" spans="1:56" x14ac:dyDescent="0.2">
      <c r="A11" s="15">
        <f>'(Lab)limts'!A7</f>
        <v>76.76666666666668</v>
      </c>
      <c r="B11" s="29">
        <f>'(Lab)limts'!D7</f>
        <v>0.89357166666666665</v>
      </c>
      <c r="C11" s="15">
        <f>'(Lab)limts'!E7</f>
        <v>17.371666666666666</v>
      </c>
      <c r="D11" s="15">
        <f t="shared" ref="D11:F26" si="35">D10</f>
        <v>72.911666666666676</v>
      </c>
      <c r="E11" s="15">
        <f t="shared" si="35"/>
        <v>1.4316666666666666</v>
      </c>
      <c r="F11" s="15">
        <f t="shared" si="35"/>
        <v>13.528333333333334</v>
      </c>
      <c r="G11" s="15">
        <f t="shared" si="0"/>
        <v>17.394633456938585</v>
      </c>
      <c r="H11" s="15">
        <f t="shared" si="1"/>
        <v>13.603877102584477</v>
      </c>
      <c r="I11" s="15">
        <f t="shared" si="2"/>
        <v>15.499255279761531</v>
      </c>
      <c r="J11" s="15">
        <f t="shared" si="3"/>
        <v>0.40779491993219091</v>
      </c>
      <c r="K11" s="15">
        <f t="shared" si="4"/>
        <v>76.76666666666668</v>
      </c>
      <c r="L11" s="15">
        <f t="shared" si="5"/>
        <v>1.2579656529286742</v>
      </c>
      <c r="M11" s="15">
        <f t="shared" si="6"/>
        <v>17.371666666666666</v>
      </c>
      <c r="N11" s="15">
        <f t="shared" si="6"/>
        <v>72.911666666666676</v>
      </c>
      <c r="O11" s="15">
        <f t="shared" si="7"/>
        <v>2.0154930603695864</v>
      </c>
      <c r="P11" s="15">
        <f t="shared" si="8"/>
        <v>13.528333333333334</v>
      </c>
      <c r="Q11" s="15">
        <f t="shared" si="9"/>
        <v>17.417154772284881</v>
      </c>
      <c r="R11" s="15">
        <f t="shared" si="10"/>
        <v>13.6776465466167</v>
      </c>
      <c r="S11" s="15">
        <f t="shared" si="11"/>
        <v>85.858167654893165</v>
      </c>
      <c r="T11" s="15">
        <f t="shared" si="12"/>
        <v>81.526224763194008</v>
      </c>
      <c r="U11" s="15">
        <f t="shared" si="30"/>
        <v>-4.3319428916991569</v>
      </c>
      <c r="V11" s="15">
        <f t="shared" si="13"/>
        <v>-3.855000000000004</v>
      </c>
      <c r="W11" s="15">
        <f t="shared" si="14"/>
        <v>-3.7395082256681818</v>
      </c>
      <c r="X11" s="15">
        <f t="shared" si="15"/>
        <v>-1.1666778108352225</v>
      </c>
      <c r="Y11" s="15">
        <f t="shared" si="16"/>
        <v>74.839166666666671</v>
      </c>
      <c r="Z11" s="15">
        <f t="shared" si="17"/>
        <v>15.547400659450791</v>
      </c>
      <c r="AA11" s="15">
        <f t="shared" si="31"/>
        <v>83.692196209043587</v>
      </c>
      <c r="AB11" s="15">
        <f t="shared" si="18"/>
        <v>616.98420069444467</v>
      </c>
      <c r="AC11" s="15">
        <f t="shared" si="19"/>
        <v>1.3666916087733456</v>
      </c>
      <c r="AD11" s="15">
        <f t="shared" si="20"/>
        <v>1.6996330296752855</v>
      </c>
      <c r="AE11" s="15">
        <f t="shared" si="21"/>
        <v>0.58739261913454743</v>
      </c>
      <c r="AF11" s="15">
        <f t="shared" si="22"/>
        <v>1.1369864259113349</v>
      </c>
      <c r="AG11" s="15">
        <f t="shared" si="23"/>
        <v>1.111108701948054E-24</v>
      </c>
      <c r="AH11" s="15">
        <f t="shared" si="24"/>
        <v>0.37270668601057527</v>
      </c>
      <c r="AI11" s="15">
        <f t="shared" si="25"/>
        <v>-1.4455432690500909E-26</v>
      </c>
      <c r="AJ11" s="15">
        <f t="shared" si="26"/>
        <v>-2.8206802289947501</v>
      </c>
      <c r="AK11" s="15">
        <f t="shared" si="27"/>
        <v>-2.2001856638327473</v>
      </c>
      <c r="AL11" s="15">
        <f t="shared" si="28"/>
        <v>-1.0261141067714057</v>
      </c>
      <c r="AM11" s="15">
        <f t="shared" si="29"/>
        <v>3.7215539858629358</v>
      </c>
      <c r="AN11" s="4">
        <f t="shared" si="32"/>
        <v>0</v>
      </c>
      <c r="AO11" s="5">
        <f t="shared" si="33"/>
        <v>0</v>
      </c>
      <c r="AP11" s="16">
        <f t="shared" si="34"/>
        <v>3.7215539858629358</v>
      </c>
      <c r="AQ11" t="s">
        <v>18</v>
      </c>
      <c r="AS11" s="9" t="s">
        <v>204</v>
      </c>
      <c r="BC11">
        <v>0</v>
      </c>
      <c r="BD11">
        <v>0</v>
      </c>
    </row>
    <row r="12" spans="1:56" x14ac:dyDescent="0.2">
      <c r="A12" s="15">
        <f>'(Lab)limts'!A8</f>
        <v>73.051666666666662</v>
      </c>
      <c r="B12" s="29">
        <f>'(Lab)limts'!D8</f>
        <v>0.83721166666666624</v>
      </c>
      <c r="C12" s="15">
        <f>'(Lab)limts'!E8</f>
        <v>17.371666666666666</v>
      </c>
      <c r="D12" s="15">
        <f t="shared" si="35"/>
        <v>72.911666666666676</v>
      </c>
      <c r="E12" s="15">
        <f t="shared" si="35"/>
        <v>1.4316666666666666</v>
      </c>
      <c r="F12" s="15">
        <f t="shared" si="35"/>
        <v>13.528333333333334</v>
      </c>
      <c r="G12" s="15">
        <f t="shared" si="0"/>
        <v>17.391829292877173</v>
      </c>
      <c r="H12" s="15">
        <f t="shared" si="1"/>
        <v>13.603877102584477</v>
      </c>
      <c r="I12" s="15">
        <f t="shared" si="2"/>
        <v>15.497853197730825</v>
      </c>
      <c r="J12" s="15">
        <f t="shared" si="3"/>
        <v>0.40782311786818737</v>
      </c>
      <c r="K12" s="15">
        <f t="shared" si="4"/>
        <v>73.051666666666662</v>
      </c>
      <c r="L12" s="15">
        <f t="shared" si="5"/>
        <v>1.1786459388822876</v>
      </c>
      <c r="M12" s="15">
        <f t="shared" si="6"/>
        <v>17.371666666666666</v>
      </c>
      <c r="N12" s="15">
        <f t="shared" si="6"/>
        <v>72.911666666666676</v>
      </c>
      <c r="O12" s="15">
        <f t="shared" si="7"/>
        <v>2.0155334304146213</v>
      </c>
      <c r="P12" s="15">
        <f t="shared" si="8"/>
        <v>13.528333333333334</v>
      </c>
      <c r="Q12" s="15">
        <f t="shared" si="9"/>
        <v>17.411605584408967</v>
      </c>
      <c r="R12" s="15">
        <f t="shared" si="10"/>
        <v>13.677652495472193</v>
      </c>
      <c r="S12" s="15">
        <f t="shared" si="11"/>
        <v>86.118501553499371</v>
      </c>
      <c r="T12" s="15">
        <f t="shared" si="12"/>
        <v>81.526057498908514</v>
      </c>
      <c r="U12" s="15">
        <f t="shared" si="30"/>
        <v>-4.5924440545908567</v>
      </c>
      <c r="V12" s="15">
        <f t="shared" si="13"/>
        <v>-0.13999999999998636</v>
      </c>
      <c r="W12" s="15">
        <f t="shared" si="14"/>
        <v>-3.733953088936774</v>
      </c>
      <c r="X12" s="15">
        <f t="shared" si="15"/>
        <v>-1.2366026500917402</v>
      </c>
      <c r="Y12" s="15">
        <f t="shared" si="16"/>
        <v>72.981666666666669</v>
      </c>
      <c r="Z12" s="15">
        <f t="shared" si="17"/>
        <v>15.544629039940581</v>
      </c>
      <c r="AA12" s="15">
        <f t="shared" si="31"/>
        <v>83.822279526203943</v>
      </c>
      <c r="AB12" s="15">
        <f t="shared" si="18"/>
        <v>528.15700277777785</v>
      </c>
      <c r="AC12" s="15">
        <f t="shared" si="19"/>
        <v>1.3383777654663001</v>
      </c>
      <c r="AD12" s="15">
        <f t="shared" si="20"/>
        <v>1.699508306797326</v>
      </c>
      <c r="AE12" s="15">
        <f t="shared" si="21"/>
        <v>0.58777914503696027</v>
      </c>
      <c r="AF12" s="15">
        <f t="shared" si="22"/>
        <v>1.1370521315051947</v>
      </c>
      <c r="AG12" s="15">
        <f t="shared" si="23"/>
        <v>1.2031779219816102E-24</v>
      </c>
      <c r="AH12" s="15">
        <f t="shared" si="24"/>
        <v>0.37248225736890245</v>
      </c>
      <c r="AI12" s="15">
        <f t="shared" si="25"/>
        <v>-1.5643819918491783E-26</v>
      </c>
      <c r="AJ12" s="15">
        <f t="shared" si="26"/>
        <v>-0.10460424822673993</v>
      </c>
      <c r="AK12" s="15">
        <f t="shared" si="27"/>
        <v>-2.1970784573411706</v>
      </c>
      <c r="AL12" s="15">
        <f t="shared" si="28"/>
        <v>-1.0875514110815339</v>
      </c>
      <c r="AM12" s="15">
        <f t="shared" si="29"/>
        <v>2.4537448661597185</v>
      </c>
      <c r="AN12" s="4">
        <f t="shared" si="32"/>
        <v>0</v>
      </c>
      <c r="AO12" s="5">
        <f t="shared" si="33"/>
        <v>0</v>
      </c>
      <c r="AP12" s="16">
        <f t="shared" si="34"/>
        <v>2.4537448661597185</v>
      </c>
      <c r="AQ12" t="s">
        <v>19</v>
      </c>
      <c r="AS12" s="9" t="s">
        <v>205</v>
      </c>
      <c r="AT12"/>
      <c r="AU12" s="10"/>
      <c r="BC12">
        <v>0</v>
      </c>
      <c r="BD12">
        <v>0</v>
      </c>
    </row>
    <row r="13" spans="1:56" x14ac:dyDescent="0.2">
      <c r="A13" s="15">
        <f>'(Lab)limts'!A9</f>
        <v>74.423333333333332</v>
      </c>
      <c r="B13" s="29">
        <f>'(Lab)limts'!D9</f>
        <v>0.70511833333333329</v>
      </c>
      <c r="C13" s="15">
        <f>'(Lab)limts'!E9</f>
        <v>21.348333333333329</v>
      </c>
      <c r="D13" s="15">
        <f t="shared" si="35"/>
        <v>72.911666666666676</v>
      </c>
      <c r="E13" s="15">
        <f t="shared" si="35"/>
        <v>1.4316666666666666</v>
      </c>
      <c r="F13" s="15">
        <f t="shared" si="35"/>
        <v>13.528333333333334</v>
      </c>
      <c r="G13" s="15">
        <f t="shared" si="0"/>
        <v>21.359974905769757</v>
      </c>
      <c r="H13" s="15">
        <f t="shared" si="1"/>
        <v>13.603877102584477</v>
      </c>
      <c r="I13" s="15">
        <f t="shared" si="2"/>
        <v>17.481926004177119</v>
      </c>
      <c r="J13" s="15">
        <f t="shared" si="3"/>
        <v>0.36253984308183973</v>
      </c>
      <c r="K13" s="15">
        <f t="shared" si="4"/>
        <v>74.423333333333332</v>
      </c>
      <c r="L13" s="15">
        <f t="shared" si="5"/>
        <v>0.96075182325412833</v>
      </c>
      <c r="M13" s="15">
        <f t="shared" si="6"/>
        <v>21.348333333333329</v>
      </c>
      <c r="N13" s="15">
        <f t="shared" si="6"/>
        <v>72.911666666666676</v>
      </c>
      <c r="O13" s="15">
        <f t="shared" si="7"/>
        <v>1.9507028753455007</v>
      </c>
      <c r="P13" s="15">
        <f t="shared" si="8"/>
        <v>13.528333333333334</v>
      </c>
      <c r="Q13" s="15">
        <f t="shared" si="9"/>
        <v>21.36994104289942</v>
      </c>
      <c r="R13" s="15">
        <f t="shared" si="10"/>
        <v>13.668249503343835</v>
      </c>
      <c r="S13" s="15">
        <f t="shared" si="11"/>
        <v>87.423222404150934</v>
      </c>
      <c r="T13" s="15">
        <f t="shared" si="12"/>
        <v>81.794854115351299</v>
      </c>
      <c r="U13" s="15">
        <f t="shared" si="30"/>
        <v>-5.6283682887996349</v>
      </c>
      <c r="V13" s="15">
        <f t="shared" si="13"/>
        <v>-1.5116666666666561</v>
      </c>
      <c r="W13" s="15">
        <f t="shared" si="14"/>
        <v>-7.7016915395555845</v>
      </c>
      <c r="X13" s="15">
        <f t="shared" si="15"/>
        <v>-1.6781985922633538</v>
      </c>
      <c r="Y13" s="15">
        <f t="shared" si="16"/>
        <v>73.667500000000004</v>
      </c>
      <c r="Z13" s="15">
        <f t="shared" si="17"/>
        <v>17.519095273121629</v>
      </c>
      <c r="AA13" s="15">
        <f t="shared" si="31"/>
        <v>84.609038259751117</v>
      </c>
      <c r="AB13" s="15">
        <f t="shared" si="18"/>
        <v>560.15055625000014</v>
      </c>
      <c r="AC13" s="15">
        <f t="shared" si="19"/>
        <v>1.3488395151081385</v>
      </c>
      <c r="AD13" s="15">
        <f t="shared" si="20"/>
        <v>1.7883592872904732</v>
      </c>
      <c r="AE13" s="15">
        <f t="shared" si="21"/>
        <v>0.59031558133990925</v>
      </c>
      <c r="AF13" s="15">
        <f t="shared" si="22"/>
        <v>1.1551269236605308</v>
      </c>
      <c r="AG13" s="15">
        <f t="shared" si="23"/>
        <v>1.9450551155569359E-24</v>
      </c>
      <c r="AH13" s="15">
        <f t="shared" si="24"/>
        <v>0.55362988597996721</v>
      </c>
      <c r="AI13" s="15">
        <f t="shared" si="25"/>
        <v>-3.7588829439161882E-26</v>
      </c>
      <c r="AJ13" s="15">
        <f t="shared" si="26"/>
        <v>-1.1207164749658625</v>
      </c>
      <c r="AK13" s="15">
        <f t="shared" si="27"/>
        <v>-4.3065683692812904</v>
      </c>
      <c r="AL13" s="15">
        <f t="shared" si="28"/>
        <v>-1.4528261422088915</v>
      </c>
      <c r="AM13" s="15">
        <f t="shared" si="29"/>
        <v>4.6811580122913599</v>
      </c>
      <c r="AN13" s="4">
        <f t="shared" si="32"/>
        <v>0</v>
      </c>
      <c r="AO13" s="5">
        <f t="shared" si="33"/>
        <v>0</v>
      </c>
      <c r="AP13" s="16">
        <f t="shared" si="34"/>
        <v>4.6811580122913599</v>
      </c>
      <c r="AQ13" t="s">
        <v>20</v>
      </c>
      <c r="AS13" s="9" t="s">
        <v>205</v>
      </c>
      <c r="AT13"/>
      <c r="AU13" s="10"/>
      <c r="BC13">
        <v>0</v>
      </c>
      <c r="BD13">
        <v>0</v>
      </c>
    </row>
    <row r="14" spans="1:56" x14ac:dyDescent="0.2">
      <c r="A14" s="15">
        <f>'(Lab)limts'!A10</f>
        <v>75.373333333333321</v>
      </c>
      <c r="B14" s="29">
        <f>'(Lab)limts'!D10</f>
        <v>0.96445166666666604</v>
      </c>
      <c r="C14" s="15">
        <f>'(Lab)limts'!E10</f>
        <v>17.371666666666666</v>
      </c>
      <c r="D14" s="15">
        <f t="shared" si="35"/>
        <v>72.911666666666676</v>
      </c>
      <c r="E14" s="15">
        <f t="shared" si="35"/>
        <v>1.4316666666666666</v>
      </c>
      <c r="F14" s="15">
        <f t="shared" si="35"/>
        <v>13.528333333333334</v>
      </c>
      <c r="G14" s="15">
        <f t="shared" si="0"/>
        <v>17.398418600410608</v>
      </c>
      <c r="H14" s="15">
        <f t="shared" si="1"/>
        <v>13.603877102584477</v>
      </c>
      <c r="I14" s="15">
        <f t="shared" si="2"/>
        <v>15.501147851497542</v>
      </c>
      <c r="J14" s="15">
        <f t="shared" si="3"/>
        <v>0.40775684885544083</v>
      </c>
      <c r="K14" s="15">
        <f t="shared" si="4"/>
        <v>75.373333333333321</v>
      </c>
      <c r="L14" s="15">
        <f t="shared" si="5"/>
        <v>1.3577134391400438</v>
      </c>
      <c r="M14" s="15">
        <f t="shared" si="6"/>
        <v>17.371666666666666</v>
      </c>
      <c r="N14" s="15">
        <f t="shared" si="6"/>
        <v>72.911666666666676</v>
      </c>
      <c r="O14" s="15">
        <f t="shared" si="7"/>
        <v>2.0154385552780396</v>
      </c>
      <c r="P14" s="15">
        <f t="shared" si="8"/>
        <v>13.528333333333334</v>
      </c>
      <c r="Q14" s="15">
        <f t="shared" si="9"/>
        <v>17.424643140121958</v>
      </c>
      <c r="R14" s="15">
        <f t="shared" si="10"/>
        <v>13.677638515031717</v>
      </c>
      <c r="S14" s="15">
        <f t="shared" si="11"/>
        <v>85.53103142696034</v>
      </c>
      <c r="T14" s="15">
        <f t="shared" si="12"/>
        <v>81.526450593125688</v>
      </c>
      <c r="U14" s="15">
        <f t="shared" si="30"/>
        <v>-4.0045808338346518</v>
      </c>
      <c r="V14" s="15">
        <f t="shared" si="13"/>
        <v>-2.4616666666666447</v>
      </c>
      <c r="W14" s="15">
        <f t="shared" si="14"/>
        <v>-3.7470046250902413</v>
      </c>
      <c r="X14" s="15">
        <f t="shared" si="15"/>
        <v>-1.0787816178736922</v>
      </c>
      <c r="Y14" s="15">
        <f t="shared" si="16"/>
        <v>74.142499999999998</v>
      </c>
      <c r="Z14" s="15">
        <f t="shared" si="17"/>
        <v>15.551140827576837</v>
      </c>
      <c r="AA14" s="15">
        <f t="shared" si="31"/>
        <v>83.528741010043007</v>
      </c>
      <c r="AB14" s="15">
        <f t="shared" si="18"/>
        <v>582.86030624999989</v>
      </c>
      <c r="AC14" s="15">
        <f t="shared" si="19"/>
        <v>1.3560798466951063</v>
      </c>
      <c r="AD14" s="15">
        <f t="shared" si="20"/>
        <v>1.6998013372409577</v>
      </c>
      <c r="AE14" s="15">
        <f t="shared" si="21"/>
        <v>0.58691993690721944</v>
      </c>
      <c r="AF14" s="15">
        <f t="shared" si="22"/>
        <v>1.1369091189003502</v>
      </c>
      <c r="AG14" s="15">
        <f t="shared" si="23"/>
        <v>1.0052645923202508E-24</v>
      </c>
      <c r="AH14" s="15">
        <f t="shared" si="24"/>
        <v>0.37300967719848638</v>
      </c>
      <c r="AI14" s="15">
        <f t="shared" si="25"/>
        <v>-1.3089041610641749E-26</v>
      </c>
      <c r="AJ14" s="15">
        <f t="shared" si="26"/>
        <v>-1.8152815062224819</v>
      </c>
      <c r="AK14" s="15">
        <f t="shared" si="27"/>
        <v>-2.2043779722942292</v>
      </c>
      <c r="AL14" s="15">
        <f t="shared" si="28"/>
        <v>-0.94887234163194989</v>
      </c>
      <c r="AM14" s="15">
        <f t="shared" si="29"/>
        <v>3.0091340801439013</v>
      </c>
      <c r="AN14" s="4">
        <f t="shared" si="32"/>
        <v>0</v>
      </c>
      <c r="AO14" s="5">
        <f t="shared" si="33"/>
        <v>0</v>
      </c>
      <c r="AP14" s="16">
        <f t="shared" si="34"/>
        <v>3.0091340801439013</v>
      </c>
      <c r="AQ14" t="s">
        <v>21</v>
      </c>
      <c r="AS14" s="9" t="s">
        <v>205</v>
      </c>
      <c r="AT14"/>
      <c r="AU14" s="10"/>
      <c r="BC14">
        <v>0</v>
      </c>
      <c r="BD14">
        <v>0</v>
      </c>
    </row>
    <row r="15" spans="1:56" x14ac:dyDescent="0.2">
      <c r="A15" s="15">
        <f>'(Lab)limts'!A11</f>
        <v>72.831666666666663</v>
      </c>
      <c r="B15" s="29">
        <f>'(Lab)limts'!D11</f>
        <v>0.75166499999999958</v>
      </c>
      <c r="C15" s="15">
        <f>'(Lab)limts'!E11</f>
        <v>18.7</v>
      </c>
      <c r="D15" s="15">
        <f t="shared" si="35"/>
        <v>72.911666666666676</v>
      </c>
      <c r="E15" s="15">
        <f t="shared" si="35"/>
        <v>1.4316666666666666</v>
      </c>
      <c r="F15" s="15">
        <f t="shared" si="35"/>
        <v>13.528333333333334</v>
      </c>
      <c r="G15" s="15">
        <f t="shared" si="0"/>
        <v>18.715100861930321</v>
      </c>
      <c r="H15" s="15">
        <f t="shared" si="1"/>
        <v>13.603877102584477</v>
      </c>
      <c r="I15" s="15">
        <f t="shared" si="2"/>
        <v>16.1594889822574</v>
      </c>
      <c r="J15" s="15">
        <f t="shared" si="3"/>
        <v>0.39391017207437024</v>
      </c>
      <c r="K15" s="15">
        <f t="shared" si="4"/>
        <v>72.831666666666663</v>
      </c>
      <c r="L15" s="15">
        <f t="shared" si="5"/>
        <v>1.0477534894922809</v>
      </c>
      <c r="M15" s="15">
        <f t="shared" si="6"/>
        <v>18.7</v>
      </c>
      <c r="N15" s="15">
        <f t="shared" si="6"/>
        <v>72.911666666666676</v>
      </c>
      <c r="O15" s="15">
        <f t="shared" si="7"/>
        <v>1.9956147296864735</v>
      </c>
      <c r="P15" s="15">
        <f t="shared" si="8"/>
        <v>13.528333333333334</v>
      </c>
      <c r="Q15" s="15">
        <f t="shared" si="9"/>
        <v>18.729329602918071</v>
      </c>
      <c r="R15" s="15">
        <f t="shared" si="10"/>
        <v>13.674731475503254</v>
      </c>
      <c r="S15" s="15">
        <f t="shared" si="11"/>
        <v>86.793093511776917</v>
      </c>
      <c r="T15" s="15">
        <f t="shared" si="12"/>
        <v>81.60860381804325</v>
      </c>
      <c r="U15" s="15">
        <f t="shared" si="30"/>
        <v>-5.1844896937336671</v>
      </c>
      <c r="V15" s="15">
        <f t="shared" si="13"/>
        <v>8.0000000000012506E-2</v>
      </c>
      <c r="W15" s="15">
        <f t="shared" si="14"/>
        <v>-5.0545981274148168</v>
      </c>
      <c r="X15" s="15">
        <f t="shared" si="15"/>
        <v>-1.4476238503520815</v>
      </c>
      <c r="Y15" s="15">
        <f t="shared" si="16"/>
        <v>72.87166666666667</v>
      </c>
      <c r="Z15" s="15">
        <f t="shared" si="17"/>
        <v>16.202030539210661</v>
      </c>
      <c r="AA15" s="15">
        <f t="shared" si="31"/>
        <v>84.200848664910083</v>
      </c>
      <c r="AB15" s="15">
        <f t="shared" si="18"/>
        <v>523.1131361111112</v>
      </c>
      <c r="AC15" s="15">
        <f t="shared" si="19"/>
        <v>1.3366989262750462</v>
      </c>
      <c r="AD15" s="15">
        <f t="shared" si="20"/>
        <v>1.7290913742644798</v>
      </c>
      <c r="AE15" s="15">
        <f t="shared" si="21"/>
        <v>0.58895673465889675</v>
      </c>
      <c r="AF15" s="15">
        <f t="shared" si="22"/>
        <v>1.1431344250182585</v>
      </c>
      <c r="AG15" s="15">
        <f t="shared" si="23"/>
        <v>1.5163919154173524E-24</v>
      </c>
      <c r="AH15" s="15">
        <f t="shared" si="24"/>
        <v>0.4281033350961938</v>
      </c>
      <c r="AI15" s="15">
        <f t="shared" si="25"/>
        <v>-2.2660392853363613E-26</v>
      </c>
      <c r="AJ15" s="15">
        <f t="shared" si="26"/>
        <v>5.9848929648613547E-2</v>
      </c>
      <c r="AK15" s="15">
        <f t="shared" si="27"/>
        <v>-2.9232683724218682</v>
      </c>
      <c r="AL15" s="15">
        <f t="shared" si="28"/>
        <v>-1.2663636215215544</v>
      </c>
      <c r="AM15" s="15">
        <f t="shared" si="29"/>
        <v>3.1863390738424671</v>
      </c>
      <c r="AN15" s="4">
        <f t="shared" si="32"/>
        <v>0</v>
      </c>
      <c r="AO15" s="5">
        <f t="shared" si="33"/>
        <v>0</v>
      </c>
      <c r="AP15" s="16">
        <f t="shared" si="34"/>
        <v>3.1863390738424671</v>
      </c>
      <c r="AQ15" t="s">
        <v>22</v>
      </c>
      <c r="AS15" s="4" t="s">
        <v>201</v>
      </c>
      <c r="AU15" s="11"/>
      <c r="BC15">
        <v>0</v>
      </c>
      <c r="BD15">
        <v>0</v>
      </c>
    </row>
    <row r="16" spans="1:56" x14ac:dyDescent="0.2">
      <c r="A16" s="15">
        <f>'(Lab)limts'!A12</f>
        <v>74.36</v>
      </c>
      <c r="B16" s="29">
        <f>'(Lab)limts'!D12</f>
        <v>0.70909166666666668</v>
      </c>
      <c r="C16" s="15">
        <f>'(Lab)limts'!E12</f>
        <v>21.176666666666666</v>
      </c>
      <c r="D16" s="15">
        <f t="shared" si="35"/>
        <v>72.911666666666676</v>
      </c>
      <c r="E16" s="15">
        <f t="shared" si="35"/>
        <v>1.4316666666666666</v>
      </c>
      <c r="F16" s="15">
        <f t="shared" si="35"/>
        <v>13.528333333333334</v>
      </c>
      <c r="G16" s="15">
        <f t="shared" si="0"/>
        <v>21.188535157080757</v>
      </c>
      <c r="H16" s="15">
        <f t="shared" si="1"/>
        <v>13.603877102584477</v>
      </c>
      <c r="I16" s="15">
        <f t="shared" si="2"/>
        <v>17.396206129832617</v>
      </c>
      <c r="J16" s="15">
        <f t="shared" si="3"/>
        <v>0.3647114360899798</v>
      </c>
      <c r="K16" s="15">
        <f t="shared" si="4"/>
        <v>74.36</v>
      </c>
      <c r="L16" s="15">
        <f t="shared" si="5"/>
        <v>0.967705506736104</v>
      </c>
      <c r="M16" s="15">
        <f t="shared" si="6"/>
        <v>21.176666666666666</v>
      </c>
      <c r="N16" s="15">
        <f t="shared" si="6"/>
        <v>72.911666666666676</v>
      </c>
      <c r="O16" s="15">
        <f t="shared" si="7"/>
        <v>1.9538118726688212</v>
      </c>
      <c r="P16" s="15">
        <f t="shared" si="8"/>
        <v>13.528333333333334</v>
      </c>
      <c r="Q16" s="15">
        <f t="shared" si="9"/>
        <v>21.19876564941644</v>
      </c>
      <c r="R16" s="15">
        <f t="shared" si="10"/>
        <v>13.668693559062602</v>
      </c>
      <c r="S16" s="15">
        <f t="shared" si="11"/>
        <v>87.383587471252596</v>
      </c>
      <c r="T16" s="15">
        <f t="shared" si="12"/>
        <v>81.781955372796077</v>
      </c>
      <c r="U16" s="15">
        <f t="shared" si="30"/>
        <v>-5.6016320984565198</v>
      </c>
      <c r="V16" s="15">
        <f t="shared" si="13"/>
        <v>-1.4483333333333235</v>
      </c>
      <c r="W16" s="15">
        <f t="shared" si="14"/>
        <v>-7.5300720903538387</v>
      </c>
      <c r="X16" s="15">
        <f t="shared" si="15"/>
        <v>-1.6635572899016591</v>
      </c>
      <c r="Y16" s="15">
        <f t="shared" si="16"/>
        <v>73.635833333333338</v>
      </c>
      <c r="Z16" s="15">
        <f t="shared" si="17"/>
        <v>17.43372960423952</v>
      </c>
      <c r="AA16" s="15">
        <f t="shared" si="31"/>
        <v>84.582771422024337</v>
      </c>
      <c r="AB16" s="15">
        <f t="shared" si="18"/>
        <v>558.65261736111131</v>
      </c>
      <c r="AC16" s="15">
        <f t="shared" si="19"/>
        <v>1.3483566744535438</v>
      </c>
      <c r="AD16" s="15">
        <f t="shared" si="20"/>
        <v>1.7845178321907784</v>
      </c>
      <c r="AE16" s="15">
        <f t="shared" si="21"/>
        <v>0.59022532562304542</v>
      </c>
      <c r="AF16" s="15">
        <f t="shared" si="22"/>
        <v>1.1543474309872959</v>
      </c>
      <c r="AG16" s="15">
        <f t="shared" si="23"/>
        <v>1.9141738327438956E-24</v>
      </c>
      <c r="AH16" s="15">
        <f t="shared" si="24"/>
        <v>0.54494764061833001</v>
      </c>
      <c r="AI16" s="15">
        <f t="shared" si="25"/>
        <v>-3.6411914551191528E-26</v>
      </c>
      <c r="AJ16" s="15">
        <f t="shared" si="26"/>
        <v>-1.0741470419318373</v>
      </c>
      <c r="AK16" s="15">
        <f t="shared" si="27"/>
        <v>-4.2196676068568513</v>
      </c>
      <c r="AL16" s="15">
        <f t="shared" si="28"/>
        <v>-1.441123569252321</v>
      </c>
      <c r="AM16" s="15">
        <f t="shared" si="29"/>
        <v>4.5865263241261891</v>
      </c>
      <c r="AN16" s="4">
        <f t="shared" si="32"/>
        <v>0</v>
      </c>
      <c r="AO16" s="5">
        <f t="shared" si="33"/>
        <v>0</v>
      </c>
      <c r="AP16" s="16">
        <f t="shared" si="34"/>
        <v>4.5865263241261891</v>
      </c>
      <c r="AQ16" t="s">
        <v>23</v>
      </c>
      <c r="AS16" s="4">
        <v>0</v>
      </c>
      <c r="AT16" s="12" t="s">
        <v>206</v>
      </c>
      <c r="AU16" s="11"/>
      <c r="AV16" s="13"/>
      <c r="BC16">
        <v>0</v>
      </c>
      <c r="BD16">
        <v>0</v>
      </c>
    </row>
    <row r="17" spans="1:56" x14ac:dyDescent="0.2">
      <c r="A17" s="15">
        <f>'(Lab)limts'!A13</f>
        <v>74.53</v>
      </c>
      <c r="B17" s="29">
        <f>'(Lab)limts'!D13</f>
        <v>0.71493166666666674</v>
      </c>
      <c r="C17" s="15">
        <f>'(Lab)limts'!E13</f>
        <v>21.121666666666666</v>
      </c>
      <c r="D17" s="15">
        <f t="shared" si="35"/>
        <v>72.911666666666676</v>
      </c>
      <c r="E17" s="15">
        <f t="shared" si="35"/>
        <v>1.4316666666666666</v>
      </c>
      <c r="F17" s="15">
        <f t="shared" si="35"/>
        <v>13.528333333333334</v>
      </c>
      <c r="G17" s="15">
        <f t="shared" si="0"/>
        <v>21.133762799505927</v>
      </c>
      <c r="H17" s="15">
        <f t="shared" si="1"/>
        <v>13.603877102584477</v>
      </c>
      <c r="I17" s="15">
        <f t="shared" si="2"/>
        <v>17.368819951045204</v>
      </c>
      <c r="J17" s="15">
        <f t="shared" si="3"/>
        <v>0.3654013478314998</v>
      </c>
      <c r="K17" s="15">
        <f t="shared" si="4"/>
        <v>74.53</v>
      </c>
      <c r="L17" s="15">
        <f t="shared" si="5"/>
        <v>0.97616866127408741</v>
      </c>
      <c r="M17" s="15">
        <f t="shared" si="6"/>
        <v>21.121666666666666</v>
      </c>
      <c r="N17" s="15">
        <f t="shared" si="6"/>
        <v>72.911666666666676</v>
      </c>
      <c r="O17" s="15">
        <f t="shared" si="7"/>
        <v>1.9547995963120974</v>
      </c>
      <c r="P17" s="15">
        <f t="shared" si="8"/>
        <v>13.528333333333334</v>
      </c>
      <c r="Q17" s="15">
        <f t="shared" si="9"/>
        <v>21.144212163923996</v>
      </c>
      <c r="R17" s="15">
        <f t="shared" si="10"/>
        <v>13.668834779874974</v>
      </c>
      <c r="S17" s="15">
        <f t="shared" si="11"/>
        <v>87.353874836605911</v>
      </c>
      <c r="T17" s="15">
        <f t="shared" si="12"/>
        <v>81.777857637723827</v>
      </c>
      <c r="U17" s="15">
        <f t="shared" si="30"/>
        <v>-5.5760171988820844</v>
      </c>
      <c r="V17" s="15">
        <f t="shared" si="13"/>
        <v>-1.6183333333333252</v>
      </c>
      <c r="W17" s="15">
        <f t="shared" si="14"/>
        <v>-7.4753773840490219</v>
      </c>
      <c r="X17" s="15">
        <f t="shared" si="15"/>
        <v>-1.6538326953391884</v>
      </c>
      <c r="Y17" s="15">
        <f t="shared" si="16"/>
        <v>73.720833333333331</v>
      </c>
      <c r="Z17" s="15">
        <f t="shared" si="17"/>
        <v>17.406523471899483</v>
      </c>
      <c r="AA17" s="15">
        <f t="shared" si="31"/>
        <v>84.565866237164869</v>
      </c>
      <c r="AB17" s="15">
        <f t="shared" si="18"/>
        <v>562.67793402777772</v>
      </c>
      <c r="AC17" s="15">
        <f t="shared" si="19"/>
        <v>1.349652676826512</v>
      </c>
      <c r="AD17" s="15">
        <f t="shared" si="20"/>
        <v>1.7832935562354768</v>
      </c>
      <c r="AE17" s="15">
        <f t="shared" si="21"/>
        <v>0.59016744338046545</v>
      </c>
      <c r="AF17" s="15">
        <f t="shared" si="22"/>
        <v>1.1540914518332948</v>
      </c>
      <c r="AG17" s="15">
        <f t="shared" si="23"/>
        <v>1.8945564168533666E-24</v>
      </c>
      <c r="AH17" s="15">
        <f t="shared" si="24"/>
        <v>0.54219586681032383</v>
      </c>
      <c r="AI17" s="15">
        <f t="shared" si="25"/>
        <v>-3.5856765276134429E-26</v>
      </c>
      <c r="AJ17" s="15">
        <f t="shared" si="26"/>
        <v>-1.1990739255514034</v>
      </c>
      <c r="AK17" s="15">
        <f t="shared" si="27"/>
        <v>-4.1918939021063384</v>
      </c>
      <c r="AL17" s="15">
        <f t="shared" si="28"/>
        <v>-1.4330170219284146</v>
      </c>
      <c r="AM17" s="15">
        <f t="shared" si="29"/>
        <v>4.5894760649326996</v>
      </c>
      <c r="AN17" s="4">
        <f t="shared" si="32"/>
        <v>0</v>
      </c>
      <c r="AO17" s="5">
        <f t="shared" si="33"/>
        <v>0</v>
      </c>
      <c r="AP17" s="16">
        <f t="shared" si="34"/>
        <v>4.5894760649326996</v>
      </c>
      <c r="AQ17" t="s">
        <v>24</v>
      </c>
      <c r="AS17" s="4">
        <v>1</v>
      </c>
      <c r="AT17" s="4" t="s">
        <v>207</v>
      </c>
      <c r="AU17" s="13"/>
      <c r="AV17" s="13"/>
      <c r="BC17">
        <v>0</v>
      </c>
      <c r="BD17">
        <v>0</v>
      </c>
    </row>
    <row r="18" spans="1:56" x14ac:dyDescent="0.2">
      <c r="A18" s="15">
        <f>'(Lab)limts'!A14</f>
        <v>75.541666666666671</v>
      </c>
      <c r="B18" s="29">
        <f>'(Lab)limts'!D14</f>
        <v>0.94539833333333334</v>
      </c>
      <c r="C18" s="15">
        <f>'(Lab)limts'!E14</f>
        <v>17.371666666666666</v>
      </c>
      <c r="D18" s="15">
        <f t="shared" si="35"/>
        <v>72.911666666666676</v>
      </c>
      <c r="E18" s="15">
        <f t="shared" si="35"/>
        <v>1.4316666666666666</v>
      </c>
      <c r="F18" s="15">
        <f t="shared" si="35"/>
        <v>13.528333333333334</v>
      </c>
      <c r="G18" s="15">
        <f t="shared" si="0"/>
        <v>17.397372812768232</v>
      </c>
      <c r="H18" s="15">
        <f t="shared" si="1"/>
        <v>13.603877102584477</v>
      </c>
      <c r="I18" s="15">
        <f t="shared" si="2"/>
        <v>15.500624957676354</v>
      </c>
      <c r="J18" s="15">
        <f t="shared" si="3"/>
        <v>0.40776736841202998</v>
      </c>
      <c r="K18" s="15">
        <f t="shared" si="4"/>
        <v>75.541666666666671</v>
      </c>
      <c r="L18" s="15">
        <f t="shared" si="5"/>
        <v>1.3309009238177858</v>
      </c>
      <c r="M18" s="15">
        <f t="shared" si="6"/>
        <v>17.371666666666666</v>
      </c>
      <c r="N18" s="15">
        <f t="shared" si="6"/>
        <v>72.911666666666676</v>
      </c>
      <c r="O18" s="15">
        <f t="shared" si="7"/>
        <v>2.0154536157765564</v>
      </c>
      <c r="P18" s="15">
        <f t="shared" si="8"/>
        <v>13.528333333333334</v>
      </c>
      <c r="Q18" s="15">
        <f t="shared" si="9"/>
        <v>17.422574437975484</v>
      </c>
      <c r="R18" s="15">
        <f t="shared" si="10"/>
        <v>13.677640734246699</v>
      </c>
      <c r="S18" s="15">
        <f t="shared" si="11"/>
        <v>85.618938865710504</v>
      </c>
      <c r="T18" s="15">
        <f t="shared" si="12"/>
        <v>81.52638819321588</v>
      </c>
      <c r="U18" s="15">
        <f t="shared" si="30"/>
        <v>-4.0925506724946246</v>
      </c>
      <c r="V18" s="15">
        <f t="shared" si="13"/>
        <v>-2.6299999999999955</v>
      </c>
      <c r="W18" s="15">
        <f t="shared" si="14"/>
        <v>-3.7449337037287851</v>
      </c>
      <c r="X18" s="15">
        <f t="shared" si="15"/>
        <v>-1.1024042152746436</v>
      </c>
      <c r="Y18" s="15">
        <f t="shared" si="16"/>
        <v>74.226666666666674</v>
      </c>
      <c r="Z18" s="15">
        <f t="shared" si="17"/>
        <v>15.550107586111093</v>
      </c>
      <c r="AA18" s="15">
        <f t="shared" si="31"/>
        <v>83.572663529463199</v>
      </c>
      <c r="AB18" s="15">
        <f t="shared" si="18"/>
        <v>586.93137777777815</v>
      </c>
      <c r="AC18" s="15">
        <f t="shared" si="19"/>
        <v>1.3573623468487852</v>
      </c>
      <c r="AD18" s="15">
        <f t="shared" si="20"/>
        <v>1.699754841374999</v>
      </c>
      <c r="AE18" s="15">
        <f t="shared" si="21"/>
        <v>0.58704553519507985</v>
      </c>
      <c r="AF18" s="15">
        <f t="shared" si="22"/>
        <v>1.1369293184534448</v>
      </c>
      <c r="AG18" s="15">
        <f t="shared" si="23"/>
        <v>1.0326820773345892E-24</v>
      </c>
      <c r="AH18" s="15">
        <f t="shared" si="24"/>
        <v>0.37292595870528866</v>
      </c>
      <c r="AI18" s="15">
        <f t="shared" si="25"/>
        <v>-1.3443012975845378E-26</v>
      </c>
      <c r="AJ18" s="15">
        <f t="shared" si="26"/>
        <v>-1.9375813732462306</v>
      </c>
      <c r="AK18" s="15">
        <f t="shared" si="27"/>
        <v>-2.2032199071128162</v>
      </c>
      <c r="AL18" s="15">
        <f t="shared" si="28"/>
        <v>-0.96963302588962574</v>
      </c>
      <c r="AM18" s="15">
        <f t="shared" si="29"/>
        <v>3.090078921636926</v>
      </c>
      <c r="AN18" s="4">
        <f t="shared" si="32"/>
        <v>0</v>
      </c>
      <c r="AO18" s="5">
        <f t="shared" si="33"/>
        <v>0</v>
      </c>
      <c r="AP18" s="16">
        <f t="shared" si="34"/>
        <v>3.090078921636926</v>
      </c>
      <c r="AQ18" t="s">
        <v>25</v>
      </c>
      <c r="AS18" s="4">
        <v>2</v>
      </c>
      <c r="AT18" s="4" t="s">
        <v>208</v>
      </c>
      <c r="AU18" s="13"/>
      <c r="AV18" s="13"/>
      <c r="BC18">
        <v>0</v>
      </c>
      <c r="BD18">
        <v>0</v>
      </c>
    </row>
    <row r="19" spans="1:56" x14ac:dyDescent="0.2">
      <c r="A19" s="15">
        <f>'(Lab)limts'!A15</f>
        <v>73.00833333333334</v>
      </c>
      <c r="B19" s="29">
        <f>'(Lab)limts'!D15</f>
        <v>0.82923833333333352</v>
      </c>
      <c r="C19" s="15">
        <f>'(Lab)limts'!E15</f>
        <v>17.371666666666666</v>
      </c>
      <c r="D19" s="15">
        <f t="shared" si="35"/>
        <v>72.911666666666676</v>
      </c>
      <c r="E19" s="15">
        <f t="shared" si="35"/>
        <v>1.4316666666666666</v>
      </c>
      <c r="F19" s="15">
        <f t="shared" si="35"/>
        <v>13.528333333333334</v>
      </c>
      <c r="G19" s="15">
        <f t="shared" si="0"/>
        <v>17.391447294323932</v>
      </c>
      <c r="H19" s="15">
        <f t="shared" si="1"/>
        <v>13.603877102584477</v>
      </c>
      <c r="I19" s="15">
        <f t="shared" si="2"/>
        <v>15.497662198454204</v>
      </c>
      <c r="J19" s="15">
        <f t="shared" si="3"/>
        <v>0.40782695872205199</v>
      </c>
      <c r="K19" s="15">
        <f t="shared" si="4"/>
        <v>73.00833333333334</v>
      </c>
      <c r="L19" s="15">
        <f t="shared" si="5"/>
        <v>1.1674240808724101</v>
      </c>
      <c r="M19" s="15">
        <f t="shared" si="6"/>
        <v>17.371666666666666</v>
      </c>
      <c r="N19" s="15">
        <f t="shared" si="6"/>
        <v>72.911666666666676</v>
      </c>
      <c r="O19" s="15">
        <f t="shared" si="7"/>
        <v>2.0155389292370711</v>
      </c>
      <c r="P19" s="15">
        <f t="shared" si="8"/>
        <v>13.528333333333334</v>
      </c>
      <c r="Q19" s="15">
        <f t="shared" si="9"/>
        <v>17.410849541661619</v>
      </c>
      <c r="R19" s="15">
        <f t="shared" si="10"/>
        <v>13.677653305777564</v>
      </c>
      <c r="S19" s="15">
        <f t="shared" si="11"/>
        <v>86.155345838728266</v>
      </c>
      <c r="T19" s="15">
        <f t="shared" si="12"/>
        <v>81.526034715774315</v>
      </c>
      <c r="U19" s="15">
        <f t="shared" si="30"/>
        <v>-4.6293111229539505</v>
      </c>
      <c r="V19" s="15">
        <f t="shared" si="13"/>
        <v>-9.6666666666664014E-2</v>
      </c>
      <c r="W19" s="15">
        <f t="shared" si="14"/>
        <v>-3.7331962358840549</v>
      </c>
      <c r="X19" s="15">
        <f t="shared" si="15"/>
        <v>-1.2464974013245453</v>
      </c>
      <c r="Y19" s="15">
        <f t="shared" si="16"/>
        <v>72.960000000000008</v>
      </c>
      <c r="Z19" s="15">
        <f t="shared" si="17"/>
        <v>15.544251423719592</v>
      </c>
      <c r="AA19" s="15">
        <f t="shared" si="31"/>
        <v>83.840690277251298</v>
      </c>
      <c r="AB19" s="15">
        <f t="shared" si="18"/>
        <v>527.16160000000036</v>
      </c>
      <c r="AC19" s="15">
        <f t="shared" si="19"/>
        <v>1.3380471050416398</v>
      </c>
      <c r="AD19" s="15">
        <f t="shared" si="20"/>
        <v>1.6994913140673815</v>
      </c>
      <c r="AE19" s="15">
        <f t="shared" si="21"/>
        <v>0.58783459469232846</v>
      </c>
      <c r="AF19" s="15">
        <f t="shared" si="22"/>
        <v>1.1370617310318678</v>
      </c>
      <c r="AG19" s="15">
        <f t="shared" si="23"/>
        <v>1.216805404638345E-24</v>
      </c>
      <c r="AH19" s="15">
        <f t="shared" si="24"/>
        <v>0.37245168695200181</v>
      </c>
      <c r="AI19" s="15">
        <f t="shared" si="25"/>
        <v>-1.5819707123327835E-26</v>
      </c>
      <c r="AJ19" s="15">
        <f t="shared" si="26"/>
        <v>-7.2244591615969869E-2</v>
      </c>
      <c r="AK19" s="15">
        <f t="shared" si="27"/>
        <v>-2.1966550843672277</v>
      </c>
      <c r="AL19" s="15">
        <f t="shared" si="28"/>
        <v>-1.0962442647624471</v>
      </c>
      <c r="AM19" s="15">
        <f t="shared" si="29"/>
        <v>2.4560668412563018</v>
      </c>
      <c r="AN19" s="4">
        <f t="shared" si="32"/>
        <v>0</v>
      </c>
      <c r="AO19" s="5">
        <f t="shared" si="33"/>
        <v>0</v>
      </c>
      <c r="AP19" s="16">
        <f t="shared" si="34"/>
        <v>2.4560668412563018</v>
      </c>
      <c r="AQ19" t="s">
        <v>26</v>
      </c>
      <c r="AS19" s="14" t="s">
        <v>202</v>
      </c>
      <c r="AU19" s="13"/>
      <c r="AV19" s="13"/>
      <c r="BC19">
        <v>0</v>
      </c>
      <c r="BD19">
        <v>0</v>
      </c>
    </row>
    <row r="20" spans="1:56" x14ac:dyDescent="0.2">
      <c r="A20" s="15">
        <f>'(Lab)limts'!A16</f>
        <v>73.214999999999989</v>
      </c>
      <c r="B20" s="29">
        <f>'(Lab)limts'!D16</f>
        <v>0.82753166666666633</v>
      </c>
      <c r="C20" s="15">
        <f>'(Lab)limts'!E16</f>
        <v>17.371666666666666</v>
      </c>
      <c r="D20" s="15">
        <f t="shared" si="35"/>
        <v>72.911666666666676</v>
      </c>
      <c r="E20" s="15">
        <f t="shared" si="35"/>
        <v>1.4316666666666666</v>
      </c>
      <c r="F20" s="15">
        <f t="shared" si="35"/>
        <v>13.528333333333334</v>
      </c>
      <c r="G20" s="15">
        <f t="shared" si="0"/>
        <v>17.391366002620781</v>
      </c>
      <c r="H20" s="15">
        <f t="shared" si="1"/>
        <v>13.603877102584477</v>
      </c>
      <c r="I20" s="15">
        <f t="shared" si="2"/>
        <v>15.497621552602629</v>
      </c>
      <c r="J20" s="15">
        <f t="shared" si="3"/>
        <v>0.40782777606690473</v>
      </c>
      <c r="K20" s="15">
        <f t="shared" si="4"/>
        <v>73.214999999999989</v>
      </c>
      <c r="L20" s="15">
        <f t="shared" si="5"/>
        <v>1.165022065908272</v>
      </c>
      <c r="M20" s="15">
        <f t="shared" si="6"/>
        <v>17.371666666666666</v>
      </c>
      <c r="N20" s="15">
        <f t="shared" si="6"/>
        <v>72.911666666666676</v>
      </c>
      <c r="O20" s="15">
        <f t="shared" si="7"/>
        <v>2.0155400994024517</v>
      </c>
      <c r="P20" s="15">
        <f t="shared" si="8"/>
        <v>13.528333333333334</v>
      </c>
      <c r="Q20" s="15">
        <f t="shared" si="9"/>
        <v>17.410688647834437</v>
      </c>
      <c r="R20" s="15">
        <f t="shared" si="10"/>
        <v>13.677653478213179</v>
      </c>
      <c r="S20" s="15">
        <f t="shared" si="11"/>
        <v>86.163232694849441</v>
      </c>
      <c r="T20" s="15">
        <f t="shared" si="12"/>
        <v>81.526029867457552</v>
      </c>
      <c r="U20" s="15">
        <f t="shared" si="30"/>
        <v>-4.6372028273918886</v>
      </c>
      <c r="V20" s="15">
        <f t="shared" si="13"/>
        <v>-0.30333333333331325</v>
      </c>
      <c r="W20" s="15">
        <f t="shared" si="14"/>
        <v>-3.7330351696212585</v>
      </c>
      <c r="X20" s="15">
        <f t="shared" si="15"/>
        <v>-1.2486154166838941</v>
      </c>
      <c r="Y20" s="15">
        <f t="shared" si="16"/>
        <v>73.063333333333333</v>
      </c>
      <c r="Z20" s="15">
        <f t="shared" si="17"/>
        <v>15.544171063023807</v>
      </c>
      <c r="AA20" s="15">
        <f t="shared" si="31"/>
        <v>83.844631281153497</v>
      </c>
      <c r="AB20" s="15">
        <f t="shared" si="18"/>
        <v>531.91734444444444</v>
      </c>
      <c r="AC20" s="15">
        <f t="shared" si="19"/>
        <v>1.3396240132790591</v>
      </c>
      <c r="AD20" s="15">
        <f t="shared" si="20"/>
        <v>1.6994876978360713</v>
      </c>
      <c r="AE20" s="15">
        <f t="shared" si="21"/>
        <v>0.58784648828373132</v>
      </c>
      <c r="AF20" s="15">
        <f t="shared" si="22"/>
        <v>1.1370637955902021</v>
      </c>
      <c r="AG20" s="15">
        <f t="shared" si="23"/>
        <v>1.2197423274848587E-24</v>
      </c>
      <c r="AH20" s="15">
        <f t="shared" si="24"/>
        <v>0.37244518145106936</v>
      </c>
      <c r="AI20" s="15">
        <f t="shared" si="25"/>
        <v>-1.5857613120698381E-26</v>
      </c>
      <c r="AJ20" s="15">
        <f t="shared" si="26"/>
        <v>-0.22643169301722976</v>
      </c>
      <c r="AK20" s="15">
        <f t="shared" si="27"/>
        <v>-2.1965649850684228</v>
      </c>
      <c r="AL20" s="15">
        <f t="shared" si="28"/>
        <v>-1.0981049801482687</v>
      </c>
      <c r="AM20" s="15">
        <f t="shared" si="29"/>
        <v>2.466171849782111</v>
      </c>
      <c r="AN20" s="4">
        <f t="shared" si="32"/>
        <v>0</v>
      </c>
      <c r="AO20" s="5">
        <f t="shared" si="33"/>
        <v>0</v>
      </c>
      <c r="AP20" s="16">
        <f t="shared" si="34"/>
        <v>2.466171849782111</v>
      </c>
      <c r="AQ20" t="s">
        <v>27</v>
      </c>
      <c r="AS20" s="4">
        <v>0</v>
      </c>
      <c r="AT20" s="12" t="s">
        <v>209</v>
      </c>
      <c r="AU20" s="13"/>
      <c r="AV20" s="13"/>
      <c r="BC20">
        <v>0</v>
      </c>
      <c r="BD20">
        <v>0</v>
      </c>
    </row>
    <row r="21" spans="1:56" x14ac:dyDescent="0.2">
      <c r="A21" s="15">
        <f>'(Lab)limts'!A17</f>
        <v>70.054999999999993</v>
      </c>
      <c r="B21" s="29">
        <f>'(Lab)limts'!D17</f>
        <v>0.79579833333333339</v>
      </c>
      <c r="C21" s="15">
        <f>'(Lab)limts'!E17</f>
        <v>17.371666666666666</v>
      </c>
      <c r="D21" s="15">
        <f t="shared" si="35"/>
        <v>72.911666666666676</v>
      </c>
      <c r="E21" s="15">
        <f t="shared" si="35"/>
        <v>1.4316666666666666</v>
      </c>
      <c r="F21" s="15">
        <f t="shared" si="35"/>
        <v>13.528333333333334</v>
      </c>
      <c r="G21" s="15">
        <f t="shared" si="0"/>
        <v>17.389884926735828</v>
      </c>
      <c r="H21" s="15">
        <f t="shared" si="1"/>
        <v>13.603877102584477</v>
      </c>
      <c r="I21" s="15">
        <f t="shared" si="2"/>
        <v>15.496881014660152</v>
      </c>
      <c r="J21" s="15">
        <f t="shared" si="3"/>
        <v>0.40784266669308428</v>
      </c>
      <c r="K21" s="15">
        <f t="shared" si="4"/>
        <v>70.054999999999993</v>
      </c>
      <c r="L21" s="15">
        <f t="shared" si="5"/>
        <v>1.120358847749912</v>
      </c>
      <c r="M21" s="15">
        <f t="shared" si="6"/>
        <v>17.371666666666666</v>
      </c>
      <c r="N21" s="15">
        <f t="shared" si="6"/>
        <v>72.911666666666676</v>
      </c>
      <c r="O21" s="15">
        <f t="shared" si="7"/>
        <v>2.0155614178155989</v>
      </c>
      <c r="P21" s="15">
        <f t="shared" si="8"/>
        <v>13.528333333333334</v>
      </c>
      <c r="Q21" s="15">
        <f t="shared" si="9"/>
        <v>17.407757084860453</v>
      </c>
      <c r="R21" s="15">
        <f t="shared" si="10"/>
        <v>13.677656619712479</v>
      </c>
      <c r="S21" s="15">
        <f t="shared" si="11"/>
        <v>86.30990760798835</v>
      </c>
      <c r="T21" s="15">
        <f t="shared" si="12"/>
        <v>81.525941539434697</v>
      </c>
      <c r="U21" s="15">
        <f t="shared" si="30"/>
        <v>-4.7839660685536529</v>
      </c>
      <c r="V21" s="15">
        <f t="shared" si="13"/>
        <v>2.8566666666666833</v>
      </c>
      <c r="W21" s="15">
        <f t="shared" si="14"/>
        <v>-3.7301004651479737</v>
      </c>
      <c r="X21" s="15">
        <f t="shared" si="15"/>
        <v>-1.288002046763203</v>
      </c>
      <c r="Y21" s="15">
        <f t="shared" si="16"/>
        <v>71.483333333333334</v>
      </c>
      <c r="Z21" s="15">
        <f t="shared" si="17"/>
        <v>15.542706852286466</v>
      </c>
      <c r="AA21" s="15">
        <f t="shared" si="31"/>
        <v>83.917924573711531</v>
      </c>
      <c r="AB21" s="15">
        <f t="shared" si="18"/>
        <v>461.53361111111116</v>
      </c>
      <c r="AC21" s="15">
        <f t="shared" si="19"/>
        <v>1.315486870314909</v>
      </c>
      <c r="AD21" s="15">
        <f t="shared" si="20"/>
        <v>1.6994218083528909</v>
      </c>
      <c r="AE21" s="15">
        <f t="shared" si="21"/>
        <v>0.58806922802454664</v>
      </c>
      <c r="AF21" s="15">
        <f t="shared" si="22"/>
        <v>1.1371028143005391</v>
      </c>
      <c r="AG21" s="15">
        <f t="shared" si="23"/>
        <v>1.2756608202937533E-24</v>
      </c>
      <c r="AH21" s="15">
        <f t="shared" si="24"/>
        <v>0.37232666065656655</v>
      </c>
      <c r="AI21" s="15">
        <f t="shared" si="25"/>
        <v>-1.6579320061155346E-26</v>
      </c>
      <c r="AJ21" s="15">
        <f t="shared" si="26"/>
        <v>2.1715660803082266</v>
      </c>
      <c r="AK21" s="15">
        <f t="shared" si="27"/>
        <v>-2.1949232655565671</v>
      </c>
      <c r="AL21" s="15">
        <f t="shared" si="28"/>
        <v>-1.1327050030700045</v>
      </c>
      <c r="AM21" s="15">
        <f t="shared" si="29"/>
        <v>3.2888307963175238</v>
      </c>
      <c r="AN21" s="4">
        <f t="shared" si="32"/>
        <v>0</v>
      </c>
      <c r="AO21" s="5">
        <f t="shared" si="33"/>
        <v>0</v>
      </c>
      <c r="AP21" s="16">
        <f t="shared" si="34"/>
        <v>3.2888307963175238</v>
      </c>
      <c r="AQ21" t="s">
        <v>28</v>
      </c>
      <c r="AS21" s="4">
        <v>1</v>
      </c>
      <c r="AT21" s="4" t="s">
        <v>210</v>
      </c>
      <c r="AU21" s="13"/>
      <c r="AV21" s="13"/>
      <c r="BC21">
        <v>0</v>
      </c>
      <c r="BD21">
        <v>0</v>
      </c>
    </row>
    <row r="22" spans="1:56" x14ac:dyDescent="0.2">
      <c r="A22" s="15">
        <f>'(Lab)limts'!A18</f>
        <v>72.89</v>
      </c>
      <c r="B22" s="29">
        <f>'(Lab)limts'!D18</f>
        <v>0.82751833333333313</v>
      </c>
      <c r="C22" s="15">
        <f>'(Lab)limts'!E18</f>
        <v>17.371666666666666</v>
      </c>
      <c r="D22" s="15">
        <f t="shared" si="35"/>
        <v>72.911666666666676</v>
      </c>
      <c r="E22" s="15">
        <f t="shared" si="35"/>
        <v>1.4316666666666666</v>
      </c>
      <c r="F22" s="15">
        <f t="shared" si="35"/>
        <v>13.528333333333334</v>
      </c>
      <c r="G22" s="15">
        <f t="shared" si="0"/>
        <v>17.391365368187184</v>
      </c>
      <c r="H22" s="15">
        <f t="shared" si="1"/>
        <v>13.603877102584477</v>
      </c>
      <c r="I22" s="15">
        <f t="shared" si="2"/>
        <v>15.49762123538583</v>
      </c>
      <c r="J22" s="15">
        <f t="shared" si="3"/>
        <v>0.40782778244577916</v>
      </c>
      <c r="K22" s="15">
        <f t="shared" si="4"/>
        <v>72.89</v>
      </c>
      <c r="L22" s="15">
        <f t="shared" si="5"/>
        <v>1.1650033001498936</v>
      </c>
      <c r="M22" s="15">
        <f t="shared" si="6"/>
        <v>17.371666666666666</v>
      </c>
      <c r="N22" s="15">
        <f t="shared" si="6"/>
        <v>72.911666666666676</v>
      </c>
      <c r="O22" s="15">
        <f t="shared" si="7"/>
        <v>2.0155401085348741</v>
      </c>
      <c r="P22" s="15">
        <f t="shared" si="8"/>
        <v>13.528333333333334</v>
      </c>
      <c r="Q22" s="15">
        <f t="shared" si="9"/>
        <v>17.41068739214905</v>
      </c>
      <c r="R22" s="15">
        <f t="shared" si="10"/>
        <v>13.677653479558932</v>
      </c>
      <c r="S22" s="15">
        <f t="shared" si="11"/>
        <v>86.163294311540611</v>
      </c>
      <c r="T22" s="15">
        <f t="shared" si="12"/>
        <v>81.526029829619418</v>
      </c>
      <c r="U22" s="15">
        <f t="shared" si="30"/>
        <v>-4.6372644819211928</v>
      </c>
      <c r="V22" s="15">
        <f t="shared" si="13"/>
        <v>2.1666666666675383E-2</v>
      </c>
      <c r="W22" s="15">
        <f t="shared" si="14"/>
        <v>-3.733033912590118</v>
      </c>
      <c r="X22" s="15">
        <f t="shared" si="15"/>
        <v>-1.2486319637831351</v>
      </c>
      <c r="Y22" s="15">
        <f t="shared" si="16"/>
        <v>72.900833333333338</v>
      </c>
      <c r="Z22" s="15">
        <f t="shared" si="17"/>
        <v>15.544170435853992</v>
      </c>
      <c r="AA22" s="15">
        <f t="shared" si="31"/>
        <v>83.844662070580014</v>
      </c>
      <c r="AB22" s="15">
        <f t="shared" si="18"/>
        <v>524.44816736111136</v>
      </c>
      <c r="AC22" s="15">
        <f t="shared" si="19"/>
        <v>1.337144097751009</v>
      </c>
      <c r="AD22" s="15">
        <f t="shared" si="20"/>
        <v>1.6994876696134296</v>
      </c>
      <c r="AE22" s="15">
        <f t="shared" si="21"/>
        <v>0.58784658123680933</v>
      </c>
      <c r="AF22" s="15">
        <f t="shared" si="22"/>
        <v>1.1370638117331857</v>
      </c>
      <c r="AG22" s="15">
        <f t="shared" si="23"/>
        <v>1.2197653000889061E-24</v>
      </c>
      <c r="AH22" s="15">
        <f t="shared" si="24"/>
        <v>0.37244513067959367</v>
      </c>
      <c r="AI22" s="15">
        <f t="shared" si="25"/>
        <v>-1.5857909620945719E-26</v>
      </c>
      <c r="AJ22" s="15">
        <f t="shared" si="26"/>
        <v>1.6203688669842939E-2</v>
      </c>
      <c r="AK22" s="15">
        <f t="shared" si="27"/>
        <v>-2.1965642818928157</v>
      </c>
      <c r="AL22" s="15">
        <f t="shared" si="28"/>
        <v>-1.0981195170391449</v>
      </c>
      <c r="AM22" s="15">
        <f t="shared" si="29"/>
        <v>2.4558142596125005</v>
      </c>
      <c r="AN22" s="4">
        <f t="shared" si="32"/>
        <v>0</v>
      </c>
      <c r="AO22" s="5">
        <f t="shared" si="33"/>
        <v>0</v>
      </c>
      <c r="AP22" s="16">
        <f t="shared" si="34"/>
        <v>2.4558142596125005</v>
      </c>
      <c r="AQ22" t="s">
        <v>29</v>
      </c>
      <c r="AS22" s="4">
        <v>2</v>
      </c>
      <c r="AT22" s="4" t="s">
        <v>211</v>
      </c>
      <c r="AU22" s="13"/>
      <c r="AV22" s="13"/>
      <c r="BC22">
        <v>0</v>
      </c>
      <c r="BD22">
        <v>0</v>
      </c>
    </row>
    <row r="23" spans="1:56" x14ac:dyDescent="0.2">
      <c r="A23" s="15">
        <f>'(Lab)limts'!A19</f>
        <v>74.190000000000012</v>
      </c>
      <c r="B23" s="29">
        <f>'(Lab)limts'!D19</f>
        <v>0.92069166666666691</v>
      </c>
      <c r="C23" s="15">
        <f>'(Lab)limts'!E19</f>
        <v>17.371666666666666</v>
      </c>
      <c r="D23" s="15">
        <f t="shared" si="35"/>
        <v>72.911666666666676</v>
      </c>
      <c r="E23" s="15">
        <f t="shared" si="35"/>
        <v>1.4316666666666666</v>
      </c>
      <c r="F23" s="15">
        <f t="shared" si="35"/>
        <v>13.528333333333334</v>
      </c>
      <c r="G23" s="15">
        <f t="shared" si="0"/>
        <v>17.396047709834761</v>
      </c>
      <c r="H23" s="15">
        <f t="shared" si="1"/>
        <v>13.603877102584477</v>
      </c>
      <c r="I23" s="15">
        <f t="shared" si="2"/>
        <v>15.499962406209619</v>
      </c>
      <c r="J23" s="15">
        <f t="shared" si="3"/>
        <v>0.40778069650336307</v>
      </c>
      <c r="K23" s="15">
        <f t="shared" si="4"/>
        <v>74.190000000000012</v>
      </c>
      <c r="L23" s="15">
        <f t="shared" si="5"/>
        <v>1.2961319557648425</v>
      </c>
      <c r="M23" s="15">
        <f t="shared" si="6"/>
        <v>17.371666666666666</v>
      </c>
      <c r="N23" s="15">
        <f t="shared" si="6"/>
        <v>72.911666666666676</v>
      </c>
      <c r="O23" s="15">
        <f t="shared" si="7"/>
        <v>2.0154726971606478</v>
      </c>
      <c r="P23" s="15">
        <f t="shared" si="8"/>
        <v>13.528333333333334</v>
      </c>
      <c r="Q23" s="15">
        <f t="shared" si="9"/>
        <v>17.419952951272073</v>
      </c>
      <c r="R23" s="15">
        <f t="shared" si="10"/>
        <v>13.677643545975959</v>
      </c>
      <c r="S23" s="15">
        <f t="shared" si="11"/>
        <v>85.732963030819519</v>
      </c>
      <c r="T23" s="15">
        <f t="shared" si="12"/>
        <v>81.526309133667681</v>
      </c>
      <c r="U23" s="15">
        <f t="shared" si="30"/>
        <v>-4.2066538971518384</v>
      </c>
      <c r="V23" s="15">
        <f t="shared" si="13"/>
        <v>-1.278333333333336</v>
      </c>
      <c r="W23" s="15">
        <f t="shared" si="14"/>
        <v>-3.7423094052961137</v>
      </c>
      <c r="X23" s="15">
        <f t="shared" si="15"/>
        <v>-1.1330412739063114</v>
      </c>
      <c r="Y23" s="15">
        <f t="shared" si="16"/>
        <v>73.550833333333344</v>
      </c>
      <c r="Z23" s="15">
        <f t="shared" si="17"/>
        <v>15.548798248624017</v>
      </c>
      <c r="AA23" s="15">
        <f t="shared" si="31"/>
        <v>83.629636082243593</v>
      </c>
      <c r="AB23" s="15">
        <f t="shared" si="18"/>
        <v>554.64175069444491</v>
      </c>
      <c r="AC23" s="15">
        <f t="shared" si="19"/>
        <v>1.3470605325095855</v>
      </c>
      <c r="AD23" s="15">
        <f t="shared" si="20"/>
        <v>1.6996959211880807</v>
      </c>
      <c r="AE23" s="15">
        <f t="shared" si="21"/>
        <v>0.58721000111065691</v>
      </c>
      <c r="AF23" s="15">
        <f t="shared" si="22"/>
        <v>1.1369561475526584</v>
      </c>
      <c r="AG23" s="15">
        <f t="shared" si="23"/>
        <v>1.0693529178820069E-24</v>
      </c>
      <c r="AH23" s="15">
        <f t="shared" si="24"/>
        <v>0.37281988656338666</v>
      </c>
      <c r="AI23" s="15">
        <f t="shared" si="25"/>
        <v>-1.3916418868163467E-26</v>
      </c>
      <c r="AJ23" s="15">
        <f t="shared" si="26"/>
        <v>-0.94897987319975141</v>
      </c>
      <c r="AK23" s="15">
        <f t="shared" si="27"/>
        <v>-2.2017523008940647</v>
      </c>
      <c r="AL23" s="15">
        <f t="shared" si="28"/>
        <v>-0.99655670655831896</v>
      </c>
      <c r="AM23" s="15">
        <f t="shared" si="29"/>
        <v>2.5964208564130908</v>
      </c>
      <c r="AN23" s="4">
        <f t="shared" si="32"/>
        <v>0</v>
      </c>
      <c r="AO23" s="5">
        <f t="shared" si="33"/>
        <v>0</v>
      </c>
      <c r="AP23" s="16">
        <f t="shared" si="34"/>
        <v>2.5964208564130908</v>
      </c>
      <c r="AQ23" t="s">
        <v>30</v>
      </c>
      <c r="AS23" s="4">
        <v>3</v>
      </c>
      <c r="AT23" s="4" t="s">
        <v>212</v>
      </c>
      <c r="AU23" s="13"/>
      <c r="AV23" s="13"/>
      <c r="BC23">
        <v>0</v>
      </c>
      <c r="BD23">
        <v>0</v>
      </c>
    </row>
    <row r="24" spans="1:56" x14ac:dyDescent="0.2">
      <c r="A24" s="15">
        <f>'(Lab)limts'!A20</f>
        <v>71.75</v>
      </c>
      <c r="B24" s="29">
        <f>'(Lab)limts'!D20</f>
        <v>0.79599833333333336</v>
      </c>
      <c r="C24" s="15">
        <f>'(Lab)limts'!E20</f>
        <v>17.371666666666666</v>
      </c>
      <c r="D24" s="15">
        <f t="shared" si="35"/>
        <v>72.911666666666676</v>
      </c>
      <c r="E24" s="15">
        <f t="shared" si="35"/>
        <v>1.4316666666666666</v>
      </c>
      <c r="F24" s="15">
        <f t="shared" si="35"/>
        <v>13.528333333333334</v>
      </c>
      <c r="G24" s="15">
        <f t="shared" si="0"/>
        <v>17.389894080311336</v>
      </c>
      <c r="H24" s="15">
        <f t="shared" si="1"/>
        <v>13.603877102584477</v>
      </c>
      <c r="I24" s="15">
        <f t="shared" si="2"/>
        <v>15.496885591447906</v>
      </c>
      <c r="J24" s="15">
        <f t="shared" si="3"/>
        <v>0.40784257466840418</v>
      </c>
      <c r="K24" s="15">
        <f t="shared" si="4"/>
        <v>71.75</v>
      </c>
      <c r="L24" s="15">
        <f t="shared" si="5"/>
        <v>1.1206403430317586</v>
      </c>
      <c r="M24" s="15">
        <f t="shared" si="6"/>
        <v>17.371666666666666</v>
      </c>
      <c r="N24" s="15">
        <f t="shared" si="6"/>
        <v>72.911666666666676</v>
      </c>
      <c r="O24" s="15">
        <f t="shared" si="7"/>
        <v>2.0155612860669319</v>
      </c>
      <c r="P24" s="15">
        <f t="shared" si="8"/>
        <v>13.528333333333334</v>
      </c>
      <c r="Q24" s="15">
        <f t="shared" si="9"/>
        <v>17.407775204092225</v>
      </c>
      <c r="R24" s="15">
        <f t="shared" si="10"/>
        <v>13.677656600297786</v>
      </c>
      <c r="S24" s="15">
        <f t="shared" si="11"/>
        <v>86.308983018072752</v>
      </c>
      <c r="T24" s="15">
        <f t="shared" si="12"/>
        <v>81.525942085305374</v>
      </c>
      <c r="U24" s="15">
        <f t="shared" si="30"/>
        <v>-4.7830409327673777</v>
      </c>
      <c r="V24" s="15">
        <f t="shared" si="13"/>
        <v>1.161666666666676</v>
      </c>
      <c r="W24" s="15">
        <f t="shared" si="14"/>
        <v>-3.7301186037944394</v>
      </c>
      <c r="X24" s="15">
        <f t="shared" si="15"/>
        <v>-1.2877537835396529</v>
      </c>
      <c r="Y24" s="15">
        <f t="shared" si="16"/>
        <v>72.330833333333345</v>
      </c>
      <c r="Z24" s="15">
        <f t="shared" si="17"/>
        <v>15.542715902195006</v>
      </c>
      <c r="AA24" s="15">
        <f t="shared" si="31"/>
        <v>83.917462551689056</v>
      </c>
      <c r="AB24" s="15">
        <f t="shared" si="18"/>
        <v>498.66611736111162</v>
      </c>
      <c r="AC24" s="15">
        <f t="shared" si="19"/>
        <v>1.3284408598833619</v>
      </c>
      <c r="AD24" s="15">
        <f t="shared" si="20"/>
        <v>1.6994222155987753</v>
      </c>
      <c r="AE24" s="15">
        <f t="shared" si="21"/>
        <v>0.58806781472264347</v>
      </c>
      <c r="AF24" s="15">
        <f t="shared" si="22"/>
        <v>1.1371025646318804</v>
      </c>
      <c r="AG24" s="15">
        <f t="shared" si="23"/>
        <v>1.2753004848338098E-24</v>
      </c>
      <c r="AH24" s="15">
        <f t="shared" si="24"/>
        <v>0.37232739312975449</v>
      </c>
      <c r="AI24" s="15">
        <f t="shared" si="25"/>
        <v>-1.657466951355001E-26</v>
      </c>
      <c r="AJ24" s="15">
        <f t="shared" si="26"/>
        <v>0.87445869947772548</v>
      </c>
      <c r="AK24" s="15">
        <f t="shared" si="27"/>
        <v>-2.1949334129895246</v>
      </c>
      <c r="AL24" s="15">
        <f t="shared" si="28"/>
        <v>-1.1324869221067524</v>
      </c>
      <c r="AM24" s="15">
        <f t="shared" si="29"/>
        <v>2.6201025425148812</v>
      </c>
      <c r="AN24" s="4">
        <f>IF((T24-S24)&gt;180,1,IF((T24-S24)&lt;-180,2,0))</f>
        <v>0</v>
      </c>
      <c r="AO24" s="5">
        <f t="shared" si="33"/>
        <v>0</v>
      </c>
      <c r="AP24" s="16">
        <f t="shared" si="34"/>
        <v>2.6201025425148812</v>
      </c>
      <c r="AQ24" t="s">
        <v>31</v>
      </c>
      <c r="BC24">
        <v>0</v>
      </c>
      <c r="BD24">
        <v>0</v>
      </c>
    </row>
    <row r="25" spans="1:56" x14ac:dyDescent="0.2">
      <c r="A25" s="15">
        <f>'(Lab)limts'!A21</f>
        <v>72.911666666666676</v>
      </c>
      <c r="B25" s="29">
        <f>'(Lab)limts'!D21</f>
        <v>0.91907833333333344</v>
      </c>
      <c r="C25" s="15">
        <f>'(Lab)limts'!E21</f>
        <v>17.371666666666666</v>
      </c>
      <c r="D25" s="15">
        <f t="shared" si="35"/>
        <v>72.911666666666676</v>
      </c>
      <c r="E25" s="15">
        <f t="shared" si="35"/>
        <v>1.4316666666666666</v>
      </c>
      <c r="F25" s="15">
        <f t="shared" si="35"/>
        <v>13.528333333333334</v>
      </c>
      <c r="G25" s="15">
        <f t="shared" si="0"/>
        <v>17.395962398228519</v>
      </c>
      <c r="H25" s="15">
        <f t="shared" si="1"/>
        <v>13.603877102584477</v>
      </c>
      <c r="I25" s="15">
        <f t="shared" si="2"/>
        <v>15.499919750406498</v>
      </c>
      <c r="J25" s="15">
        <f t="shared" si="3"/>
        <v>0.40778155453893689</v>
      </c>
      <c r="K25" s="15">
        <f t="shared" si="4"/>
        <v>72.911666666666676</v>
      </c>
      <c r="L25" s="15">
        <f t="shared" si="5"/>
        <v>1.2938615248430554</v>
      </c>
      <c r="M25" s="15">
        <f t="shared" ref="M25:N49" si="36">C25</f>
        <v>17.371666666666666</v>
      </c>
      <c r="N25" s="15">
        <f t="shared" si="36"/>
        <v>72.911666666666676</v>
      </c>
      <c r="O25" s="15">
        <f t="shared" si="7"/>
        <v>2.0154739255815781</v>
      </c>
      <c r="P25" s="15">
        <f t="shared" si="8"/>
        <v>13.528333333333334</v>
      </c>
      <c r="Q25" s="15">
        <f t="shared" si="9"/>
        <v>17.41978416695359</v>
      </c>
      <c r="R25" s="15">
        <f t="shared" si="10"/>
        <v>13.677643726990297</v>
      </c>
      <c r="S25" s="15">
        <f t="shared" si="11"/>
        <v>85.740410053328461</v>
      </c>
      <c r="T25" s="15">
        <f t="shared" si="12"/>
        <v>81.526304043974932</v>
      </c>
      <c r="U25" s="15">
        <f t="shared" si="30"/>
        <v>-4.2141060093535287</v>
      </c>
      <c r="V25" s="15">
        <f t="shared" si="13"/>
        <v>0</v>
      </c>
      <c r="W25" s="15">
        <f t="shared" si="14"/>
        <v>-3.7421404399632934</v>
      </c>
      <c r="X25" s="15">
        <f t="shared" si="15"/>
        <v>-1.1350420677675546</v>
      </c>
      <c r="Y25" s="15">
        <f t="shared" si="16"/>
        <v>72.911666666666676</v>
      </c>
      <c r="Z25" s="15">
        <f t="shared" si="17"/>
        <v>15.548713946971944</v>
      </c>
      <c r="AA25" s="15">
        <f t="shared" si="31"/>
        <v>83.633357048651703</v>
      </c>
      <c r="AB25" s="15">
        <f t="shared" si="18"/>
        <v>524.94446944444485</v>
      </c>
      <c r="AC25" s="15">
        <f t="shared" si="19"/>
        <v>1.3373094426004382</v>
      </c>
      <c r="AD25" s="15">
        <f t="shared" si="20"/>
        <v>1.6996921276137376</v>
      </c>
      <c r="AE25" s="15">
        <f t="shared" si="21"/>
        <v>0.58722080365112239</v>
      </c>
      <c r="AF25" s="15">
        <f t="shared" si="22"/>
        <v>1.1369579244952341</v>
      </c>
      <c r="AG25" s="15">
        <f t="shared" si="23"/>
        <v>1.0717923691225569E-24</v>
      </c>
      <c r="AH25" s="15">
        <f t="shared" si="24"/>
        <v>0.37281305776536106</v>
      </c>
      <c r="AI25" s="15">
        <f t="shared" si="25"/>
        <v>-1.3947910084055161E-26</v>
      </c>
      <c r="AJ25" s="15">
        <f t="shared" si="26"/>
        <v>0</v>
      </c>
      <c r="AK25" s="15">
        <f t="shared" si="27"/>
        <v>-2.2016578056503837</v>
      </c>
      <c r="AL25" s="15">
        <f t="shared" si="28"/>
        <v>-0.99831492732808902</v>
      </c>
      <c r="AM25" s="15">
        <f t="shared" si="29"/>
        <v>2.4174221367620823</v>
      </c>
      <c r="AN25" s="4">
        <f t="shared" si="32"/>
        <v>0</v>
      </c>
      <c r="AO25" s="5">
        <f t="shared" si="33"/>
        <v>0</v>
      </c>
      <c r="AP25" s="16">
        <f t="shared" si="34"/>
        <v>2.4174221367620823</v>
      </c>
      <c r="AQ25" t="s">
        <v>32</v>
      </c>
      <c r="BC25">
        <v>0</v>
      </c>
      <c r="BD25">
        <v>0</v>
      </c>
    </row>
    <row r="26" spans="1:56" x14ac:dyDescent="0.2">
      <c r="A26" s="15">
        <f>'(Lab)limts'!A22</f>
        <v>69.584999999999994</v>
      </c>
      <c r="B26" s="29">
        <f>'(Lab)limts'!D22</f>
        <v>0.73769166666666641</v>
      </c>
      <c r="C26" s="15">
        <f>'(Lab)limts'!E22</f>
        <v>17.371666666666666</v>
      </c>
      <c r="D26" s="15">
        <f t="shared" si="35"/>
        <v>72.911666666666676</v>
      </c>
      <c r="E26" s="15">
        <f t="shared" si="35"/>
        <v>1.4316666666666666</v>
      </c>
      <c r="F26" s="15">
        <f t="shared" si="35"/>
        <v>13.528333333333334</v>
      </c>
      <c r="G26" s="15">
        <f t="shared" si="0"/>
        <v>17.387322731600953</v>
      </c>
      <c r="H26" s="15">
        <f t="shared" si="1"/>
        <v>13.603877102584477</v>
      </c>
      <c r="I26" s="15">
        <f t="shared" si="2"/>
        <v>15.495599917092715</v>
      </c>
      <c r="J26" s="15">
        <f t="shared" si="3"/>
        <v>0.40786842321023981</v>
      </c>
      <c r="K26" s="15">
        <f t="shared" si="4"/>
        <v>69.584999999999994</v>
      </c>
      <c r="L26" s="15">
        <f t="shared" si="5"/>
        <v>1.0385728035653334</v>
      </c>
      <c r="M26" s="15">
        <f t="shared" si="36"/>
        <v>17.371666666666666</v>
      </c>
      <c r="N26" s="15">
        <f t="shared" si="36"/>
        <v>72.911666666666676</v>
      </c>
      <c r="O26" s="15">
        <f t="shared" si="7"/>
        <v>2.0155982925626601</v>
      </c>
      <c r="P26" s="15">
        <f t="shared" si="8"/>
        <v>13.528333333333334</v>
      </c>
      <c r="Q26" s="15">
        <f t="shared" si="9"/>
        <v>17.402684742478193</v>
      </c>
      <c r="R26" s="15">
        <f t="shared" si="10"/>
        <v>13.67766205368298</v>
      </c>
      <c r="S26" s="15">
        <f t="shared" si="11"/>
        <v>86.578618854836222</v>
      </c>
      <c r="T26" s="15">
        <f t="shared" si="12"/>
        <v>81.525788757356736</v>
      </c>
      <c r="U26" s="15">
        <f t="shared" si="30"/>
        <v>-5.052830097479486</v>
      </c>
      <c r="V26" s="15">
        <f t="shared" si="13"/>
        <v>3.3266666666666822</v>
      </c>
      <c r="W26" s="15">
        <f t="shared" si="14"/>
        <v>-3.7250226887952138</v>
      </c>
      <c r="X26" s="15">
        <f t="shared" si="15"/>
        <v>-1.3601455382503922</v>
      </c>
      <c r="Y26" s="15">
        <f t="shared" si="16"/>
        <v>71.248333333333335</v>
      </c>
      <c r="Z26" s="15">
        <f t="shared" si="17"/>
        <v>15.540173398080587</v>
      </c>
      <c r="AA26" s="15">
        <f t="shared" si="31"/>
        <v>84.052203806096486</v>
      </c>
      <c r="AB26" s="15">
        <f t="shared" si="18"/>
        <v>451.49166944444448</v>
      </c>
      <c r="AC26" s="15">
        <f t="shared" si="19"/>
        <v>1.3118918228604906</v>
      </c>
      <c r="AD26" s="15">
        <f t="shared" si="20"/>
        <v>1.6993078029136264</v>
      </c>
      <c r="AE26" s="15">
        <f t="shared" si="21"/>
        <v>0.58848494771954285</v>
      </c>
      <c r="AF26" s="15">
        <f t="shared" si="22"/>
        <v>1.1371773719458314</v>
      </c>
      <c r="AG26" s="15">
        <f t="shared" si="23"/>
        <v>1.3847812977732674E-24</v>
      </c>
      <c r="AH26" s="15">
        <f t="shared" si="24"/>
        <v>0.37212164609135556</v>
      </c>
      <c r="AI26" s="15">
        <f t="shared" si="25"/>
        <v>-1.7987610968317553E-26</v>
      </c>
      <c r="AJ26" s="15">
        <f t="shared" si="26"/>
        <v>2.5357781858973043</v>
      </c>
      <c r="AK26" s="15">
        <f t="shared" si="27"/>
        <v>-2.1920823775470839</v>
      </c>
      <c r="AL26" s="15">
        <f t="shared" si="28"/>
        <v>-1.1960715819758518</v>
      </c>
      <c r="AM26" s="15">
        <f t="shared" si="29"/>
        <v>3.5589300902427565</v>
      </c>
      <c r="AN26" s="4">
        <f t="shared" si="32"/>
        <v>0</v>
      </c>
      <c r="AO26" s="5">
        <f t="shared" si="33"/>
        <v>0</v>
      </c>
      <c r="AP26" s="16">
        <f t="shared" si="34"/>
        <v>3.5589300902427565</v>
      </c>
      <c r="AQ26" t="s">
        <v>33</v>
      </c>
      <c r="BC26">
        <v>0</v>
      </c>
      <c r="BD26">
        <v>0</v>
      </c>
    </row>
    <row r="27" spans="1:56" x14ac:dyDescent="0.2">
      <c r="A27" s="15">
        <f>'(Lab)limts'!A23</f>
        <v>67.913333333333341</v>
      </c>
      <c r="B27" s="29">
        <f>'(Lab)limts'!D23</f>
        <v>0.67613166666666702</v>
      </c>
      <c r="C27" s="15">
        <f>'(Lab)limts'!E23</f>
        <v>17.371666666666666</v>
      </c>
      <c r="D27" s="15">
        <f t="shared" ref="D27:F42" si="37">D26</f>
        <v>72.911666666666676</v>
      </c>
      <c r="E27" s="15">
        <f t="shared" si="37"/>
        <v>1.4316666666666666</v>
      </c>
      <c r="F27" s="15">
        <f t="shared" si="37"/>
        <v>13.528333333333334</v>
      </c>
      <c r="G27" s="15">
        <f t="shared" si="0"/>
        <v>17.384819723208153</v>
      </c>
      <c r="H27" s="15">
        <f t="shared" si="1"/>
        <v>13.603877102584477</v>
      </c>
      <c r="I27" s="15">
        <f t="shared" si="2"/>
        <v>15.494348412896315</v>
      </c>
      <c r="J27" s="15">
        <f t="shared" si="3"/>
        <v>0.40789358034443574</v>
      </c>
      <c r="K27" s="15">
        <f t="shared" si="4"/>
        <v>67.913333333333341</v>
      </c>
      <c r="L27" s="15">
        <f t="shared" si="5"/>
        <v>0.95192143296758436</v>
      </c>
      <c r="M27" s="15">
        <f t="shared" si="36"/>
        <v>17.371666666666666</v>
      </c>
      <c r="N27" s="15">
        <f t="shared" si="36"/>
        <v>72.911666666666676</v>
      </c>
      <c r="O27" s="15">
        <f t="shared" si="7"/>
        <v>2.0156343091931173</v>
      </c>
      <c r="P27" s="15">
        <f t="shared" si="8"/>
        <v>13.528333333333334</v>
      </c>
      <c r="Q27" s="15">
        <f t="shared" si="9"/>
        <v>17.397728506685027</v>
      </c>
      <c r="R27" s="15">
        <f t="shared" si="10"/>
        <v>13.677667361292794</v>
      </c>
      <c r="S27" s="15">
        <f t="shared" si="11"/>
        <v>86.863479558865237</v>
      </c>
      <c r="T27" s="15">
        <f t="shared" si="12"/>
        <v>81.525639530805805</v>
      </c>
      <c r="U27" s="15">
        <f t="shared" si="30"/>
        <v>-5.337840028059432</v>
      </c>
      <c r="V27" s="15">
        <f t="shared" si="13"/>
        <v>4.9983333333333348</v>
      </c>
      <c r="W27" s="15">
        <f t="shared" si="14"/>
        <v>-3.7200611453922328</v>
      </c>
      <c r="X27" s="15">
        <f t="shared" si="15"/>
        <v>-1.4366075555634992</v>
      </c>
      <c r="Y27" s="15">
        <f t="shared" si="16"/>
        <v>70.412500000000009</v>
      </c>
      <c r="Z27" s="15">
        <f t="shared" si="17"/>
        <v>15.537697933988911</v>
      </c>
      <c r="AA27" s="15">
        <f t="shared" si="31"/>
        <v>84.194559544835528</v>
      </c>
      <c r="AB27" s="15">
        <f t="shared" si="18"/>
        <v>416.67015625000033</v>
      </c>
      <c r="AC27" s="15">
        <f t="shared" si="19"/>
        <v>1.2990934475701654</v>
      </c>
      <c r="AD27" s="15">
        <f t="shared" si="20"/>
        <v>1.6991964070295009</v>
      </c>
      <c r="AE27" s="15">
        <f t="shared" si="21"/>
        <v>0.58893652570840449</v>
      </c>
      <c r="AF27" s="15">
        <f t="shared" si="22"/>
        <v>1.1372607675812512</v>
      </c>
      <c r="AG27" s="15">
        <f t="shared" si="23"/>
        <v>1.5105802399089108E-24</v>
      </c>
      <c r="AH27" s="15">
        <f t="shared" si="24"/>
        <v>0.37192139321947709</v>
      </c>
      <c r="AI27" s="15">
        <f t="shared" si="25"/>
        <v>-1.9611116636207197E-26</v>
      </c>
      <c r="AJ27" s="15">
        <f t="shared" si="26"/>
        <v>3.8475548796603176</v>
      </c>
      <c r="AK27" s="15">
        <f t="shared" si="27"/>
        <v>-2.1893061508384215</v>
      </c>
      <c r="AL27" s="15">
        <f t="shared" si="28"/>
        <v>-1.2632173697672739</v>
      </c>
      <c r="AM27" s="15">
        <f t="shared" si="29"/>
        <v>4.6035267021468025</v>
      </c>
      <c r="AN27" s="4">
        <f t="shared" si="32"/>
        <v>0</v>
      </c>
      <c r="AO27" s="5">
        <f t="shared" si="33"/>
        <v>0</v>
      </c>
      <c r="AP27" s="16">
        <f t="shared" si="34"/>
        <v>4.6035267021468025</v>
      </c>
      <c r="AQ27" t="s">
        <v>34</v>
      </c>
      <c r="BC27">
        <v>0</v>
      </c>
      <c r="BD27">
        <v>0</v>
      </c>
    </row>
    <row r="28" spans="1:56" x14ac:dyDescent="0.2">
      <c r="A28" s="15">
        <f>'(Lab)limts'!A24</f>
        <v>63.883333333333333</v>
      </c>
      <c r="B28" s="29">
        <f>'(Lab)limts'!D24</f>
        <v>0.45173166666666664</v>
      </c>
      <c r="C28" s="15">
        <f>'(Lab)limts'!E24</f>
        <v>21.361666666666668</v>
      </c>
      <c r="D28" s="15">
        <f t="shared" si="37"/>
        <v>72.911666666666676</v>
      </c>
      <c r="E28" s="15">
        <f t="shared" si="37"/>
        <v>1.4316666666666666</v>
      </c>
      <c r="F28" s="15">
        <f t="shared" si="37"/>
        <v>13.528333333333334</v>
      </c>
      <c r="G28" s="15">
        <f t="shared" si="0"/>
        <v>21.366442480592021</v>
      </c>
      <c r="H28" s="15">
        <f t="shared" si="1"/>
        <v>13.603877102584477</v>
      </c>
      <c r="I28" s="15">
        <f t="shared" si="2"/>
        <v>17.485159791588249</v>
      </c>
      <c r="J28" s="15">
        <f t="shared" si="3"/>
        <v>0.36245756117001704</v>
      </c>
      <c r="K28" s="15">
        <f t="shared" si="4"/>
        <v>63.883333333333333</v>
      </c>
      <c r="L28" s="15">
        <f t="shared" si="5"/>
        <v>0.61546522486993371</v>
      </c>
      <c r="M28" s="15">
        <f t="shared" si="36"/>
        <v>21.361666666666668</v>
      </c>
      <c r="N28" s="15">
        <f t="shared" si="36"/>
        <v>72.911666666666676</v>
      </c>
      <c r="O28" s="15">
        <f t="shared" si="7"/>
        <v>1.9505850750750746</v>
      </c>
      <c r="P28" s="15">
        <f t="shared" si="8"/>
        <v>13.528333333333334</v>
      </c>
      <c r="Q28" s="15">
        <f t="shared" si="9"/>
        <v>21.370531116956407</v>
      </c>
      <c r="R28" s="15">
        <f t="shared" si="10"/>
        <v>13.66823269164245</v>
      </c>
      <c r="S28" s="15">
        <f t="shared" si="11"/>
        <v>88.349669636763608</v>
      </c>
      <c r="T28" s="15">
        <f t="shared" si="12"/>
        <v>81.795342866683058</v>
      </c>
      <c r="U28" s="15">
        <f t="shared" si="30"/>
        <v>-6.5543267700805501</v>
      </c>
      <c r="V28" s="15">
        <f t="shared" si="13"/>
        <v>9.0283333333333431</v>
      </c>
      <c r="W28" s="15">
        <f t="shared" si="14"/>
        <v>-7.7022984253139573</v>
      </c>
      <c r="X28" s="15">
        <f t="shared" si="15"/>
        <v>-1.9540355915205583</v>
      </c>
      <c r="Y28" s="15">
        <f t="shared" si="16"/>
        <v>68.397500000000008</v>
      </c>
      <c r="Z28" s="15">
        <f t="shared" si="17"/>
        <v>17.519381904299429</v>
      </c>
      <c r="AA28" s="15">
        <f t="shared" si="31"/>
        <v>85.072506251723325</v>
      </c>
      <c r="AB28" s="15">
        <f t="shared" si="18"/>
        <v>338.46800625000031</v>
      </c>
      <c r="AC28" s="15">
        <f t="shared" si="19"/>
        <v>1.2681536310355481</v>
      </c>
      <c r="AD28" s="15">
        <f t="shared" si="20"/>
        <v>1.7883721856934742</v>
      </c>
      <c r="AE28" s="15">
        <f t="shared" si="21"/>
        <v>0.59197256796858344</v>
      </c>
      <c r="AF28" s="15">
        <f t="shared" si="22"/>
        <v>1.155564902426657</v>
      </c>
      <c r="AG28" s="15">
        <f t="shared" si="23"/>
        <v>2.5787763490626662E-24</v>
      </c>
      <c r="AH28" s="15">
        <f t="shared" si="24"/>
        <v>0.55365916002578031</v>
      </c>
      <c r="AI28" s="15">
        <f t="shared" si="25"/>
        <v>-4.9838335718615492E-26</v>
      </c>
      <c r="AJ28" s="15">
        <f t="shared" si="26"/>
        <v>7.1192741260859638</v>
      </c>
      <c r="AK28" s="15">
        <f t="shared" si="27"/>
        <v>-4.3068766596407615</v>
      </c>
      <c r="AL28" s="15">
        <f t="shared" si="28"/>
        <v>-1.6909786611008462</v>
      </c>
      <c r="AM28" s="15">
        <f t="shared" si="29"/>
        <v>8.4907396306808174</v>
      </c>
      <c r="AN28" s="4">
        <f t="shared" si="32"/>
        <v>0</v>
      </c>
      <c r="AO28" s="5">
        <f t="shared" si="33"/>
        <v>0</v>
      </c>
      <c r="AP28" s="16">
        <f t="shared" si="34"/>
        <v>8.4907396306808174</v>
      </c>
      <c r="AQ28" t="s">
        <v>118</v>
      </c>
      <c r="BC28">
        <v>0</v>
      </c>
      <c r="BD28">
        <v>0</v>
      </c>
    </row>
    <row r="29" spans="1:56" x14ac:dyDescent="0.2">
      <c r="A29" s="15">
        <f>'(Lab)limts'!A25</f>
        <v>59.976666666666667</v>
      </c>
      <c r="B29" s="29">
        <f>'(Lab)limts'!D25</f>
        <v>0.39599833333333323</v>
      </c>
      <c r="C29" s="15">
        <f>'(Lab)limts'!E25</f>
        <v>20.173333333333332</v>
      </c>
      <c r="D29" s="15">
        <f t="shared" si="37"/>
        <v>72.911666666666676</v>
      </c>
      <c r="E29" s="15">
        <f t="shared" si="37"/>
        <v>1.4316666666666666</v>
      </c>
      <c r="F29" s="15">
        <f t="shared" si="37"/>
        <v>13.528333333333334</v>
      </c>
      <c r="G29" s="15">
        <f t="shared" si="0"/>
        <v>20.177219641411959</v>
      </c>
      <c r="H29" s="15">
        <f t="shared" si="1"/>
        <v>13.603877102584477</v>
      </c>
      <c r="I29" s="15">
        <f t="shared" si="2"/>
        <v>16.890548371998218</v>
      </c>
      <c r="J29" s="15">
        <f t="shared" si="3"/>
        <v>0.3771402387889834</v>
      </c>
      <c r="K29" s="15">
        <f t="shared" si="4"/>
        <v>59.976666666666667</v>
      </c>
      <c r="L29" s="15">
        <f t="shared" si="5"/>
        <v>0.54534523932670598</v>
      </c>
      <c r="M29" s="15">
        <f t="shared" si="36"/>
        <v>20.173333333333332</v>
      </c>
      <c r="N29" s="15">
        <f t="shared" si="36"/>
        <v>72.911666666666676</v>
      </c>
      <c r="O29" s="15">
        <f t="shared" si="7"/>
        <v>1.9716057751995613</v>
      </c>
      <c r="P29" s="15">
        <f t="shared" si="8"/>
        <v>13.528333333333334</v>
      </c>
      <c r="Q29" s="15">
        <f t="shared" si="9"/>
        <v>20.180703139579503</v>
      </c>
      <c r="R29" s="15">
        <f t="shared" si="10"/>
        <v>13.671248374255295</v>
      </c>
      <c r="S29" s="15">
        <f t="shared" si="11"/>
        <v>88.451501688933732</v>
      </c>
      <c r="T29" s="15">
        <f t="shared" si="12"/>
        <v>81.708147434387811</v>
      </c>
      <c r="U29" s="15">
        <f t="shared" si="30"/>
        <v>-6.7433542545459204</v>
      </c>
      <c r="V29" s="15">
        <f t="shared" si="13"/>
        <v>12.935000000000009</v>
      </c>
      <c r="W29" s="15">
        <f t="shared" si="14"/>
        <v>-6.5094547653242074</v>
      </c>
      <c r="X29" s="15">
        <f t="shared" si="15"/>
        <v>-1.9537765415692379</v>
      </c>
      <c r="Y29" s="15">
        <f t="shared" si="16"/>
        <v>66.444166666666675</v>
      </c>
      <c r="Z29" s="15">
        <f t="shared" si="17"/>
        <v>16.925975756917399</v>
      </c>
      <c r="AA29" s="15">
        <f t="shared" si="31"/>
        <v>85.079824561660772</v>
      </c>
      <c r="AB29" s="15">
        <f t="shared" si="18"/>
        <v>270.41061736111141</v>
      </c>
      <c r="AC29" s="15">
        <f t="shared" si="19"/>
        <v>1.2380174256879062</v>
      </c>
      <c r="AD29" s="15">
        <f t="shared" si="20"/>
        <v>1.7616689090612829</v>
      </c>
      <c r="AE29" s="15">
        <f t="shared" si="21"/>
        <v>0.59199971747330227</v>
      </c>
      <c r="AF29" s="15">
        <f t="shared" si="22"/>
        <v>1.1503025929908259</v>
      </c>
      <c r="AG29" s="15">
        <f t="shared" si="23"/>
        <v>2.5902716434999638E-24</v>
      </c>
      <c r="AH29" s="15">
        <f t="shared" si="24"/>
        <v>0.49483556690275765</v>
      </c>
      <c r="AI29" s="15">
        <f t="shared" si="25"/>
        <v>-4.4741813377398204E-26</v>
      </c>
      <c r="AJ29" s="15">
        <f t="shared" si="26"/>
        <v>10.448156650794036</v>
      </c>
      <c r="AK29" s="15">
        <f t="shared" si="27"/>
        <v>-3.6950500357032547</v>
      </c>
      <c r="AL29" s="15">
        <f t="shared" si="28"/>
        <v>-1.6984892092517607</v>
      </c>
      <c r="AM29" s="15">
        <f t="shared" si="29"/>
        <v>11.211700930716399</v>
      </c>
      <c r="AN29" s="4">
        <f t="shared" si="32"/>
        <v>0</v>
      </c>
      <c r="AO29" s="5">
        <f t="shared" si="33"/>
        <v>0</v>
      </c>
      <c r="AP29" s="16">
        <f t="shared" si="34"/>
        <v>11.211700930716399</v>
      </c>
      <c r="AQ29" t="s">
        <v>36</v>
      </c>
      <c r="BC29">
        <v>0</v>
      </c>
      <c r="BD29">
        <v>0</v>
      </c>
    </row>
    <row r="30" spans="1:56" x14ac:dyDescent="0.2">
      <c r="A30" s="15">
        <f>'(Lab)limts'!A26</f>
        <v>72.785000000000011</v>
      </c>
      <c r="B30" s="29">
        <f>'(Lab)limts'!D26</f>
        <v>0.18</v>
      </c>
      <c r="C30" s="15">
        <f>'(Lab)limts'!E26</f>
        <v>17.371666666666666</v>
      </c>
      <c r="D30" s="15">
        <f t="shared" si="37"/>
        <v>72.911666666666676</v>
      </c>
      <c r="E30" s="15">
        <f t="shared" si="37"/>
        <v>1.4316666666666666</v>
      </c>
      <c r="F30" s="15">
        <f t="shared" si="37"/>
        <v>13.528333333333334</v>
      </c>
      <c r="G30" s="15">
        <f t="shared" si="0"/>
        <v>17.372599194644934</v>
      </c>
      <c r="H30" s="15">
        <f t="shared" si="1"/>
        <v>13.603877102584477</v>
      </c>
      <c r="I30" s="15">
        <f t="shared" si="2"/>
        <v>15.488238148614705</v>
      </c>
      <c r="J30" s="15">
        <f t="shared" si="3"/>
        <v>0.40801634338743098</v>
      </c>
      <c r="K30" s="15">
        <f t="shared" si="4"/>
        <v>72.785000000000011</v>
      </c>
      <c r="L30" s="15">
        <f t="shared" si="5"/>
        <v>0.25344294180973753</v>
      </c>
      <c r="M30" s="15">
        <f t="shared" si="36"/>
        <v>17.371666666666666</v>
      </c>
      <c r="N30" s="15">
        <f t="shared" si="36"/>
        <v>72.911666666666676</v>
      </c>
      <c r="O30" s="15">
        <f t="shared" si="7"/>
        <v>2.015810064949672</v>
      </c>
      <c r="P30" s="15">
        <f t="shared" si="8"/>
        <v>13.528333333333334</v>
      </c>
      <c r="Q30" s="15">
        <f t="shared" si="9"/>
        <v>17.373515363982357</v>
      </c>
      <c r="R30" s="15">
        <f t="shared" si="10"/>
        <v>13.677693262963977</v>
      </c>
      <c r="S30" s="15">
        <f t="shared" si="11"/>
        <v>89.164145787828488</v>
      </c>
      <c r="T30" s="15">
        <f t="shared" si="12"/>
        <v>81.52491132927274</v>
      </c>
      <c r="U30" s="15">
        <f t="shared" si="30"/>
        <v>-7.6392344585557481</v>
      </c>
      <c r="V30" s="15">
        <f t="shared" si="13"/>
        <v>0.12666666666666515</v>
      </c>
      <c r="W30" s="15">
        <f t="shared" si="14"/>
        <v>-3.6958221010183792</v>
      </c>
      <c r="X30" s="15">
        <f t="shared" si="15"/>
        <v>-2.0537886905569769</v>
      </c>
      <c r="Y30" s="15">
        <f t="shared" si="16"/>
        <v>72.848333333333343</v>
      </c>
      <c r="Z30" s="15">
        <f t="shared" si="17"/>
        <v>15.525604313473167</v>
      </c>
      <c r="AA30" s="15">
        <f t="shared" si="31"/>
        <v>85.344528558550621</v>
      </c>
      <c r="AB30" s="15">
        <f t="shared" si="18"/>
        <v>522.0463361111116</v>
      </c>
      <c r="AC30" s="15">
        <f t="shared" si="19"/>
        <v>1.3363427761834807</v>
      </c>
      <c r="AD30" s="15">
        <f t="shared" si="20"/>
        <v>1.6986521941062924</v>
      </c>
      <c r="AE30" s="15">
        <f t="shared" si="21"/>
        <v>0.59300251112214752</v>
      </c>
      <c r="AF30" s="15">
        <f t="shared" si="22"/>
        <v>1.1381008351686766</v>
      </c>
      <c r="AG30" s="15">
        <f t="shared" si="23"/>
        <v>3.0420239205467223E-24</v>
      </c>
      <c r="AH30" s="15">
        <f t="shared" si="24"/>
        <v>0.37094405874106284</v>
      </c>
      <c r="AI30" s="15">
        <f t="shared" si="25"/>
        <v>-3.9389313120955091E-26</v>
      </c>
      <c r="AJ30" s="15">
        <f t="shared" si="26"/>
        <v>9.4786060076904793E-2</v>
      </c>
      <c r="AK30" s="15">
        <f t="shared" si="27"/>
        <v>-2.1757379844099591</v>
      </c>
      <c r="AL30" s="15">
        <f t="shared" si="28"/>
        <v>-1.8045753303156018</v>
      </c>
      <c r="AM30" s="15">
        <f t="shared" si="29"/>
        <v>2.828305552229617</v>
      </c>
      <c r="AN30" s="4">
        <f t="shared" si="32"/>
        <v>0</v>
      </c>
      <c r="AO30" s="5">
        <f t="shared" si="33"/>
        <v>0</v>
      </c>
      <c r="AP30" s="16">
        <f t="shared" si="34"/>
        <v>2.828305552229617</v>
      </c>
      <c r="AQ30" t="s">
        <v>37</v>
      </c>
      <c r="BC30">
        <v>0</v>
      </c>
      <c r="BD30">
        <v>0</v>
      </c>
    </row>
    <row r="31" spans="1:56" x14ac:dyDescent="0.2">
      <c r="A31" s="15">
        <f>'(Lab)limts'!A27</f>
        <v>71.651666666666671</v>
      </c>
      <c r="B31" s="29">
        <f>'(Lab)limts'!D27</f>
        <v>0.68166700000000002</v>
      </c>
      <c r="C31" s="15">
        <f>'(Lab)limts'!E27</f>
        <v>17.371666666666666</v>
      </c>
      <c r="D31" s="15">
        <f t="shared" si="37"/>
        <v>72.911666666666676</v>
      </c>
      <c r="E31" s="15">
        <f t="shared" si="37"/>
        <v>1.4316666666666666</v>
      </c>
      <c r="F31" s="15">
        <f t="shared" si="37"/>
        <v>13.528333333333334</v>
      </c>
      <c r="G31" s="15">
        <f t="shared" si="0"/>
        <v>17.385035883674981</v>
      </c>
      <c r="H31" s="15">
        <f t="shared" si="1"/>
        <v>13.603877102584477</v>
      </c>
      <c r="I31" s="15">
        <f t="shared" si="2"/>
        <v>15.494456493129729</v>
      </c>
      <c r="J31" s="15">
        <f t="shared" si="3"/>
        <v>0.40789140793950451</v>
      </c>
      <c r="K31" s="15">
        <f t="shared" si="4"/>
        <v>71.651666666666671</v>
      </c>
      <c r="L31" s="15">
        <f t="shared" si="5"/>
        <v>0.95971311237589829</v>
      </c>
      <c r="M31" s="15">
        <f t="shared" si="36"/>
        <v>17.371666666666666</v>
      </c>
      <c r="N31" s="15">
        <f t="shared" si="36"/>
        <v>72.911666666666676</v>
      </c>
      <c r="O31" s="15">
        <f t="shared" si="7"/>
        <v>2.0156311990333906</v>
      </c>
      <c r="P31" s="15">
        <f t="shared" si="8"/>
        <v>13.528333333333334</v>
      </c>
      <c r="Q31" s="15">
        <f t="shared" si="9"/>
        <v>17.398156570046265</v>
      </c>
      <c r="R31" s="15">
        <f t="shared" si="10"/>
        <v>13.6776669029588</v>
      </c>
      <c r="S31" s="15">
        <f t="shared" si="11"/>
        <v>86.837858361313451</v>
      </c>
      <c r="T31" s="15">
        <f t="shared" si="12"/>
        <v>81.525652417026365</v>
      </c>
      <c r="U31" s="15">
        <f t="shared" si="30"/>
        <v>-5.3122059442870864</v>
      </c>
      <c r="V31" s="15">
        <f t="shared" si="13"/>
        <v>1.2600000000000051</v>
      </c>
      <c r="W31" s="15">
        <f t="shared" si="14"/>
        <v>-3.720489667087465</v>
      </c>
      <c r="X31" s="15">
        <f t="shared" si="15"/>
        <v>-1.4297310075454532</v>
      </c>
      <c r="Y31" s="15">
        <f t="shared" si="16"/>
        <v>72.281666666666666</v>
      </c>
      <c r="Z31" s="15">
        <f t="shared" si="17"/>
        <v>15.537911736502533</v>
      </c>
      <c r="AA31" s="15">
        <f t="shared" si="31"/>
        <v>84.181755389169908</v>
      </c>
      <c r="AB31" s="15">
        <f t="shared" si="18"/>
        <v>496.47266944444442</v>
      </c>
      <c r="AC31" s="15">
        <f t="shared" si="19"/>
        <v>1.3276898069880816</v>
      </c>
      <c r="AD31" s="15">
        <f t="shared" si="20"/>
        <v>1.699206028142614</v>
      </c>
      <c r="AE31" s="15">
        <f t="shared" si="21"/>
        <v>0.58889544965804164</v>
      </c>
      <c r="AF31" s="15">
        <f t="shared" si="22"/>
        <v>1.1372530827822194</v>
      </c>
      <c r="AG31" s="15">
        <f t="shared" si="23"/>
        <v>1.4988162821645162E-24</v>
      </c>
      <c r="AH31" s="15">
        <f t="shared" si="24"/>
        <v>0.37193868610205433</v>
      </c>
      <c r="AI31" s="15">
        <f t="shared" si="25"/>
        <v>-1.9459295725939106E-26</v>
      </c>
      <c r="AJ31" s="15">
        <f t="shared" si="26"/>
        <v>0.94901685120138601</v>
      </c>
      <c r="AK31" s="15">
        <f t="shared" si="27"/>
        <v>-2.1895459440867784</v>
      </c>
      <c r="AL31" s="15">
        <f t="shared" si="28"/>
        <v>-1.2571792762677809</v>
      </c>
      <c r="AM31" s="15">
        <f t="shared" si="29"/>
        <v>2.6972660524702112</v>
      </c>
      <c r="AN31" s="4">
        <f t="shared" si="32"/>
        <v>0</v>
      </c>
      <c r="AO31" s="5">
        <f t="shared" si="33"/>
        <v>0</v>
      </c>
      <c r="AP31" s="16">
        <f t="shared" si="34"/>
        <v>2.6972660524702112</v>
      </c>
      <c r="AQ31" t="s">
        <v>38</v>
      </c>
      <c r="BC31">
        <v>0</v>
      </c>
      <c r="BD31">
        <v>0</v>
      </c>
    </row>
    <row r="32" spans="1:56" x14ac:dyDescent="0.2">
      <c r="A32" s="15">
        <f>'(Lab)limts'!A28</f>
        <v>65.416666666666657</v>
      </c>
      <c r="B32" s="29">
        <f>'(Lab)limts'!D28</f>
        <v>0.55695833333333322</v>
      </c>
      <c r="C32" s="15">
        <f>'(Lab)limts'!E28</f>
        <v>19.223333333333333</v>
      </c>
      <c r="D32" s="15">
        <f t="shared" si="37"/>
        <v>72.911666666666676</v>
      </c>
      <c r="E32" s="15">
        <f t="shared" si="37"/>
        <v>1.4316666666666666</v>
      </c>
      <c r="F32" s="15">
        <f t="shared" si="37"/>
        <v>13.528333333333334</v>
      </c>
      <c r="G32" s="15">
        <f t="shared" si="0"/>
        <v>19.231400027806448</v>
      </c>
      <c r="H32" s="15">
        <f t="shared" si="1"/>
        <v>13.603877102584477</v>
      </c>
      <c r="I32" s="15">
        <f t="shared" si="2"/>
        <v>16.41763856519546</v>
      </c>
      <c r="J32" s="15">
        <f t="shared" si="3"/>
        <v>0.38815399391112637</v>
      </c>
      <c r="K32" s="15">
        <f t="shared" si="4"/>
        <v>65.416666666666657</v>
      </c>
      <c r="L32" s="15">
        <f t="shared" si="5"/>
        <v>0.77314393485875088</v>
      </c>
      <c r="M32" s="15">
        <f t="shared" si="36"/>
        <v>19.223333333333333</v>
      </c>
      <c r="N32" s="15">
        <f t="shared" si="36"/>
        <v>72.911666666666676</v>
      </c>
      <c r="O32" s="15">
        <f t="shared" si="7"/>
        <v>1.9873738012827624</v>
      </c>
      <c r="P32" s="15">
        <f t="shared" si="8"/>
        <v>13.528333333333334</v>
      </c>
      <c r="Q32" s="15">
        <f t="shared" si="9"/>
        <v>19.238874602960884</v>
      </c>
      <c r="R32" s="15">
        <f t="shared" si="10"/>
        <v>13.673531270443744</v>
      </c>
      <c r="S32" s="15">
        <f t="shared" si="11"/>
        <v>87.696860277998823</v>
      </c>
      <c r="T32" s="15">
        <f t="shared" si="12"/>
        <v>81.64276584252309</v>
      </c>
      <c r="U32" s="15">
        <f t="shared" si="30"/>
        <v>-6.0540944354757329</v>
      </c>
      <c r="V32" s="15">
        <f t="shared" si="13"/>
        <v>7.4950000000000188</v>
      </c>
      <c r="W32" s="15">
        <f t="shared" si="14"/>
        <v>-5.5653433325171395</v>
      </c>
      <c r="X32" s="15">
        <f t="shared" si="15"/>
        <v>-1.7129894219530528</v>
      </c>
      <c r="Y32" s="15">
        <f t="shared" si="16"/>
        <v>69.164166666666659</v>
      </c>
      <c r="Z32" s="15">
        <f t="shared" si="17"/>
        <v>16.456202936702315</v>
      </c>
      <c r="AA32" s="15">
        <f t="shared" si="31"/>
        <v>84.669813060260964</v>
      </c>
      <c r="AB32" s="15">
        <f t="shared" si="18"/>
        <v>367.26528402777751</v>
      </c>
      <c r="AC32" s="15">
        <f t="shared" si="19"/>
        <v>1.2799412219360888</v>
      </c>
      <c r="AD32" s="15">
        <f t="shared" si="20"/>
        <v>1.7405291321516041</v>
      </c>
      <c r="AE32" s="15">
        <f t="shared" si="21"/>
        <v>0.5905259041308365</v>
      </c>
      <c r="AF32" s="15">
        <f t="shared" si="22"/>
        <v>1.14576721176635</v>
      </c>
      <c r="AG32" s="15">
        <f t="shared" si="23"/>
        <v>2.0184129144687802E-24</v>
      </c>
      <c r="AH32" s="15">
        <f t="shared" si="24"/>
        <v>0.45088618165915856</v>
      </c>
      <c r="AI32" s="15">
        <f t="shared" si="25"/>
        <v>-3.1767592648200734E-26</v>
      </c>
      <c r="AJ32" s="15">
        <f t="shared" si="26"/>
        <v>5.8557376475950909</v>
      </c>
      <c r="AK32" s="15">
        <f t="shared" si="27"/>
        <v>-3.1975008230039696</v>
      </c>
      <c r="AL32" s="15">
        <f t="shared" si="28"/>
        <v>-1.49505886044012</v>
      </c>
      <c r="AM32" s="15">
        <f t="shared" si="29"/>
        <v>6.8373149632552446</v>
      </c>
      <c r="AN32" s="4">
        <f t="shared" si="32"/>
        <v>0</v>
      </c>
      <c r="AO32" s="5">
        <f t="shared" si="33"/>
        <v>0</v>
      </c>
      <c r="AP32" s="16">
        <f t="shared" si="34"/>
        <v>6.8373149632552446</v>
      </c>
      <c r="AQ32" t="s">
        <v>39</v>
      </c>
      <c r="BC32">
        <v>0</v>
      </c>
      <c r="BD32">
        <v>0</v>
      </c>
    </row>
    <row r="33" spans="1:56" x14ac:dyDescent="0.2">
      <c r="A33" s="15">
        <f>'(Lab)limts'!A29</f>
        <v>66.064999999999998</v>
      </c>
      <c r="B33" s="29">
        <f>'(Lab)limts'!D29</f>
        <v>0.44590500000000022</v>
      </c>
      <c r="C33" s="15">
        <f>'(Lab)limts'!E29</f>
        <v>23.179999999999996</v>
      </c>
      <c r="D33" s="15">
        <f t="shared" si="37"/>
        <v>72.911666666666676</v>
      </c>
      <c r="E33" s="15">
        <f t="shared" si="37"/>
        <v>1.4316666666666666</v>
      </c>
      <c r="F33" s="15">
        <f t="shared" si="37"/>
        <v>13.528333333333334</v>
      </c>
      <c r="G33" s="15">
        <f t="shared" si="0"/>
        <v>23.184288457251064</v>
      </c>
      <c r="H33" s="15">
        <f t="shared" si="1"/>
        <v>13.603877102584477</v>
      </c>
      <c r="I33" s="15">
        <f t="shared" si="2"/>
        <v>18.39408277991777</v>
      </c>
      <c r="J33" s="15">
        <f t="shared" si="3"/>
        <v>0.33834833753845595</v>
      </c>
      <c r="K33" s="15">
        <f t="shared" si="4"/>
        <v>66.064999999999998</v>
      </c>
      <c r="L33" s="15">
        <f t="shared" si="5"/>
        <v>0.59677621545008552</v>
      </c>
      <c r="M33" s="15">
        <f t="shared" si="36"/>
        <v>23.179999999999996</v>
      </c>
      <c r="N33" s="15">
        <f t="shared" si="36"/>
        <v>72.911666666666676</v>
      </c>
      <c r="O33" s="15">
        <f t="shared" si="7"/>
        <v>1.9160687032425561</v>
      </c>
      <c r="P33" s="15">
        <f t="shared" si="8"/>
        <v>13.528333333333334</v>
      </c>
      <c r="Q33" s="15">
        <f t="shared" si="9"/>
        <v>23.187680820886911</v>
      </c>
      <c r="R33" s="15">
        <f t="shared" si="10"/>
        <v>13.663349591272391</v>
      </c>
      <c r="S33" s="15">
        <f t="shared" si="11"/>
        <v>88.525228347518251</v>
      </c>
      <c r="T33" s="15">
        <f t="shared" si="12"/>
        <v>81.938602216326274</v>
      </c>
      <c r="U33" s="15">
        <f t="shared" si="30"/>
        <v>-6.5866261311919772</v>
      </c>
      <c r="V33" s="15">
        <f t="shared" si="13"/>
        <v>6.8466666666666782</v>
      </c>
      <c r="W33" s="15">
        <f t="shared" si="14"/>
        <v>-9.5243312296145195</v>
      </c>
      <c r="X33" s="15">
        <f t="shared" si="15"/>
        <v>-2.0450713291666722</v>
      </c>
      <c r="Y33" s="15">
        <f t="shared" si="16"/>
        <v>69.488333333333344</v>
      </c>
      <c r="Z33" s="15">
        <f t="shared" si="17"/>
        <v>18.425515206079652</v>
      </c>
      <c r="AA33" s="15">
        <f t="shared" si="31"/>
        <v>85.231915281922255</v>
      </c>
      <c r="AB33" s="15">
        <f t="shared" si="18"/>
        <v>379.7951361111115</v>
      </c>
      <c r="AC33" s="15">
        <f t="shared" si="19"/>
        <v>1.2849193235285861</v>
      </c>
      <c r="AD33" s="15">
        <f t="shared" si="20"/>
        <v>1.8291481842735844</v>
      </c>
      <c r="AE33" s="15">
        <f t="shared" si="21"/>
        <v>0.59257093522599491</v>
      </c>
      <c r="AF33" s="15">
        <f t="shared" si="22"/>
        <v>1.1637763716653111</v>
      </c>
      <c r="AG33" s="15">
        <f t="shared" si="23"/>
        <v>2.841005530123129E-24</v>
      </c>
      <c r="AH33" s="15">
        <f t="shared" si="24"/>
        <v>0.65007386022917424</v>
      </c>
      <c r="AI33" s="15">
        <f t="shared" si="25"/>
        <v>-6.4467695442659278E-26</v>
      </c>
      <c r="AJ33" s="15">
        <f t="shared" si="26"/>
        <v>5.3284798051481381</v>
      </c>
      <c r="AK33" s="15">
        <f t="shared" si="27"/>
        <v>-5.2069762917524081</v>
      </c>
      <c r="AL33" s="15">
        <f t="shared" si="28"/>
        <v>-1.7572717396214774</v>
      </c>
      <c r="AM33" s="15">
        <f t="shared" si="29"/>
        <v>7.6546262549921726</v>
      </c>
      <c r="AN33" s="4">
        <f t="shared" si="32"/>
        <v>0</v>
      </c>
      <c r="AO33" s="5">
        <f t="shared" si="33"/>
        <v>0</v>
      </c>
      <c r="AP33" s="16">
        <f t="shared" si="34"/>
        <v>7.6546262549921726</v>
      </c>
      <c r="AQ33" t="s">
        <v>40</v>
      </c>
      <c r="BC33">
        <v>0</v>
      </c>
      <c r="BD33">
        <v>0</v>
      </c>
    </row>
    <row r="34" spans="1:56" x14ac:dyDescent="0.2">
      <c r="A34" s="15">
        <f>'(Lab)limts'!A30</f>
        <v>69.424999999999997</v>
      </c>
      <c r="B34" s="29">
        <f>'(Lab)limts'!D30</f>
        <v>0.82590499999999967</v>
      </c>
      <c r="C34" s="15">
        <f>'(Lab)limts'!E30</f>
        <v>17.371666666666666</v>
      </c>
      <c r="D34" s="15">
        <f t="shared" si="37"/>
        <v>72.911666666666676</v>
      </c>
      <c r="E34" s="15">
        <f t="shared" si="37"/>
        <v>1.4316666666666666</v>
      </c>
      <c r="F34" s="15">
        <f t="shared" si="37"/>
        <v>13.528333333333334</v>
      </c>
      <c r="G34" s="15">
        <f t="shared" si="0"/>
        <v>17.391288677001565</v>
      </c>
      <c r="H34" s="15">
        <f t="shared" si="1"/>
        <v>13.603877102584477</v>
      </c>
      <c r="I34" s="15">
        <f t="shared" si="2"/>
        <v>15.497582889793021</v>
      </c>
      <c r="J34" s="15">
        <f t="shared" si="3"/>
        <v>0.4078285535306288</v>
      </c>
      <c r="K34" s="15">
        <f t="shared" si="4"/>
        <v>69.424999999999997</v>
      </c>
      <c r="L34" s="15">
        <f t="shared" si="5"/>
        <v>1.1627326415037134</v>
      </c>
      <c r="M34" s="15">
        <f t="shared" si="36"/>
        <v>17.371666666666666</v>
      </c>
      <c r="N34" s="15">
        <f t="shared" si="36"/>
        <v>72.911666666666676</v>
      </c>
      <c r="O34" s="15">
        <f t="shared" si="7"/>
        <v>2.0155412124713501</v>
      </c>
      <c r="P34" s="15">
        <f t="shared" si="8"/>
        <v>13.528333333333334</v>
      </c>
      <c r="Q34" s="15">
        <f t="shared" si="9"/>
        <v>17.410535602714695</v>
      </c>
      <c r="R34" s="15">
        <f t="shared" si="10"/>
        <v>13.677653642235143</v>
      </c>
      <c r="S34" s="15">
        <f t="shared" si="11"/>
        <v>86.170750002912698</v>
      </c>
      <c r="T34" s="15">
        <f t="shared" si="12"/>
        <v>81.526025255707339</v>
      </c>
      <c r="U34" s="15">
        <f t="shared" si="30"/>
        <v>-4.644724747205359</v>
      </c>
      <c r="V34" s="15">
        <f t="shared" si="13"/>
        <v>3.4866666666666788</v>
      </c>
      <c r="W34" s="15">
        <f t="shared" si="14"/>
        <v>-3.7328819604795527</v>
      </c>
      <c r="X34" s="15">
        <f t="shared" si="15"/>
        <v>-1.2506341747102929</v>
      </c>
      <c r="Y34" s="15">
        <f t="shared" si="16"/>
        <v>71.168333333333337</v>
      </c>
      <c r="Z34" s="15">
        <f t="shared" si="17"/>
        <v>15.544094622474919</v>
      </c>
      <c r="AA34" s="15">
        <f t="shared" si="31"/>
        <v>83.848387629310025</v>
      </c>
      <c r="AB34" s="15">
        <f t="shared" si="18"/>
        <v>448.09833611111122</v>
      </c>
      <c r="AC34" s="15">
        <f t="shared" si="19"/>
        <v>1.3106676566978355</v>
      </c>
      <c r="AD34" s="15">
        <f t="shared" si="20"/>
        <v>1.6994842580113714</v>
      </c>
      <c r="AE34" s="15">
        <f t="shared" si="21"/>
        <v>0.58785783249566947</v>
      </c>
      <c r="AF34" s="15">
        <f t="shared" si="22"/>
        <v>1.1370657665931354</v>
      </c>
      <c r="AG34" s="15">
        <f t="shared" si="23"/>
        <v>1.2225481822284399E-24</v>
      </c>
      <c r="AH34" s="15">
        <f t="shared" si="24"/>
        <v>0.37243899336745301</v>
      </c>
      <c r="AI34" s="15">
        <f t="shared" si="25"/>
        <v>-1.5893827370946426E-26</v>
      </c>
      <c r="AJ34" s="15">
        <f t="shared" si="26"/>
        <v>2.6602217952422578</v>
      </c>
      <c r="AK34" s="15">
        <f t="shared" si="27"/>
        <v>-2.1964792806304274</v>
      </c>
      <c r="AL34" s="15">
        <f t="shared" si="28"/>
        <v>-1.0998784867628457</v>
      </c>
      <c r="AM34" s="15">
        <f t="shared" si="29"/>
        <v>3.620916170772865</v>
      </c>
      <c r="AN34" s="4">
        <f t="shared" si="32"/>
        <v>0</v>
      </c>
      <c r="AO34" s="5">
        <f t="shared" si="33"/>
        <v>0</v>
      </c>
      <c r="AP34" s="16">
        <f t="shared" si="34"/>
        <v>3.620916170772865</v>
      </c>
      <c r="AQ34" t="s">
        <v>41</v>
      </c>
      <c r="BC34">
        <v>0</v>
      </c>
      <c r="BD34">
        <v>0</v>
      </c>
    </row>
    <row r="35" spans="1:56" x14ac:dyDescent="0.2">
      <c r="A35" s="15">
        <f>'(Lab)limts'!A31</f>
        <v>64.593333333333348</v>
      </c>
      <c r="B35" s="29">
        <f>'(Lab)limts'!D31</f>
        <v>0.59458500000000014</v>
      </c>
      <c r="C35" s="15">
        <f>'(Lab)limts'!E31</f>
        <v>17.43</v>
      </c>
      <c r="D35" s="15">
        <f t="shared" si="37"/>
        <v>72.911666666666676</v>
      </c>
      <c r="E35" s="15">
        <f t="shared" si="37"/>
        <v>1.4316666666666666</v>
      </c>
      <c r="F35" s="15">
        <f t="shared" si="37"/>
        <v>13.528333333333334</v>
      </c>
      <c r="G35" s="15">
        <f t="shared" si="0"/>
        <v>17.440138512128424</v>
      </c>
      <c r="H35" s="15">
        <f t="shared" si="1"/>
        <v>13.603877102584477</v>
      </c>
      <c r="I35" s="15">
        <f t="shared" si="2"/>
        <v>15.52200780735645</v>
      </c>
      <c r="J35" s="15">
        <f t="shared" si="3"/>
        <v>0.40733656891006081</v>
      </c>
      <c r="K35" s="15">
        <f t="shared" si="4"/>
        <v>64.593333333333348</v>
      </c>
      <c r="L35" s="15">
        <f t="shared" si="5"/>
        <v>0.83678121382538873</v>
      </c>
      <c r="M35" s="15">
        <f t="shared" si="36"/>
        <v>17.43</v>
      </c>
      <c r="N35" s="15">
        <f t="shared" si="36"/>
        <v>72.911666666666676</v>
      </c>
      <c r="O35" s="15">
        <f t="shared" si="7"/>
        <v>2.0148368544895705</v>
      </c>
      <c r="P35" s="15">
        <f t="shared" si="8"/>
        <v>13.528333333333334</v>
      </c>
      <c r="Q35" s="15">
        <f t="shared" si="9"/>
        <v>17.450074578631781</v>
      </c>
      <c r="R35" s="15">
        <f t="shared" si="10"/>
        <v>13.677549865673575</v>
      </c>
      <c r="S35" s="15">
        <f t="shared" si="11"/>
        <v>87.251448690034607</v>
      </c>
      <c r="T35" s="15">
        <f t="shared" si="12"/>
        <v>81.528943626430191</v>
      </c>
      <c r="U35" s="15">
        <f t="shared" si="30"/>
        <v>-5.7225050636044159</v>
      </c>
      <c r="V35" s="15">
        <f t="shared" si="13"/>
        <v>8.318333333333328</v>
      </c>
      <c r="W35" s="15">
        <f t="shared" si="14"/>
        <v>-3.7725247129582069</v>
      </c>
      <c r="X35" s="15">
        <f t="shared" si="15"/>
        <v>-1.5423602563597363</v>
      </c>
      <c r="Y35" s="15">
        <f t="shared" si="16"/>
        <v>68.752500000000012</v>
      </c>
      <c r="Z35" s="15">
        <f t="shared" si="17"/>
        <v>15.563812222152677</v>
      </c>
      <c r="AA35" s="15">
        <f t="shared" si="31"/>
        <v>84.390196158232399</v>
      </c>
      <c r="AB35" s="15">
        <f t="shared" si="18"/>
        <v>351.65625625000047</v>
      </c>
      <c r="AC35" s="15">
        <f t="shared" si="19"/>
        <v>1.2736143580032306</v>
      </c>
      <c r="AD35" s="15">
        <f t="shared" si="20"/>
        <v>1.7003715499968703</v>
      </c>
      <c r="AE35" s="15">
        <f t="shared" si="21"/>
        <v>0.58957547130374155</v>
      </c>
      <c r="AF35" s="15">
        <f t="shared" si="22"/>
        <v>1.137640628892379</v>
      </c>
      <c r="AG35" s="15">
        <f t="shared" si="23"/>
        <v>1.702135944871307E-24</v>
      </c>
      <c r="AH35" s="15">
        <f t="shared" si="24"/>
        <v>0.37403734403666783</v>
      </c>
      <c r="AI35" s="15">
        <f t="shared" si="25"/>
        <v>-2.2223710486865401E-26</v>
      </c>
      <c r="AJ35" s="15">
        <f t="shared" si="26"/>
        <v>6.5312810593426329</v>
      </c>
      <c r="AK35" s="15">
        <f t="shared" si="27"/>
        <v>-2.2186472791579877</v>
      </c>
      <c r="AL35" s="15">
        <f t="shared" si="28"/>
        <v>-1.3557534929649948</v>
      </c>
      <c r="AM35" s="15">
        <f t="shared" si="29"/>
        <v>7.0298005348039396</v>
      </c>
      <c r="AN35" s="4">
        <f t="shared" si="32"/>
        <v>0</v>
      </c>
      <c r="AO35" s="5">
        <f t="shared" si="33"/>
        <v>0</v>
      </c>
      <c r="AP35" s="16">
        <f t="shared" si="34"/>
        <v>7.0298005348039396</v>
      </c>
      <c r="AQ35" t="s">
        <v>42</v>
      </c>
      <c r="BC35">
        <v>0</v>
      </c>
      <c r="BD35">
        <v>0</v>
      </c>
    </row>
    <row r="36" spans="1:56" x14ac:dyDescent="0.2">
      <c r="A36" s="15">
        <f>'(Lab)limts'!A32</f>
        <v>62.275000000000006</v>
      </c>
      <c r="B36" s="29">
        <f>'(Lab)limts'!D32</f>
        <v>0.56059833333333353</v>
      </c>
      <c r="C36" s="15">
        <f>'(Lab)limts'!E32</f>
        <v>17.371666666666666</v>
      </c>
      <c r="D36" s="15">
        <f t="shared" si="37"/>
        <v>72.911666666666676</v>
      </c>
      <c r="E36" s="15">
        <f t="shared" si="37"/>
        <v>1.4316666666666666</v>
      </c>
      <c r="F36" s="15">
        <f t="shared" si="37"/>
        <v>13.528333333333334</v>
      </c>
      <c r="G36" s="15">
        <f t="shared" si="0"/>
        <v>17.380709803374369</v>
      </c>
      <c r="H36" s="15">
        <f t="shared" si="1"/>
        <v>13.603877102584477</v>
      </c>
      <c r="I36" s="15">
        <f t="shared" si="2"/>
        <v>15.492293452979423</v>
      </c>
      <c r="J36" s="15">
        <f t="shared" si="3"/>
        <v>0.40793487871080397</v>
      </c>
      <c r="K36" s="15">
        <f t="shared" si="4"/>
        <v>62.275000000000006</v>
      </c>
      <c r="L36" s="15">
        <f t="shared" si="5"/>
        <v>0.78928594644714578</v>
      </c>
      <c r="M36" s="15">
        <f t="shared" si="36"/>
        <v>17.371666666666666</v>
      </c>
      <c r="N36" s="15">
        <f t="shared" si="36"/>
        <v>72.911666666666676</v>
      </c>
      <c r="O36" s="15">
        <f t="shared" si="7"/>
        <v>2.0156934346876341</v>
      </c>
      <c r="P36" s="15">
        <f t="shared" si="8"/>
        <v>13.528333333333334</v>
      </c>
      <c r="Q36" s="15">
        <f t="shared" si="9"/>
        <v>17.389588122869291</v>
      </c>
      <c r="R36" s="15">
        <f t="shared" si="10"/>
        <v>13.677676074553769</v>
      </c>
      <c r="S36" s="15">
        <f t="shared" si="11"/>
        <v>87.398541302331722</v>
      </c>
      <c r="T36" s="15">
        <f t="shared" si="12"/>
        <v>81.52539455828996</v>
      </c>
      <c r="U36" s="15">
        <f t="shared" si="30"/>
        <v>-5.8731467440417617</v>
      </c>
      <c r="V36" s="15">
        <f t="shared" si="13"/>
        <v>10.63666666666667</v>
      </c>
      <c r="W36" s="15">
        <f t="shared" si="14"/>
        <v>-3.7119120483155221</v>
      </c>
      <c r="X36" s="15">
        <f t="shared" si="15"/>
        <v>-1.5801884013919092</v>
      </c>
      <c r="Y36" s="15">
        <f t="shared" si="16"/>
        <v>67.593333333333334</v>
      </c>
      <c r="Z36" s="15">
        <f t="shared" si="17"/>
        <v>15.53363209871153</v>
      </c>
      <c r="AA36" s="15">
        <f t="shared" si="31"/>
        <v>84.461967930310834</v>
      </c>
      <c r="AB36" s="15">
        <f t="shared" si="18"/>
        <v>309.52537777777781</v>
      </c>
      <c r="AC36" s="15">
        <f t="shared" si="19"/>
        <v>1.255766162905618</v>
      </c>
      <c r="AD36" s="15">
        <f t="shared" si="20"/>
        <v>1.6990134444420188</v>
      </c>
      <c r="AE36" s="15">
        <f t="shared" si="21"/>
        <v>0.58981523459189278</v>
      </c>
      <c r="AF36" s="15">
        <f t="shared" si="22"/>
        <v>1.1374295929054854</v>
      </c>
      <c r="AG36" s="15">
        <f t="shared" si="23"/>
        <v>1.7782912823821064E-24</v>
      </c>
      <c r="AH36" s="15">
        <f t="shared" si="24"/>
        <v>0.37159263505999063</v>
      </c>
      <c r="AI36" s="15">
        <f t="shared" si="25"/>
        <v>-2.3066269422992895E-26</v>
      </c>
      <c r="AJ36" s="15">
        <f t="shared" si="26"/>
        <v>8.4702606113030861</v>
      </c>
      <c r="AK36" s="15">
        <f t="shared" si="27"/>
        <v>-2.18474554186625</v>
      </c>
      <c r="AL36" s="15">
        <f t="shared" si="28"/>
        <v>-1.3892626068884202</v>
      </c>
      <c r="AM36" s="15">
        <f t="shared" si="29"/>
        <v>8.8571145694856739</v>
      </c>
      <c r="AN36" s="4">
        <f t="shared" si="32"/>
        <v>0</v>
      </c>
      <c r="AO36" s="5">
        <f t="shared" si="33"/>
        <v>0</v>
      </c>
      <c r="AP36" s="16">
        <f t="shared" si="34"/>
        <v>8.8571145694856739</v>
      </c>
      <c r="AQ36" t="s">
        <v>43</v>
      </c>
      <c r="BC36">
        <v>0</v>
      </c>
      <c r="BD36">
        <v>0</v>
      </c>
    </row>
    <row r="37" spans="1:56" x14ac:dyDescent="0.2">
      <c r="A37" s="15">
        <f>'(Lab)limts'!A33</f>
        <v>56.986666666666672</v>
      </c>
      <c r="B37" s="29">
        <f>'(Lab)limts'!D33</f>
        <v>0.41437166666666658</v>
      </c>
      <c r="C37" s="15">
        <f>'(Lab)limts'!E33</f>
        <v>17.371666666666666</v>
      </c>
      <c r="D37" s="15">
        <f t="shared" si="37"/>
        <v>72.911666666666676</v>
      </c>
      <c r="E37" s="15">
        <f t="shared" si="37"/>
        <v>1.4316666666666666</v>
      </c>
      <c r="F37" s="15">
        <f t="shared" si="37"/>
        <v>13.528333333333334</v>
      </c>
      <c r="G37" s="15">
        <f t="shared" si="0"/>
        <v>17.376608030795708</v>
      </c>
      <c r="H37" s="15">
        <f t="shared" si="1"/>
        <v>13.603877102584477</v>
      </c>
      <c r="I37" s="15">
        <f t="shared" si="2"/>
        <v>15.490242566690092</v>
      </c>
      <c r="J37" s="15">
        <f t="shared" si="3"/>
        <v>0.40797608350152981</v>
      </c>
      <c r="K37" s="15">
        <f t="shared" si="4"/>
        <v>56.986666666666672</v>
      </c>
      <c r="L37" s="15">
        <f t="shared" si="5"/>
        <v>0.58342539634733459</v>
      </c>
      <c r="M37" s="15">
        <f t="shared" si="36"/>
        <v>17.371666666666666</v>
      </c>
      <c r="N37" s="15">
        <f t="shared" si="36"/>
        <v>72.911666666666676</v>
      </c>
      <c r="O37" s="15">
        <f t="shared" si="7"/>
        <v>2.0157524262130235</v>
      </c>
      <c r="P37" s="15">
        <f t="shared" si="8"/>
        <v>13.528333333333334</v>
      </c>
      <c r="Q37" s="15">
        <f t="shared" si="9"/>
        <v>17.381461042469383</v>
      </c>
      <c r="R37" s="15">
        <f t="shared" si="10"/>
        <v>13.677684768321043</v>
      </c>
      <c r="S37" s="15">
        <f t="shared" si="11"/>
        <v>88.076450937399898</v>
      </c>
      <c r="T37" s="15">
        <f t="shared" si="12"/>
        <v>81.525150141154626</v>
      </c>
      <c r="U37" s="15">
        <f t="shared" si="30"/>
        <v>-6.5513007962452718</v>
      </c>
      <c r="V37" s="15">
        <f t="shared" si="13"/>
        <v>15.925000000000004</v>
      </c>
      <c r="W37" s="15">
        <f t="shared" si="14"/>
        <v>-3.7037762741483391</v>
      </c>
      <c r="X37" s="15">
        <f t="shared" si="15"/>
        <v>-1.7620479966932836</v>
      </c>
      <c r="Y37" s="15">
        <f t="shared" si="16"/>
        <v>64.94916666666667</v>
      </c>
      <c r="Z37" s="15">
        <f t="shared" si="17"/>
        <v>15.529572905395213</v>
      </c>
      <c r="AA37" s="15">
        <f t="shared" si="31"/>
        <v>84.800800539277262</v>
      </c>
      <c r="AB37" s="15">
        <f t="shared" si="18"/>
        <v>223.47758402777788</v>
      </c>
      <c r="AC37" s="15">
        <f t="shared" si="19"/>
        <v>1.2148303988986677</v>
      </c>
      <c r="AD37" s="15">
        <f t="shared" si="20"/>
        <v>1.6988307807427847</v>
      </c>
      <c r="AE37" s="15">
        <f t="shared" si="21"/>
        <v>0.59098632667142914</v>
      </c>
      <c r="AF37" s="15">
        <f t="shared" si="22"/>
        <v>1.137666478692035</v>
      </c>
      <c r="AG37" s="15">
        <f t="shared" si="23"/>
        <v>2.1859769661633454E-24</v>
      </c>
      <c r="AH37" s="15">
        <f t="shared" si="24"/>
        <v>0.37126459739515066</v>
      </c>
      <c r="AI37" s="15">
        <f t="shared" si="25"/>
        <v>-2.8329341712591606E-26</v>
      </c>
      <c r="AJ37" s="15">
        <f t="shared" si="26"/>
        <v>13.108825737680895</v>
      </c>
      <c r="AK37" s="15">
        <f t="shared" si="27"/>
        <v>-2.1801914093697587</v>
      </c>
      <c r="AL37" s="15">
        <f t="shared" si="28"/>
        <v>-1.548826505566987</v>
      </c>
      <c r="AM37" s="15">
        <f t="shared" si="29"/>
        <v>13.378841891087644</v>
      </c>
      <c r="AN37" s="4">
        <f t="shared" si="32"/>
        <v>0</v>
      </c>
      <c r="AO37" s="5">
        <f t="shared" si="33"/>
        <v>0</v>
      </c>
      <c r="AP37" s="16">
        <f t="shared" si="34"/>
        <v>13.378841891087644</v>
      </c>
      <c r="AQ37" t="s">
        <v>44</v>
      </c>
      <c r="BC37">
        <v>0</v>
      </c>
      <c r="BD37">
        <v>0</v>
      </c>
    </row>
    <row r="38" spans="1:56" x14ac:dyDescent="0.2">
      <c r="A38" s="15">
        <f>'(Lab)limts'!A34</f>
        <v>69.493333333333339</v>
      </c>
      <c r="B38" s="29">
        <f>'(Lab)limts'!D34</f>
        <v>0.87127833333333338</v>
      </c>
      <c r="C38" s="15">
        <f>'(Lab)limts'!E34</f>
        <v>17.371666666666666</v>
      </c>
      <c r="D38" s="15">
        <f t="shared" si="37"/>
        <v>72.911666666666676</v>
      </c>
      <c r="E38" s="15">
        <f t="shared" si="37"/>
        <v>1.4316666666666666</v>
      </c>
      <c r="F38" s="15">
        <f t="shared" si="37"/>
        <v>13.528333333333334</v>
      </c>
      <c r="G38" s="15">
        <f t="shared" si="0"/>
        <v>17.393502485466058</v>
      </c>
      <c r="H38" s="15">
        <f t="shared" si="1"/>
        <v>13.603877102584477</v>
      </c>
      <c r="I38" s="15">
        <f t="shared" si="2"/>
        <v>15.498689794025267</v>
      </c>
      <c r="J38" s="15">
        <f t="shared" si="3"/>
        <v>0.4078062933415415</v>
      </c>
      <c r="K38" s="15">
        <f t="shared" si="4"/>
        <v>69.493333333333339</v>
      </c>
      <c r="L38" s="15">
        <f t="shared" si="5"/>
        <v>1.2265911209187963</v>
      </c>
      <c r="M38" s="15">
        <f t="shared" si="36"/>
        <v>17.371666666666666</v>
      </c>
      <c r="N38" s="15">
        <f t="shared" si="36"/>
        <v>72.911666666666676</v>
      </c>
      <c r="O38" s="15">
        <f t="shared" si="7"/>
        <v>2.0155093433006406</v>
      </c>
      <c r="P38" s="15">
        <f t="shared" si="8"/>
        <v>13.528333333333334</v>
      </c>
      <c r="Q38" s="15">
        <f t="shared" si="9"/>
        <v>17.414916840332445</v>
      </c>
      <c r="R38" s="15">
        <f t="shared" si="10"/>
        <v>13.677648946025409</v>
      </c>
      <c r="S38" s="15">
        <f t="shared" si="11"/>
        <v>85.96112160021093</v>
      </c>
      <c r="T38" s="15">
        <f t="shared" si="12"/>
        <v>81.526157298480186</v>
      </c>
      <c r="U38" s="15">
        <f t="shared" si="30"/>
        <v>-4.4349643017307443</v>
      </c>
      <c r="V38" s="15">
        <f t="shared" si="13"/>
        <v>3.4183333333333366</v>
      </c>
      <c r="W38" s="15">
        <f t="shared" si="14"/>
        <v>-3.7372678943070365</v>
      </c>
      <c r="X38" s="15">
        <f t="shared" si="15"/>
        <v>-1.1943331858820119</v>
      </c>
      <c r="Y38" s="15">
        <f t="shared" si="16"/>
        <v>71.202500000000015</v>
      </c>
      <c r="Z38" s="15">
        <f t="shared" si="17"/>
        <v>15.546282893178926</v>
      </c>
      <c r="AA38" s="15">
        <f t="shared" si="31"/>
        <v>83.743639449345551</v>
      </c>
      <c r="AB38" s="15">
        <f t="shared" si="18"/>
        <v>449.54600625000063</v>
      </c>
      <c r="AC38" s="15">
        <f t="shared" si="19"/>
        <v>1.3111904977900553</v>
      </c>
      <c r="AD38" s="15">
        <f t="shared" si="20"/>
        <v>1.6995827301930517</v>
      </c>
      <c r="AE38" s="15">
        <f t="shared" si="21"/>
        <v>0.58754437610703747</v>
      </c>
      <c r="AF38" s="15">
        <f t="shared" si="22"/>
        <v>1.1370119662488447</v>
      </c>
      <c r="AG38" s="15">
        <f t="shared" si="23"/>
        <v>1.1466525731546481E-24</v>
      </c>
      <c r="AH38" s="15">
        <f t="shared" si="24"/>
        <v>0.37261616591509517</v>
      </c>
      <c r="AI38" s="15">
        <f t="shared" si="25"/>
        <v>-1.4914232394656809E-26</v>
      </c>
      <c r="AJ38" s="15">
        <f t="shared" si="26"/>
        <v>2.6070455354082895</v>
      </c>
      <c r="AK38" s="15">
        <f t="shared" si="27"/>
        <v>-2.1989326132317952</v>
      </c>
      <c r="AL38" s="15">
        <f t="shared" si="28"/>
        <v>-1.0504139106136918</v>
      </c>
      <c r="AM38" s="15">
        <f t="shared" si="29"/>
        <v>3.5686636777423359</v>
      </c>
      <c r="AN38" s="4">
        <f>IF((T38-S38)&gt;180,1,IF((T38-S38)&lt;-180,2,0))</f>
        <v>0</v>
      </c>
      <c r="AO38" s="5">
        <f t="shared" si="33"/>
        <v>0</v>
      </c>
      <c r="AP38" s="16">
        <f t="shared" si="34"/>
        <v>3.5686636777423359</v>
      </c>
      <c r="AQ38" t="s">
        <v>45</v>
      </c>
      <c r="BC38">
        <v>0</v>
      </c>
      <c r="BD38">
        <v>0</v>
      </c>
    </row>
    <row r="39" spans="1:56" x14ac:dyDescent="0.2">
      <c r="A39" s="15">
        <f>'(Lab)limts'!A35</f>
        <v>64.723333333333343</v>
      </c>
      <c r="B39" s="29">
        <f>'(Lab)limts'!D35</f>
        <v>0.66698500000000016</v>
      </c>
      <c r="C39" s="15">
        <f>'(Lab)limts'!E35</f>
        <v>17.371666666666666</v>
      </c>
      <c r="D39" s="15">
        <f t="shared" si="37"/>
        <v>72.911666666666676</v>
      </c>
      <c r="E39" s="15">
        <f t="shared" si="37"/>
        <v>1.4316666666666666</v>
      </c>
      <c r="F39" s="15">
        <f t="shared" si="37"/>
        <v>13.528333333333334</v>
      </c>
      <c r="G39" s="15">
        <f t="shared" si="0"/>
        <v>17.384466392961354</v>
      </c>
      <c r="H39" s="15">
        <f t="shared" si="1"/>
        <v>13.603877102584477</v>
      </c>
      <c r="I39" s="15">
        <f t="shared" si="2"/>
        <v>15.494171747772915</v>
      </c>
      <c r="J39" s="15">
        <f t="shared" si="3"/>
        <v>0.40789713123078603</v>
      </c>
      <c r="K39" s="15">
        <f t="shared" si="4"/>
        <v>64.723333333333343</v>
      </c>
      <c r="L39" s="15">
        <f t="shared" si="5"/>
        <v>0.93904626807396596</v>
      </c>
      <c r="M39" s="15">
        <f t="shared" si="36"/>
        <v>17.371666666666666</v>
      </c>
      <c r="N39" s="15">
        <f t="shared" si="36"/>
        <v>72.911666666666676</v>
      </c>
      <c r="O39" s="15">
        <f t="shared" si="7"/>
        <v>2.0156393928787417</v>
      </c>
      <c r="P39" s="15">
        <f t="shared" si="8"/>
        <v>13.528333333333334</v>
      </c>
      <c r="Q39" s="15">
        <f t="shared" si="9"/>
        <v>17.397028788599545</v>
      </c>
      <c r="R39" s="15">
        <f t="shared" si="10"/>
        <v>13.67766811046029</v>
      </c>
      <c r="S39" s="15">
        <f t="shared" si="11"/>
        <v>86.905819410088654</v>
      </c>
      <c r="T39" s="15">
        <f t="shared" si="12"/>
        <v>81.525618467743371</v>
      </c>
      <c r="U39" s="15">
        <f t="shared" si="30"/>
        <v>-5.380200942345283</v>
      </c>
      <c r="V39" s="15">
        <f t="shared" si="13"/>
        <v>8.1883333333333326</v>
      </c>
      <c r="W39" s="15">
        <f t="shared" si="14"/>
        <v>-3.719360678139255</v>
      </c>
      <c r="X39" s="15">
        <f t="shared" si="15"/>
        <v>-1.4479709988116165</v>
      </c>
      <c r="Y39" s="15">
        <f t="shared" si="16"/>
        <v>68.81750000000001</v>
      </c>
      <c r="Z39" s="15">
        <f t="shared" si="17"/>
        <v>15.537348449529919</v>
      </c>
      <c r="AA39" s="15">
        <f t="shared" si="31"/>
        <v>84.215718938916012</v>
      </c>
      <c r="AB39" s="15">
        <f t="shared" si="18"/>
        <v>354.09830625000035</v>
      </c>
      <c r="AC39" s="15">
        <f t="shared" si="19"/>
        <v>1.2746137239491186</v>
      </c>
      <c r="AD39" s="15">
        <f t="shared" si="20"/>
        <v>1.6991806802288463</v>
      </c>
      <c r="AE39" s="15">
        <f t="shared" si="21"/>
        <v>0.58900460488673412</v>
      </c>
      <c r="AF39" s="15">
        <f t="shared" si="22"/>
        <v>1.1372735467675432</v>
      </c>
      <c r="AG39" s="15">
        <f t="shared" si="23"/>
        <v>1.5302216183778198E-24</v>
      </c>
      <c r="AH39" s="15">
        <f t="shared" si="24"/>
        <v>0.37189312713636019</v>
      </c>
      <c r="AI39" s="15">
        <f t="shared" si="25"/>
        <v>-1.9864601117443629E-26</v>
      </c>
      <c r="AJ39" s="15">
        <f t="shared" si="26"/>
        <v>6.4241684986440672</v>
      </c>
      <c r="AK39" s="15">
        <f t="shared" si="27"/>
        <v>-2.1889141757651869</v>
      </c>
      <c r="AL39" s="15">
        <f t="shared" si="28"/>
        <v>-1.273195004778898</v>
      </c>
      <c r="AM39" s="15">
        <f t="shared" si="29"/>
        <v>6.9052379892390743</v>
      </c>
      <c r="AN39" s="4">
        <f t="shared" si="32"/>
        <v>0</v>
      </c>
      <c r="AO39" s="5">
        <f t="shared" si="33"/>
        <v>0</v>
      </c>
      <c r="AP39" s="16">
        <f t="shared" si="34"/>
        <v>6.9052379892390743</v>
      </c>
      <c r="AQ39" t="s">
        <v>46</v>
      </c>
      <c r="BC39">
        <v>0</v>
      </c>
      <c r="BD39">
        <v>0</v>
      </c>
    </row>
    <row r="40" spans="1:56" x14ac:dyDescent="0.2">
      <c r="A40" s="15">
        <f>'(Lab)limts'!A36</f>
        <v>65.856666666666669</v>
      </c>
      <c r="B40" s="29">
        <f>'(Lab)limts'!D36</f>
        <v>0.55994499999999992</v>
      </c>
      <c r="C40" s="15">
        <f>'(Lab)limts'!E36</f>
        <v>19.46</v>
      </c>
      <c r="D40" s="15">
        <f t="shared" si="37"/>
        <v>72.911666666666676</v>
      </c>
      <c r="E40" s="15">
        <f t="shared" si="37"/>
        <v>1.4316666666666666</v>
      </c>
      <c r="F40" s="15">
        <f t="shared" si="37"/>
        <v>13.528333333333334</v>
      </c>
      <c r="G40" s="15">
        <f t="shared" si="0"/>
        <v>19.468054304501646</v>
      </c>
      <c r="H40" s="15">
        <f t="shared" si="1"/>
        <v>13.603877102584477</v>
      </c>
      <c r="I40" s="15">
        <f t="shared" si="2"/>
        <v>16.535965703543063</v>
      </c>
      <c r="J40" s="15">
        <f t="shared" si="3"/>
        <v>0.3854547526671156</v>
      </c>
      <c r="K40" s="15">
        <f t="shared" si="4"/>
        <v>65.856666666666669</v>
      </c>
      <c r="L40" s="15">
        <f t="shared" si="5"/>
        <v>0.77577846148218788</v>
      </c>
      <c r="M40" s="15">
        <f t="shared" si="36"/>
        <v>19.46</v>
      </c>
      <c r="N40" s="15">
        <f t="shared" si="36"/>
        <v>72.911666666666676</v>
      </c>
      <c r="O40" s="15">
        <f t="shared" si="7"/>
        <v>1.9835093875684202</v>
      </c>
      <c r="P40" s="15">
        <f t="shared" si="8"/>
        <v>13.528333333333334</v>
      </c>
      <c r="Q40" s="15">
        <f t="shared" si="9"/>
        <v>19.475457176182019</v>
      </c>
      <c r="R40" s="15">
        <f t="shared" si="10"/>
        <v>13.672970133381767</v>
      </c>
      <c r="S40" s="15">
        <f t="shared" si="11"/>
        <v>87.717096224460889</v>
      </c>
      <c r="T40" s="15">
        <f t="shared" si="12"/>
        <v>81.658787483480268</v>
      </c>
      <c r="U40" s="15">
        <f t="shared" si="30"/>
        <v>-6.0583087409806211</v>
      </c>
      <c r="V40" s="15">
        <f t="shared" si="13"/>
        <v>7.0550000000000068</v>
      </c>
      <c r="W40" s="15">
        <f t="shared" si="14"/>
        <v>-5.8024870428002515</v>
      </c>
      <c r="X40" s="15">
        <f t="shared" si="15"/>
        <v>-1.7246528788149667</v>
      </c>
      <c r="Y40" s="15">
        <f t="shared" si="16"/>
        <v>69.384166666666673</v>
      </c>
      <c r="Z40" s="15">
        <f t="shared" si="17"/>
        <v>16.574213654781893</v>
      </c>
      <c r="AA40" s="15">
        <f t="shared" si="31"/>
        <v>84.687941853970585</v>
      </c>
      <c r="AB40" s="15">
        <f t="shared" si="18"/>
        <v>375.74591736111137</v>
      </c>
      <c r="AC40" s="15">
        <f t="shared" si="19"/>
        <v>1.2833200487973202</v>
      </c>
      <c r="AD40" s="15">
        <f t="shared" si="20"/>
        <v>1.7458396144651851</v>
      </c>
      <c r="AE40" s="15">
        <f t="shared" si="21"/>
        <v>0.59058904684615043</v>
      </c>
      <c r="AF40" s="15">
        <f t="shared" si="22"/>
        <v>1.1468282356690314</v>
      </c>
      <c r="AG40" s="15">
        <f t="shared" si="23"/>
        <v>2.0408215600016144E-24</v>
      </c>
      <c r="AH40" s="15">
        <f t="shared" si="24"/>
        <v>0.46170346546769792</v>
      </c>
      <c r="AI40" s="15">
        <f t="shared" si="25"/>
        <v>-3.2890882876941896E-26</v>
      </c>
      <c r="AJ40" s="15">
        <f t="shared" si="26"/>
        <v>5.4974595048302177</v>
      </c>
      <c r="AK40" s="15">
        <f t="shared" si="27"/>
        <v>-3.3236083055531802</v>
      </c>
      <c r="AL40" s="15">
        <f t="shared" si="28"/>
        <v>-1.5038458464609101</v>
      </c>
      <c r="AM40" s="15">
        <f t="shared" si="29"/>
        <v>6.5977257828669957</v>
      </c>
      <c r="AN40" s="4">
        <f t="shared" si="32"/>
        <v>0</v>
      </c>
      <c r="AO40" s="5">
        <f t="shared" si="33"/>
        <v>0</v>
      </c>
      <c r="AP40" s="16">
        <f t="shared" si="34"/>
        <v>6.5977257828669957</v>
      </c>
      <c r="AQ40" t="s">
        <v>47</v>
      </c>
      <c r="BC40">
        <v>0</v>
      </c>
      <c r="BD40">
        <v>0</v>
      </c>
    </row>
    <row r="41" spans="1:56" x14ac:dyDescent="0.2">
      <c r="A41" s="15">
        <f>'(Lab)limts'!A37</f>
        <v>61.711666666666666</v>
      </c>
      <c r="B41" s="29">
        <f>'(Lab)limts'!D37</f>
        <v>0.29333300000000001</v>
      </c>
      <c r="C41" s="15">
        <f>'(Lab)limts'!E37</f>
        <v>17.371666666666666</v>
      </c>
      <c r="D41" s="15">
        <f t="shared" si="37"/>
        <v>72.911666666666676</v>
      </c>
      <c r="E41" s="15">
        <f t="shared" si="37"/>
        <v>1.4316666666666666</v>
      </c>
      <c r="F41" s="15">
        <f t="shared" si="37"/>
        <v>13.528333333333334</v>
      </c>
      <c r="G41" s="15">
        <f t="shared" si="0"/>
        <v>17.374143058771754</v>
      </c>
      <c r="H41" s="15">
        <f t="shared" si="1"/>
        <v>13.603877102584477</v>
      </c>
      <c r="I41" s="15">
        <f t="shared" si="2"/>
        <v>15.489010080678115</v>
      </c>
      <c r="J41" s="15">
        <f t="shared" si="3"/>
        <v>0.40800084001233616</v>
      </c>
      <c r="K41" s="15">
        <f t="shared" si="4"/>
        <v>61.711666666666666</v>
      </c>
      <c r="L41" s="15">
        <f t="shared" si="5"/>
        <v>0.4130131104033386</v>
      </c>
      <c r="M41" s="15">
        <f t="shared" si="36"/>
        <v>17.371666666666666</v>
      </c>
      <c r="N41" s="15">
        <f t="shared" si="36"/>
        <v>72.911666666666676</v>
      </c>
      <c r="O41" s="15">
        <f t="shared" si="7"/>
        <v>2.0157878692843276</v>
      </c>
      <c r="P41" s="15">
        <f t="shared" si="8"/>
        <v>13.528333333333334</v>
      </c>
      <c r="Q41" s="15">
        <f t="shared" si="9"/>
        <v>17.376575687031746</v>
      </c>
      <c r="R41" s="15">
        <f t="shared" si="10"/>
        <v>13.677689991798017</v>
      </c>
      <c r="S41" s="15">
        <f t="shared" si="11"/>
        <v>88.638043697351563</v>
      </c>
      <c r="T41" s="15">
        <f t="shared" si="12"/>
        <v>81.525003291499772</v>
      </c>
      <c r="U41" s="15">
        <f t="shared" si="30"/>
        <v>-7.1130404058517911</v>
      </c>
      <c r="V41" s="15">
        <f t="shared" si="13"/>
        <v>11.20000000000001</v>
      </c>
      <c r="W41" s="15">
        <f t="shared" si="14"/>
        <v>-3.698885695233729</v>
      </c>
      <c r="X41" s="15">
        <f t="shared" si="15"/>
        <v>-1.9126794431928245</v>
      </c>
      <c r="Y41" s="15">
        <f t="shared" si="16"/>
        <v>67.311666666666667</v>
      </c>
      <c r="Z41" s="15">
        <f t="shared" si="17"/>
        <v>15.527132839414882</v>
      </c>
      <c r="AA41" s="15">
        <f t="shared" si="31"/>
        <v>85.081523494425667</v>
      </c>
      <c r="AB41" s="15">
        <f t="shared" si="18"/>
        <v>299.69380277777782</v>
      </c>
      <c r="AC41" s="15">
        <f t="shared" si="19"/>
        <v>1.251421210325242</v>
      </c>
      <c r="AD41" s="15">
        <f t="shared" si="20"/>
        <v>1.6987209777736698</v>
      </c>
      <c r="AE41" s="15">
        <f t="shared" si="21"/>
        <v>0.59200602459150453</v>
      </c>
      <c r="AF41" s="15">
        <f t="shared" si="22"/>
        <v>1.137882342783493</v>
      </c>
      <c r="AG41" s="15">
        <f t="shared" si="23"/>
        <v>2.592947512624077E-24</v>
      </c>
      <c r="AH41" s="15">
        <f t="shared" si="24"/>
        <v>0.37106749529827393</v>
      </c>
      <c r="AI41" s="15">
        <f t="shared" si="25"/>
        <v>-3.3585668861686976E-26</v>
      </c>
      <c r="AJ41" s="15">
        <f t="shared" si="26"/>
        <v>8.9498243337981709</v>
      </c>
      <c r="AK41" s="15">
        <f t="shared" si="27"/>
        <v>-2.1774533567492993</v>
      </c>
      <c r="AL41" s="15">
        <f t="shared" si="28"/>
        <v>-1.6809114363388566</v>
      </c>
      <c r="AM41" s="15">
        <f t="shared" si="29"/>
        <v>9.363018849894484</v>
      </c>
      <c r="AN41" s="4">
        <f t="shared" si="32"/>
        <v>0</v>
      </c>
      <c r="AO41" s="5">
        <f t="shared" si="33"/>
        <v>0</v>
      </c>
      <c r="AP41" s="16">
        <f t="shared" si="34"/>
        <v>9.363018849894484</v>
      </c>
      <c r="AQ41" t="s">
        <v>48</v>
      </c>
      <c r="BC41">
        <v>0</v>
      </c>
      <c r="BD41">
        <v>0</v>
      </c>
    </row>
    <row r="42" spans="1:56" x14ac:dyDescent="0.2">
      <c r="A42" s="15">
        <f>'(Lab)limts'!A38</f>
        <v>62.03</v>
      </c>
      <c r="B42" s="29">
        <f>'(Lab)limts'!D38</f>
        <v>0.32333299999999998</v>
      </c>
      <c r="C42" s="15">
        <f>'(Lab)limts'!E38</f>
        <v>17.371666666666666</v>
      </c>
      <c r="D42" s="15">
        <f t="shared" si="37"/>
        <v>72.911666666666676</v>
      </c>
      <c r="E42" s="15">
        <f t="shared" si="37"/>
        <v>1.4316666666666666</v>
      </c>
      <c r="F42" s="15">
        <f t="shared" si="37"/>
        <v>13.528333333333334</v>
      </c>
      <c r="G42" s="15">
        <f t="shared" si="0"/>
        <v>17.374675450398112</v>
      </c>
      <c r="H42" s="15">
        <f t="shared" si="1"/>
        <v>13.603877102584477</v>
      </c>
      <c r="I42" s="15">
        <f t="shared" si="2"/>
        <v>15.489276276491294</v>
      </c>
      <c r="J42" s="15">
        <f t="shared" si="3"/>
        <v>0.40799549338879193</v>
      </c>
      <c r="K42" s="15">
        <f t="shared" si="4"/>
        <v>62.03</v>
      </c>
      <c r="L42" s="15">
        <f t="shared" si="5"/>
        <v>0.45525140686387822</v>
      </c>
      <c r="M42" s="15">
        <f t="shared" si="36"/>
        <v>17.371666666666666</v>
      </c>
      <c r="N42" s="15">
        <f t="shared" si="36"/>
        <v>72.911666666666676</v>
      </c>
      <c r="O42" s="15">
        <f t="shared" si="7"/>
        <v>2.0157802147016204</v>
      </c>
      <c r="P42" s="15">
        <f t="shared" si="8"/>
        <v>13.528333333333334</v>
      </c>
      <c r="Q42" s="15">
        <f t="shared" si="9"/>
        <v>17.377630926603008</v>
      </c>
      <c r="R42" s="15">
        <f t="shared" si="10"/>
        <v>13.677688863684548</v>
      </c>
      <c r="S42" s="15">
        <f t="shared" si="11"/>
        <v>88.498819034251611</v>
      </c>
      <c r="T42" s="15">
        <f t="shared" si="12"/>
        <v>81.525035006372406</v>
      </c>
      <c r="U42" s="15">
        <f t="shared" si="30"/>
        <v>-6.9737840278792049</v>
      </c>
      <c r="V42" s="15">
        <f t="shared" si="13"/>
        <v>10.881666666666675</v>
      </c>
      <c r="W42" s="15">
        <f t="shared" si="14"/>
        <v>-3.6999420629184598</v>
      </c>
      <c r="X42" s="15">
        <f t="shared" si="15"/>
        <v>-1.8753373035934857</v>
      </c>
      <c r="Y42" s="15">
        <f t="shared" si="16"/>
        <v>67.470833333333331</v>
      </c>
      <c r="Z42" s="15">
        <f t="shared" si="17"/>
        <v>15.527659895143778</v>
      </c>
      <c r="AA42" s="15">
        <f t="shared" si="31"/>
        <v>85.011927020312015</v>
      </c>
      <c r="AB42" s="15">
        <f t="shared" si="18"/>
        <v>305.23001736111104</v>
      </c>
      <c r="AC42" s="15">
        <f t="shared" si="19"/>
        <v>1.2538769015303728</v>
      </c>
      <c r="AD42" s="15">
        <f t="shared" si="20"/>
        <v>1.69874469528147</v>
      </c>
      <c r="AE42" s="15">
        <f t="shared" si="21"/>
        <v>0.59174901334864582</v>
      </c>
      <c r="AF42" s="15">
        <f t="shared" si="22"/>
        <v>1.1378271613384701</v>
      </c>
      <c r="AG42" s="15">
        <f t="shared" si="23"/>
        <v>2.4855426707101519E-24</v>
      </c>
      <c r="AH42" s="15">
        <f t="shared" si="24"/>
        <v>0.37111006386274148</v>
      </c>
      <c r="AI42" s="15">
        <f t="shared" si="25"/>
        <v>-3.2198179590180808E-26</v>
      </c>
      <c r="AJ42" s="15">
        <f t="shared" si="26"/>
        <v>8.6784170386945174</v>
      </c>
      <c r="AK42" s="15">
        <f t="shared" si="27"/>
        <v>-2.1780448075544427</v>
      </c>
      <c r="AL42" s="15">
        <f t="shared" si="28"/>
        <v>-1.6481741404269643</v>
      </c>
      <c r="AM42" s="15">
        <f t="shared" si="29"/>
        <v>9.0980920790235107</v>
      </c>
      <c r="AN42" s="4">
        <f t="shared" si="32"/>
        <v>0</v>
      </c>
      <c r="AO42" s="5">
        <f t="shared" si="33"/>
        <v>0</v>
      </c>
      <c r="AP42" s="16">
        <f t="shared" si="34"/>
        <v>9.0980920790235107</v>
      </c>
      <c r="AQ42" t="s">
        <v>49</v>
      </c>
      <c r="BC42">
        <v>0</v>
      </c>
      <c r="BD42">
        <v>0</v>
      </c>
    </row>
    <row r="43" spans="1:56" x14ac:dyDescent="0.2">
      <c r="A43" s="28">
        <f>'(Lab)limts'!A39</f>
        <v>60.705000000000005</v>
      </c>
      <c r="B43" s="29">
        <f>'(Lab)limts'!D39</f>
        <v>0.593333</v>
      </c>
      <c r="C43" s="15">
        <f>'(Lab)limts'!E39</f>
        <v>17.371666666666666</v>
      </c>
      <c r="D43" s="15">
        <f t="shared" ref="D43:F58" si="38">D42</f>
        <v>72.911666666666676</v>
      </c>
      <c r="E43" s="15">
        <f t="shared" si="38"/>
        <v>1.4316666666666666</v>
      </c>
      <c r="F43" s="15">
        <f t="shared" si="38"/>
        <v>13.528333333333334</v>
      </c>
      <c r="G43" s="15">
        <f t="shared" si="0"/>
        <v>17.381796421160466</v>
      </c>
      <c r="H43" s="15">
        <f t="shared" si="1"/>
        <v>13.603877102584477</v>
      </c>
      <c r="I43" s="15">
        <f t="shared" si="2"/>
        <v>15.492836761872471</v>
      </c>
      <c r="J43" s="15">
        <f t="shared" si="3"/>
        <v>0.40792396101704831</v>
      </c>
      <c r="K43" s="15">
        <f t="shared" si="4"/>
        <v>60.705000000000005</v>
      </c>
      <c r="L43" s="15">
        <f t="shared" si="5"/>
        <v>0.83536774756212839</v>
      </c>
      <c r="M43" s="15">
        <f t="shared" si="36"/>
        <v>17.371666666666666</v>
      </c>
      <c r="N43" s="15">
        <f t="shared" si="36"/>
        <v>72.911666666666676</v>
      </c>
      <c r="O43" s="15">
        <f t="shared" si="7"/>
        <v>2.0156778041894077</v>
      </c>
      <c r="P43" s="15">
        <f t="shared" si="8"/>
        <v>13.528333333333334</v>
      </c>
      <c r="Q43" s="15">
        <f t="shared" si="9"/>
        <v>17.391740627419811</v>
      </c>
      <c r="R43" s="15">
        <f t="shared" si="10"/>
        <v>13.677673771079629</v>
      </c>
      <c r="S43" s="15">
        <f t="shared" si="11"/>
        <v>87.246884558742551</v>
      </c>
      <c r="T43" s="15">
        <f t="shared" si="12"/>
        <v>81.525459319535699</v>
      </c>
      <c r="U43" s="15">
        <f>IF(AN43=0,T43-S43,IF(AN43=1,T43-S43-360,T43+360-S43))</f>
        <v>-5.7214252392068516</v>
      </c>
      <c r="V43" s="15">
        <f t="shared" si="13"/>
        <v>12.206666666666671</v>
      </c>
      <c r="W43" s="15">
        <f t="shared" si="14"/>
        <v>-3.7140668563401817</v>
      </c>
      <c r="X43" s="15">
        <f t="shared" si="15"/>
        <v>-1.5394967773665422</v>
      </c>
      <c r="Y43" s="15">
        <f t="shared" si="16"/>
        <v>66.808333333333337</v>
      </c>
      <c r="Z43" s="15">
        <f t="shared" si="17"/>
        <v>15.53470719924972</v>
      </c>
      <c r="AA43" s="15">
        <f>IF(AO43=3,S43+T43,IF(AO43=0,AVERAGE(S43,T43),IF(AO43=1,AVERAGE(S43,T43)+180,AVERAGE(S43,T43)-180)))</f>
        <v>84.386171939139132</v>
      </c>
      <c r="AB43" s="15">
        <f t="shared" si="18"/>
        <v>282.52006944444457</v>
      </c>
      <c r="AC43" s="15">
        <f t="shared" si="19"/>
        <v>1.2436483460817613</v>
      </c>
      <c r="AD43" s="15">
        <f t="shared" si="20"/>
        <v>1.6990618239662374</v>
      </c>
      <c r="AE43" s="15">
        <f t="shared" si="21"/>
        <v>0.58956211324407737</v>
      </c>
      <c r="AF43" s="15">
        <f t="shared" si="22"/>
        <v>1.1373801220752646</v>
      </c>
      <c r="AG43" s="15">
        <f t="shared" si="23"/>
        <v>1.6979629989547367E-24</v>
      </c>
      <c r="AH43" s="15">
        <f t="shared" si="24"/>
        <v>0.37167954840999284</v>
      </c>
      <c r="AI43" s="15">
        <f t="shared" si="25"/>
        <v>-2.2029480217623193E-26</v>
      </c>
      <c r="AJ43" s="15">
        <f t="shared" si="26"/>
        <v>9.8152075746532343</v>
      </c>
      <c r="AK43" s="15">
        <f t="shared" si="27"/>
        <v>-2.1859515668889427</v>
      </c>
      <c r="AL43" s="15">
        <f t="shared" si="28"/>
        <v>-1.3535464067699505</v>
      </c>
      <c r="AM43" s="15">
        <f t="shared" si="29"/>
        <v>10.146367421969021</v>
      </c>
      <c r="AP43" s="16">
        <f t="shared" si="34"/>
        <v>10.146367421969021</v>
      </c>
      <c r="AQ43" t="s">
        <v>50</v>
      </c>
      <c r="BC43">
        <v>0</v>
      </c>
      <c r="BD43">
        <v>0</v>
      </c>
    </row>
    <row r="44" spans="1:56" x14ac:dyDescent="0.2">
      <c r="A44" s="28">
        <f>'(Lab)limts'!A40</f>
        <v>61.318333333333328</v>
      </c>
      <c r="B44" s="29">
        <f>'(Lab)limts'!D40</f>
        <v>0.64166699999999999</v>
      </c>
      <c r="C44" s="15">
        <f>'(Lab)limts'!E40</f>
        <v>17.371666666666666</v>
      </c>
      <c r="D44" s="15">
        <f t="shared" si="38"/>
        <v>72.911666666666676</v>
      </c>
      <c r="E44" s="15">
        <f t="shared" si="38"/>
        <v>1.4316666666666666</v>
      </c>
      <c r="F44" s="15">
        <f t="shared" si="38"/>
        <v>13.528333333333334</v>
      </c>
      <c r="G44" s="15">
        <f t="shared" si="0"/>
        <v>17.383513434190075</v>
      </c>
      <c r="H44" s="15">
        <f t="shared" si="1"/>
        <v>13.603877102584477</v>
      </c>
      <c r="I44" s="15">
        <f t="shared" si="2"/>
        <v>15.493695268387276</v>
      </c>
      <c r="J44" s="15">
        <f t="shared" si="3"/>
        <v>0.4079067078108618</v>
      </c>
      <c r="K44" s="15">
        <f t="shared" si="4"/>
        <v>61.318333333333328</v>
      </c>
      <c r="L44" s="15">
        <f t="shared" si="5"/>
        <v>0.90340727348087224</v>
      </c>
      <c r="M44" s="15">
        <f t="shared" si="36"/>
        <v>17.371666666666666</v>
      </c>
      <c r="N44" s="15">
        <f t="shared" si="36"/>
        <v>72.911666666666676</v>
      </c>
      <c r="O44" s="15">
        <f t="shared" si="7"/>
        <v>2.0156531033492171</v>
      </c>
      <c r="P44" s="15">
        <f t="shared" si="8"/>
        <v>13.528333333333334</v>
      </c>
      <c r="Q44" s="15">
        <f t="shared" si="9"/>
        <v>17.395141490644907</v>
      </c>
      <c r="R44" s="15">
        <f t="shared" si="10"/>
        <v>13.677670130940397</v>
      </c>
      <c r="S44" s="15">
        <f t="shared" si="11"/>
        <v>87.023035388958931</v>
      </c>
      <c r="T44" s="15">
        <f t="shared" si="12"/>
        <v>81.525561661627009</v>
      </c>
      <c r="U44" s="15">
        <f t="shared" ref="U44:U69" si="39">IF(AN44=0,T44-S44,IF(AN44=1,T44-S44-360,T44+360-S44))</f>
        <v>-5.4974737273319221</v>
      </c>
      <c r="V44" s="15">
        <f t="shared" si="13"/>
        <v>11.593333333333348</v>
      </c>
      <c r="W44" s="15">
        <f t="shared" si="14"/>
        <v>-3.7174713597045095</v>
      </c>
      <c r="X44" s="15">
        <f t="shared" si="15"/>
        <v>-1.4794284663164148</v>
      </c>
      <c r="Y44" s="15">
        <f t="shared" si="16"/>
        <v>67.115000000000009</v>
      </c>
      <c r="Z44" s="15">
        <f t="shared" si="17"/>
        <v>15.536405810792651</v>
      </c>
      <c r="AA44" s="15">
        <f t="shared" ref="AA44:AA69" si="40">IF(AO44=3,S44+T44,IF(AO44=0,AVERAGE(S44,T44),IF(AO44=1,AVERAGE(S44,T44)+180,AVERAGE(S44,T44)-180)))</f>
        <v>84.274298525292977</v>
      </c>
      <c r="AB44" s="15">
        <f t="shared" si="18"/>
        <v>292.92322500000029</v>
      </c>
      <c r="AC44" s="15">
        <f t="shared" si="19"/>
        <v>1.2483854587297134</v>
      </c>
      <c r="AD44" s="15">
        <f t="shared" si="20"/>
        <v>1.6991382614856692</v>
      </c>
      <c r="AE44" s="15">
        <f t="shared" si="21"/>
        <v>0.58919437871206337</v>
      </c>
      <c r="AF44" s="15">
        <f t="shared" si="22"/>
        <v>1.137309444536627</v>
      </c>
      <c r="AG44" s="15">
        <f t="shared" si="23"/>
        <v>1.5859292112249202E-24</v>
      </c>
      <c r="AH44" s="15">
        <f t="shared" si="24"/>
        <v>0.3718168938827775</v>
      </c>
      <c r="AI44" s="15">
        <f t="shared" si="25"/>
        <v>-2.0583550071117292E-26</v>
      </c>
      <c r="AJ44" s="15">
        <f t="shared" si="26"/>
        <v>9.286661625432636</v>
      </c>
      <c r="AK44" s="15">
        <f t="shared" si="27"/>
        <v>-2.1878568942671435</v>
      </c>
      <c r="AL44" s="15">
        <f t="shared" si="28"/>
        <v>-1.3008143680009421</v>
      </c>
      <c r="AM44" s="15">
        <f t="shared" si="29"/>
        <v>9.6291702630638483</v>
      </c>
      <c r="AP44" s="16">
        <f t="shared" si="34"/>
        <v>9.6291702630638483</v>
      </c>
      <c r="AQ44" t="s">
        <v>51</v>
      </c>
      <c r="BC44">
        <v>0</v>
      </c>
      <c r="BD44">
        <v>0</v>
      </c>
    </row>
    <row r="45" spans="1:56" x14ac:dyDescent="0.2">
      <c r="A45" s="28">
        <f>'(Lab)limts'!A41</f>
        <v>59.455000000000005</v>
      </c>
      <c r="B45" s="29">
        <f>'(Lab)limts'!D41</f>
        <v>0.83985166666666689</v>
      </c>
      <c r="C45" s="15">
        <f>'(Lab)limts'!E41</f>
        <v>17.371666666666666</v>
      </c>
      <c r="D45" s="15">
        <f t="shared" si="38"/>
        <v>72.911666666666676</v>
      </c>
      <c r="E45" s="15">
        <f t="shared" si="38"/>
        <v>1.4316666666666666</v>
      </c>
      <c r="F45" s="15">
        <f t="shared" si="38"/>
        <v>13.528333333333334</v>
      </c>
      <c r="G45" s="15">
        <f t="shared" si="0"/>
        <v>17.391956577676378</v>
      </c>
      <c r="H45" s="15">
        <f t="shared" si="1"/>
        <v>13.603877102584477</v>
      </c>
      <c r="I45" s="15">
        <f t="shared" si="2"/>
        <v>15.497916840130427</v>
      </c>
      <c r="J45" s="15">
        <f t="shared" si="3"/>
        <v>0.40782183804417615</v>
      </c>
      <c r="K45" s="15">
        <f t="shared" si="4"/>
        <v>59.455000000000005</v>
      </c>
      <c r="L45" s="15">
        <f t="shared" si="5"/>
        <v>1.1823615170511317</v>
      </c>
      <c r="M45" s="15">
        <f t="shared" si="36"/>
        <v>17.371666666666666</v>
      </c>
      <c r="N45" s="15">
        <f t="shared" si="36"/>
        <v>72.911666666666676</v>
      </c>
      <c r="O45" s="15">
        <f t="shared" si="7"/>
        <v>2.0155315981332453</v>
      </c>
      <c r="P45" s="15">
        <f t="shared" si="8"/>
        <v>13.528333333333334</v>
      </c>
      <c r="Q45" s="15">
        <f t="shared" si="9"/>
        <v>17.41185749811838</v>
      </c>
      <c r="R45" s="15">
        <f t="shared" si="10"/>
        <v>13.677652225468059</v>
      </c>
      <c r="S45" s="15">
        <f t="shared" si="11"/>
        <v>86.106303048721202</v>
      </c>
      <c r="T45" s="15">
        <f t="shared" si="12"/>
        <v>81.526065090554923</v>
      </c>
      <c r="U45" s="15">
        <f t="shared" si="39"/>
        <v>-4.5802379581662791</v>
      </c>
      <c r="V45" s="15">
        <f t="shared" si="13"/>
        <v>13.456666666666671</v>
      </c>
      <c r="W45" s="15">
        <f t="shared" si="14"/>
        <v>-3.7342052726503212</v>
      </c>
      <c r="X45" s="15">
        <f t="shared" si="15"/>
        <v>-1.2333265896882435</v>
      </c>
      <c r="Y45" s="15">
        <f t="shared" si="16"/>
        <v>66.183333333333337</v>
      </c>
      <c r="Z45" s="15">
        <f t="shared" si="17"/>
        <v>15.544754861793219</v>
      </c>
      <c r="AA45" s="15">
        <f t="shared" si="40"/>
        <v>83.816184069638069</v>
      </c>
      <c r="AB45" s="15">
        <f t="shared" si="18"/>
        <v>261.90027777777789</v>
      </c>
      <c r="AC45" s="15">
        <f t="shared" si="19"/>
        <v>1.2339803930569937</v>
      </c>
      <c r="AD45" s="15">
        <f t="shared" si="20"/>
        <v>1.6995139687806948</v>
      </c>
      <c r="AE45" s="15">
        <f t="shared" si="21"/>
        <v>0.5877608274424313</v>
      </c>
      <c r="AF45" s="15">
        <f t="shared" si="22"/>
        <v>1.13704896969936</v>
      </c>
      <c r="AG45" s="15">
        <f t="shared" si="23"/>
        <v>1.1986995437474338E-24</v>
      </c>
      <c r="AH45" s="15">
        <f t="shared" si="24"/>
        <v>0.37249244379446167</v>
      </c>
      <c r="AI45" s="15">
        <f t="shared" si="25"/>
        <v>-1.5586017895919793E-26</v>
      </c>
      <c r="AJ45" s="15">
        <f t="shared" si="26"/>
        <v>10.905089531714422</v>
      </c>
      <c r="AK45" s="15">
        <f t="shared" si="27"/>
        <v>-2.1972195234908263</v>
      </c>
      <c r="AL45" s="15">
        <f t="shared" si="28"/>
        <v>-1.0846732397236503</v>
      </c>
      <c r="AM45" s="15">
        <f t="shared" si="29"/>
        <v>11.176997242823733</v>
      </c>
      <c r="AP45" s="16">
        <f t="shared" si="34"/>
        <v>11.176997242823733</v>
      </c>
      <c r="AQ45" t="s">
        <v>52</v>
      </c>
      <c r="BC45">
        <v>0</v>
      </c>
      <c r="BD45">
        <v>0</v>
      </c>
    </row>
    <row r="46" spans="1:56" x14ac:dyDescent="0.2">
      <c r="A46" s="28">
        <f>'(Lab)limts'!A42</f>
        <v>66.054999999999993</v>
      </c>
      <c r="B46" s="29">
        <f>'(Lab)limts'!D42</f>
        <v>-1.2366699999999999</v>
      </c>
      <c r="C46" s="15">
        <f>'(Lab)limts'!E42</f>
        <v>17.371666666666666</v>
      </c>
      <c r="D46" s="15">
        <f t="shared" si="38"/>
        <v>72.911666666666676</v>
      </c>
      <c r="E46" s="15">
        <f t="shared" si="38"/>
        <v>1.4316666666666666</v>
      </c>
      <c r="F46" s="15">
        <f t="shared" si="38"/>
        <v>13.528333333333334</v>
      </c>
      <c r="G46" s="15">
        <f t="shared" si="0"/>
        <v>17.415629631646333</v>
      </c>
      <c r="H46" s="15">
        <f t="shared" si="1"/>
        <v>13.603877102584477</v>
      </c>
      <c r="I46" s="15">
        <f t="shared" si="2"/>
        <v>15.509753367115405</v>
      </c>
      <c r="J46" s="15">
        <f t="shared" si="3"/>
        <v>0.40758361421687173</v>
      </c>
      <c r="K46" s="15">
        <f t="shared" si="4"/>
        <v>66.054999999999993</v>
      </c>
      <c r="L46" s="15">
        <f t="shared" si="5"/>
        <v>-1.7407164281935787</v>
      </c>
      <c r="M46" s="15">
        <f t="shared" si="36"/>
        <v>17.371666666666666</v>
      </c>
      <c r="N46" s="15">
        <f t="shared" si="36"/>
        <v>72.911666666666676</v>
      </c>
      <c r="O46" s="15">
        <f t="shared" si="7"/>
        <v>2.015190541020488</v>
      </c>
      <c r="P46" s="15">
        <f t="shared" si="8"/>
        <v>13.528333333333334</v>
      </c>
      <c r="Q46" s="15">
        <f t="shared" si="9"/>
        <v>17.458662504933212</v>
      </c>
      <c r="R46" s="15">
        <f t="shared" si="10"/>
        <v>13.677601971632171</v>
      </c>
      <c r="S46" s="15">
        <f t="shared" si="11"/>
        <v>95.722184918216271</v>
      </c>
      <c r="T46" s="15">
        <f t="shared" si="12"/>
        <v>81.527478189333408</v>
      </c>
      <c r="U46" s="15">
        <f t="shared" si="39"/>
        <v>-14.194706728882863</v>
      </c>
      <c r="V46" s="15">
        <f t="shared" si="13"/>
        <v>6.8566666666666833</v>
      </c>
      <c r="W46" s="15">
        <f t="shared" si="14"/>
        <v>-3.7810605333010407</v>
      </c>
      <c r="X46" s="15">
        <f t="shared" si="15"/>
        <v>-3.8185899905613239</v>
      </c>
      <c r="Y46" s="15">
        <f t="shared" si="16"/>
        <v>69.483333333333334</v>
      </c>
      <c r="Z46" s="15">
        <f t="shared" si="17"/>
        <v>15.568132238282692</v>
      </c>
      <c r="AA46" s="15">
        <f t="shared" si="40"/>
        <v>88.62483155377484</v>
      </c>
      <c r="AB46" s="15">
        <f t="shared" si="18"/>
        <v>379.60027777777782</v>
      </c>
      <c r="AC46" s="15">
        <f t="shared" si="19"/>
        <v>1.2848425662864704</v>
      </c>
      <c r="AD46" s="15">
        <f t="shared" si="20"/>
        <v>1.7005659507227211</v>
      </c>
      <c r="AE46" s="15">
        <f t="shared" si="21"/>
        <v>0.60893694129386589</v>
      </c>
      <c r="AF46" s="15">
        <f t="shared" si="22"/>
        <v>1.1422001624025744</v>
      </c>
      <c r="AG46" s="15">
        <f t="shared" si="23"/>
        <v>2.1891844104634645E-23</v>
      </c>
      <c r="AH46" s="15">
        <f t="shared" si="24"/>
        <v>0.37438811129217919</v>
      </c>
      <c r="AI46" s="15">
        <f t="shared" si="25"/>
        <v>-2.860959825205133E-25</v>
      </c>
      <c r="AJ46" s="15">
        <f t="shared" si="26"/>
        <v>5.3365811863505082</v>
      </c>
      <c r="AK46" s="15">
        <f t="shared" si="27"/>
        <v>-2.2234130535743897</v>
      </c>
      <c r="AL46" s="15">
        <f t="shared" si="28"/>
        <v>-3.3431880998239976</v>
      </c>
      <c r="AM46" s="15">
        <f t="shared" si="29"/>
        <v>6.6782910266115216</v>
      </c>
      <c r="AP46" s="16">
        <f t="shared" si="34"/>
        <v>6.6782910266115216</v>
      </c>
      <c r="AQ46" t="s">
        <v>53</v>
      </c>
      <c r="BC46">
        <v>0</v>
      </c>
      <c r="BD46">
        <v>0</v>
      </c>
    </row>
    <row r="47" spans="1:56" x14ac:dyDescent="0.2">
      <c r="A47" s="28">
        <f>'(Lab)limts'!A43</f>
        <v>60.564999999999998</v>
      </c>
      <c r="B47" s="29">
        <f>'(Lab)limts'!D43</f>
        <v>0.56833299999999998</v>
      </c>
      <c r="C47" s="15">
        <f>'(Lab)limts'!E43</f>
        <v>17.371666666666666</v>
      </c>
      <c r="D47" s="15">
        <f t="shared" si="38"/>
        <v>72.911666666666676</v>
      </c>
      <c r="E47" s="15">
        <f t="shared" si="38"/>
        <v>1.4316666666666666</v>
      </c>
      <c r="F47" s="15">
        <f t="shared" si="38"/>
        <v>13.528333333333334</v>
      </c>
      <c r="G47" s="15">
        <f t="shared" si="0"/>
        <v>17.380960996926113</v>
      </c>
      <c r="H47" s="15">
        <f t="shared" si="1"/>
        <v>13.603877102584477</v>
      </c>
      <c r="I47" s="15">
        <f t="shared" si="2"/>
        <v>15.492419049755295</v>
      </c>
      <c r="J47" s="15">
        <f t="shared" si="3"/>
        <v>0.40793235493929803</v>
      </c>
      <c r="K47" s="15">
        <f t="shared" si="4"/>
        <v>60.564999999999998</v>
      </c>
      <c r="L47" s="15">
        <f t="shared" si="5"/>
        <v>0.80017441907971609</v>
      </c>
      <c r="M47" s="15">
        <f t="shared" si="36"/>
        <v>17.371666666666666</v>
      </c>
      <c r="N47" s="15">
        <f t="shared" si="36"/>
        <v>72.911666666666676</v>
      </c>
      <c r="O47" s="15">
        <f t="shared" si="7"/>
        <v>2.0156898214880949</v>
      </c>
      <c r="P47" s="15">
        <f t="shared" si="8"/>
        <v>13.528333333333334</v>
      </c>
      <c r="Q47" s="15">
        <f t="shared" si="9"/>
        <v>17.390085735232226</v>
      </c>
      <c r="R47" s="15">
        <f t="shared" si="10"/>
        <v>13.67767554207324</v>
      </c>
      <c r="S47" s="15">
        <f t="shared" si="11"/>
        <v>87.362703605344322</v>
      </c>
      <c r="T47" s="15">
        <f t="shared" si="12"/>
        <v>81.525409528719536</v>
      </c>
      <c r="U47" s="15">
        <f t="shared" si="39"/>
        <v>-5.8372940766247865</v>
      </c>
      <c r="V47" s="15">
        <f t="shared" si="13"/>
        <v>12.346666666666678</v>
      </c>
      <c r="W47" s="15">
        <f t="shared" si="14"/>
        <v>-3.7124101931589859</v>
      </c>
      <c r="X47" s="15">
        <f t="shared" si="15"/>
        <v>-1.5705729407870159</v>
      </c>
      <c r="Y47" s="15">
        <f t="shared" si="16"/>
        <v>66.738333333333344</v>
      </c>
      <c r="Z47" s="15">
        <f t="shared" si="17"/>
        <v>15.533880638652732</v>
      </c>
      <c r="AA47" s="15">
        <f t="shared" si="40"/>
        <v>84.444056567031936</v>
      </c>
      <c r="AB47" s="15">
        <f t="shared" si="18"/>
        <v>280.17180277777811</v>
      </c>
      <c r="AC47" s="15">
        <f t="shared" si="19"/>
        <v>1.2425664525868185</v>
      </c>
      <c r="AD47" s="15">
        <f t="shared" si="20"/>
        <v>1.6990246287393729</v>
      </c>
      <c r="AE47" s="15">
        <f t="shared" si="21"/>
        <v>0.58975512898174987</v>
      </c>
      <c r="AF47" s="15">
        <f t="shared" si="22"/>
        <v>1.1374177866945363</v>
      </c>
      <c r="AG47" s="15">
        <f t="shared" si="23"/>
        <v>1.758975415610652E-24</v>
      </c>
      <c r="AH47" s="15">
        <f t="shared" si="24"/>
        <v>0.37161272640004978</v>
      </c>
      <c r="AI47" s="15">
        <f t="shared" si="25"/>
        <v>-2.2816956342010695E-26</v>
      </c>
      <c r="AJ47" s="15">
        <f t="shared" si="26"/>
        <v>9.9364236342957373</v>
      </c>
      <c r="AK47" s="15">
        <f t="shared" si="27"/>
        <v>-2.1850243547755319</v>
      </c>
      <c r="AL47" s="15">
        <f t="shared" si="28"/>
        <v>-1.3808232640279674</v>
      </c>
      <c r="AM47" s="15">
        <f t="shared" si="29"/>
        <v>10.267108597732568</v>
      </c>
      <c r="AP47" s="16">
        <f t="shared" si="34"/>
        <v>10.267108597732568</v>
      </c>
      <c r="AQ47" t="s">
        <v>54</v>
      </c>
      <c r="BC47">
        <v>0</v>
      </c>
      <c r="BD47">
        <v>0</v>
      </c>
    </row>
    <row r="48" spans="1:56" x14ac:dyDescent="0.2">
      <c r="A48" s="28">
        <f>'(Lab)limts'!A44</f>
        <v>60.773333333333341</v>
      </c>
      <c r="B48" s="29">
        <f>'(Lab)limts'!D44</f>
        <v>0.60166699999999995</v>
      </c>
      <c r="C48" s="15">
        <f>'(Lab)limts'!E44</f>
        <v>17.371666666666666</v>
      </c>
      <c r="D48" s="15">
        <f t="shared" si="38"/>
        <v>72.911666666666676</v>
      </c>
      <c r="E48" s="15">
        <f t="shared" si="38"/>
        <v>1.4316666666666666</v>
      </c>
      <c r="F48" s="15">
        <f t="shared" si="38"/>
        <v>13.528333333333334</v>
      </c>
      <c r="G48" s="15">
        <f t="shared" si="0"/>
        <v>17.382082900408303</v>
      </c>
      <c r="H48" s="15">
        <f t="shared" si="1"/>
        <v>13.603877102584477</v>
      </c>
      <c r="I48" s="15">
        <f t="shared" si="2"/>
        <v>15.49298000149639</v>
      </c>
      <c r="J48" s="15">
        <f t="shared" si="3"/>
        <v>0.40792108250602521</v>
      </c>
      <c r="K48" s="15">
        <f t="shared" si="4"/>
        <v>60.773333333333341</v>
      </c>
      <c r="L48" s="15">
        <f t="shared" si="5"/>
        <v>0.84709965394815256</v>
      </c>
      <c r="M48" s="15">
        <f t="shared" si="36"/>
        <v>17.371666666666666</v>
      </c>
      <c r="N48" s="15">
        <f t="shared" si="36"/>
        <v>72.911666666666676</v>
      </c>
      <c r="O48" s="15">
        <f t="shared" si="7"/>
        <v>2.0156736831211259</v>
      </c>
      <c r="P48" s="15">
        <f t="shared" si="8"/>
        <v>13.528333333333334</v>
      </c>
      <c r="Q48" s="15">
        <f t="shared" si="9"/>
        <v>17.392308087240661</v>
      </c>
      <c r="R48" s="15">
        <f t="shared" si="10"/>
        <v>13.677673163758698</v>
      </c>
      <c r="S48" s="15">
        <f t="shared" si="11"/>
        <v>87.208280544095359</v>
      </c>
      <c r="T48" s="15">
        <f t="shared" si="12"/>
        <v>81.525476394203992</v>
      </c>
      <c r="U48" s="15">
        <f t="shared" si="39"/>
        <v>-5.6828041498913677</v>
      </c>
      <c r="V48" s="15">
        <f t="shared" si="13"/>
        <v>12.138333333333335</v>
      </c>
      <c r="W48" s="15">
        <f t="shared" si="14"/>
        <v>-3.7146349234819631</v>
      </c>
      <c r="X48" s="15">
        <f t="shared" si="15"/>
        <v>-1.5291382403225813</v>
      </c>
      <c r="Y48" s="15">
        <f t="shared" si="16"/>
        <v>66.842500000000001</v>
      </c>
      <c r="Z48" s="15">
        <f t="shared" si="17"/>
        <v>15.534990625499679</v>
      </c>
      <c r="AA48" s="15">
        <f t="shared" si="40"/>
        <v>84.366878469149668</v>
      </c>
      <c r="AB48" s="15">
        <f t="shared" si="18"/>
        <v>283.66980625000002</v>
      </c>
      <c r="AC48" s="15">
        <f t="shared" si="19"/>
        <v>1.2441763316725938</v>
      </c>
      <c r="AD48" s="15">
        <f t="shared" si="20"/>
        <v>1.6990745781474854</v>
      </c>
      <c r="AE48" s="15">
        <f t="shared" si="21"/>
        <v>0.58949819594779551</v>
      </c>
      <c r="AF48" s="15">
        <f t="shared" si="22"/>
        <v>1.1373677342169697</v>
      </c>
      <c r="AG48" s="15">
        <f t="shared" si="23"/>
        <v>1.678096934350304E-24</v>
      </c>
      <c r="AH48" s="15">
        <f t="shared" si="24"/>
        <v>0.37170246331548001</v>
      </c>
      <c r="AI48" s="15">
        <f t="shared" si="25"/>
        <v>-2.1773078906719197E-26</v>
      </c>
      <c r="AJ48" s="15">
        <f t="shared" si="26"/>
        <v>9.7561197913283806</v>
      </c>
      <c r="AK48" s="15">
        <f t="shared" si="27"/>
        <v>-2.1862694970882672</v>
      </c>
      <c r="AL48" s="15">
        <f t="shared" si="28"/>
        <v>-1.3444536839928287</v>
      </c>
      <c r="AM48" s="15">
        <f t="shared" si="29"/>
        <v>10.088072333456466</v>
      </c>
      <c r="AP48" s="16">
        <f t="shared" si="34"/>
        <v>10.088072333456466</v>
      </c>
      <c r="AQ48" t="s">
        <v>55</v>
      </c>
      <c r="BC48">
        <v>0</v>
      </c>
      <c r="BD48">
        <v>0</v>
      </c>
    </row>
    <row r="49" spans="1:56" x14ac:dyDescent="0.2">
      <c r="A49" s="28">
        <f>'(Lab)limts'!A45</f>
        <v>60.065000000000005</v>
      </c>
      <c r="B49" s="29">
        <f>'(Lab)limts'!D45</f>
        <v>0.62</v>
      </c>
      <c r="C49" s="15">
        <f>'(Lab)limts'!E45</f>
        <v>17.371666666666666</v>
      </c>
      <c r="D49" s="15">
        <f t="shared" si="38"/>
        <v>72.911666666666676</v>
      </c>
      <c r="E49" s="15">
        <f t="shared" si="38"/>
        <v>1.4316666666666666</v>
      </c>
      <c r="F49" s="15">
        <f t="shared" si="38"/>
        <v>13.528333333333334</v>
      </c>
      <c r="G49" s="15">
        <f t="shared" si="0"/>
        <v>17.3827271386793</v>
      </c>
      <c r="H49" s="15">
        <f t="shared" si="1"/>
        <v>13.603877102584477</v>
      </c>
      <c r="I49" s="15">
        <f t="shared" si="2"/>
        <v>15.493302120631888</v>
      </c>
      <c r="J49" s="15">
        <f t="shared" si="3"/>
        <v>0.40791460906444615</v>
      </c>
      <c r="K49" s="15">
        <f t="shared" si="4"/>
        <v>60.065000000000005</v>
      </c>
      <c r="L49" s="15">
        <f t="shared" si="5"/>
        <v>0.87290705761995657</v>
      </c>
      <c r="M49" s="15">
        <f t="shared" si="36"/>
        <v>17.371666666666666</v>
      </c>
      <c r="N49" s="15">
        <f t="shared" si="36"/>
        <v>72.911666666666676</v>
      </c>
      <c r="O49" s="15">
        <f t="shared" si="7"/>
        <v>2.0156644153105985</v>
      </c>
      <c r="P49" s="15">
        <f t="shared" si="8"/>
        <v>13.528333333333334</v>
      </c>
      <c r="Q49" s="15">
        <f t="shared" si="9"/>
        <v>17.393584147869596</v>
      </c>
      <c r="R49" s="15">
        <f t="shared" si="10"/>
        <v>13.677671797967928</v>
      </c>
      <c r="S49" s="15">
        <f t="shared" si="11"/>
        <v>87.123369869503321</v>
      </c>
      <c r="T49" s="15">
        <f t="shared" si="12"/>
        <v>81.525514793182765</v>
      </c>
      <c r="U49" s="15">
        <f t="shared" si="39"/>
        <v>-5.5978550763205561</v>
      </c>
      <c r="V49" s="15">
        <f t="shared" si="13"/>
        <v>12.846666666666671</v>
      </c>
      <c r="W49" s="15">
        <f t="shared" si="14"/>
        <v>-3.715912349901668</v>
      </c>
      <c r="X49" s="15">
        <f t="shared" si="15"/>
        <v>-1.5063535101414454</v>
      </c>
      <c r="Y49" s="15">
        <f t="shared" si="16"/>
        <v>66.488333333333344</v>
      </c>
      <c r="Z49" s="15">
        <f t="shared" si="17"/>
        <v>15.535627972918762</v>
      </c>
      <c r="AA49" s="15">
        <f t="shared" si="40"/>
        <v>84.32444233134305</v>
      </c>
      <c r="AB49" s="15">
        <f t="shared" si="18"/>
        <v>271.86513611111144</v>
      </c>
      <c r="AC49" s="15">
        <f t="shared" si="19"/>
        <v>1.2387006854279692</v>
      </c>
      <c r="AD49" s="15">
        <f t="shared" si="20"/>
        <v>1.6991032587813444</v>
      </c>
      <c r="AE49" s="15">
        <f t="shared" si="21"/>
        <v>0.58935834099327156</v>
      </c>
      <c r="AF49" s="15">
        <f t="shared" si="22"/>
        <v>1.137340778926121</v>
      </c>
      <c r="AG49" s="15">
        <f t="shared" si="23"/>
        <v>1.635208543757029E-24</v>
      </c>
      <c r="AH49" s="15">
        <f t="shared" si="24"/>
        <v>0.37175399587805857</v>
      </c>
      <c r="AI49" s="15">
        <f t="shared" si="25"/>
        <v>-2.1219549342087798E-26</v>
      </c>
      <c r="AJ49" s="15">
        <f t="shared" si="26"/>
        <v>10.371082229786744</v>
      </c>
      <c r="AK49" s="15">
        <f t="shared" si="27"/>
        <v>-2.1869844170429342</v>
      </c>
      <c r="AL49" s="15">
        <f t="shared" si="28"/>
        <v>-1.3244522117317792</v>
      </c>
      <c r="AM49" s="15">
        <f t="shared" si="29"/>
        <v>10.681592630247055</v>
      </c>
      <c r="AP49" s="16">
        <f t="shared" si="34"/>
        <v>10.681592630247055</v>
      </c>
      <c r="AQ49" t="s">
        <v>56</v>
      </c>
      <c r="BC49">
        <v>0</v>
      </c>
      <c r="BD49">
        <v>0</v>
      </c>
    </row>
    <row r="50" spans="1:56" x14ac:dyDescent="0.2">
      <c r="A50" s="28">
        <f>'(Lab)limts'!A46</f>
        <v>59.441666666666663</v>
      </c>
      <c r="B50" s="29">
        <f>'(Lab)limts'!D46</f>
        <v>0.84129166666666655</v>
      </c>
      <c r="C50" s="15">
        <f>'(Lab)limts'!E46</f>
        <v>17.371666666666666</v>
      </c>
      <c r="D50" s="15">
        <f t="shared" si="38"/>
        <v>72.911666666666676</v>
      </c>
      <c r="E50" s="15">
        <f t="shared" si="38"/>
        <v>1.4316666666666666</v>
      </c>
      <c r="F50" s="15">
        <f t="shared" si="38"/>
        <v>13.528333333333334</v>
      </c>
      <c r="G50" s="15">
        <f t="shared" si="0"/>
        <v>17.392026174261023</v>
      </c>
      <c r="H50" s="15">
        <f t="shared" si="1"/>
        <v>13.603877102584477</v>
      </c>
      <c r="I50" s="15">
        <f t="shared" si="2"/>
        <v>15.49795163842275</v>
      </c>
      <c r="J50" s="15">
        <f t="shared" si="3"/>
        <v>0.40782113825922983</v>
      </c>
      <c r="K50" s="15">
        <f t="shared" si="4"/>
        <v>59.441666666666663</v>
      </c>
      <c r="L50" s="15">
        <f t="shared" si="5"/>
        <v>1.184388191774671</v>
      </c>
      <c r="M50" s="15">
        <f t="shared" ref="M50:N94" si="41">C50</f>
        <v>17.371666666666666</v>
      </c>
      <c r="N50" s="15">
        <f t="shared" si="41"/>
        <v>72.911666666666676</v>
      </c>
      <c r="O50" s="15">
        <f t="shared" si="7"/>
        <v>2.0155305962744641</v>
      </c>
      <c r="P50" s="15">
        <f t="shared" si="8"/>
        <v>13.528333333333334</v>
      </c>
      <c r="Q50" s="15">
        <f t="shared" si="9"/>
        <v>17.411995237955729</v>
      </c>
      <c r="R50" s="15">
        <f t="shared" si="10"/>
        <v>13.677652077834715</v>
      </c>
      <c r="S50" s="15">
        <f t="shared" si="11"/>
        <v>86.099649481821217</v>
      </c>
      <c r="T50" s="15">
        <f t="shared" si="12"/>
        <v>81.526069241531943</v>
      </c>
      <c r="U50" s="15">
        <f t="shared" si="39"/>
        <v>-4.5735802402892745</v>
      </c>
      <c r="V50" s="15">
        <f t="shared" si="13"/>
        <v>13.470000000000013</v>
      </c>
      <c r="W50" s="15">
        <f t="shared" si="14"/>
        <v>-3.7343431601210142</v>
      </c>
      <c r="X50" s="15">
        <f t="shared" si="15"/>
        <v>-1.2315396746050002</v>
      </c>
      <c r="Y50" s="15">
        <f t="shared" si="16"/>
        <v>66.176666666666677</v>
      </c>
      <c r="Z50" s="15">
        <f t="shared" si="17"/>
        <v>15.544823657895222</v>
      </c>
      <c r="AA50" s="15">
        <f t="shared" si="40"/>
        <v>83.812859361676573</v>
      </c>
      <c r="AB50" s="15">
        <f t="shared" si="18"/>
        <v>261.68454444444478</v>
      </c>
      <c r="AC50" s="15">
        <f t="shared" si="19"/>
        <v>1.233877166152884</v>
      </c>
      <c r="AD50" s="15">
        <f t="shared" si="20"/>
        <v>1.6995170646052848</v>
      </c>
      <c r="AE50" s="15">
        <f t="shared" si="21"/>
        <v>0.58775084482823781</v>
      </c>
      <c r="AF50" s="15">
        <f t="shared" si="22"/>
        <v>1.1370472485645085</v>
      </c>
      <c r="AG50" s="15">
        <f t="shared" si="23"/>
        <v>1.1962638251427274E-24</v>
      </c>
      <c r="AH50" s="15">
        <f t="shared" si="24"/>
        <v>0.37249801354030931</v>
      </c>
      <c r="AI50" s="15">
        <f t="shared" si="25"/>
        <v>-1.5554580191514905E-26</v>
      </c>
      <c r="AJ50" s="15">
        <f t="shared" si="26"/>
        <v>10.916807903981431</v>
      </c>
      <c r="AK50" s="15">
        <f t="shared" si="27"/>
        <v>-2.1972966543812378</v>
      </c>
      <c r="AL50" s="15">
        <f t="shared" si="28"/>
        <v>-1.0831033417123044</v>
      </c>
      <c r="AM50" s="15">
        <f t="shared" si="29"/>
        <v>11.188293893557443</v>
      </c>
      <c r="AP50" s="16">
        <f t="shared" si="34"/>
        <v>11.188293893557443</v>
      </c>
      <c r="AQ50" t="s">
        <v>57</v>
      </c>
      <c r="BC50">
        <v>0</v>
      </c>
      <c r="BD50">
        <v>0</v>
      </c>
    </row>
    <row r="51" spans="1:56" x14ac:dyDescent="0.2">
      <c r="A51" s="28">
        <f>'(Lab)limts'!A47</f>
        <v>60.951666666666675</v>
      </c>
      <c r="B51" s="29">
        <f>'(Lab)limts'!D47</f>
        <v>0.59666699999999995</v>
      </c>
      <c r="C51" s="15">
        <f>'(Lab)limts'!E47</f>
        <v>17.371666666666666</v>
      </c>
      <c r="D51" s="15">
        <f t="shared" si="38"/>
        <v>72.911666666666676</v>
      </c>
      <c r="E51" s="15">
        <f t="shared" si="38"/>
        <v>1.4316666666666666</v>
      </c>
      <c r="F51" s="15">
        <f t="shared" si="38"/>
        <v>13.528333333333334</v>
      </c>
      <c r="G51" s="15">
        <f t="shared" si="0"/>
        <v>17.381910547654616</v>
      </c>
      <c r="H51" s="15">
        <f t="shared" si="1"/>
        <v>13.603877102584477</v>
      </c>
      <c r="I51" s="15">
        <f t="shared" si="2"/>
        <v>15.492893825119546</v>
      </c>
      <c r="J51" s="15">
        <f t="shared" si="3"/>
        <v>0.40792281429380345</v>
      </c>
      <c r="K51" s="15">
        <f t="shared" si="4"/>
        <v>60.951666666666675</v>
      </c>
      <c r="L51" s="15">
        <f t="shared" si="5"/>
        <v>0.84006108183624073</v>
      </c>
      <c r="M51" s="15">
        <f t="shared" si="41"/>
        <v>17.371666666666666</v>
      </c>
      <c r="N51" s="15">
        <f t="shared" si="41"/>
        <v>72.911666666666676</v>
      </c>
      <c r="O51" s="15">
        <f t="shared" si="7"/>
        <v>2.0156761624639619</v>
      </c>
      <c r="P51" s="15">
        <f t="shared" si="8"/>
        <v>13.528333333333334</v>
      </c>
      <c r="Q51" s="15">
        <f t="shared" si="9"/>
        <v>17.39196669152151</v>
      </c>
      <c r="R51" s="15">
        <f t="shared" si="10"/>
        <v>13.677673529138763</v>
      </c>
      <c r="S51" s="15">
        <f t="shared" si="11"/>
        <v>87.231440769464825</v>
      </c>
      <c r="T51" s="15">
        <f t="shared" si="12"/>
        <v>81.525466121635247</v>
      </c>
      <c r="U51" s="15">
        <f t="shared" si="39"/>
        <v>-5.7059746478295779</v>
      </c>
      <c r="V51" s="15">
        <f t="shared" si="13"/>
        <v>11.96</v>
      </c>
      <c r="W51" s="15">
        <f t="shared" si="14"/>
        <v>-3.7142931623827469</v>
      </c>
      <c r="X51" s="15">
        <f t="shared" si="15"/>
        <v>-1.535352804011902</v>
      </c>
      <c r="Y51" s="15">
        <f t="shared" si="16"/>
        <v>66.931666666666672</v>
      </c>
      <c r="Z51" s="15">
        <f t="shared" si="17"/>
        <v>15.534820110330138</v>
      </c>
      <c r="AA51" s="15">
        <f t="shared" si="40"/>
        <v>84.378453445550036</v>
      </c>
      <c r="AB51" s="15">
        <f t="shared" si="18"/>
        <v>286.68133611111131</v>
      </c>
      <c r="AC51" s="15">
        <f t="shared" si="19"/>
        <v>1.2455539957890442</v>
      </c>
      <c r="AD51" s="15">
        <f t="shared" si="20"/>
        <v>1.6990669049648561</v>
      </c>
      <c r="AE51" s="15">
        <f t="shared" si="21"/>
        <v>0.58953651769074733</v>
      </c>
      <c r="AF51" s="15">
        <f t="shared" si="22"/>
        <v>1.1373751562619434</v>
      </c>
      <c r="AG51" s="15">
        <f t="shared" si="23"/>
        <v>1.6899876077617126E-24</v>
      </c>
      <c r="AH51" s="15">
        <f t="shared" si="24"/>
        <v>0.37168867712120723</v>
      </c>
      <c r="AI51" s="15">
        <f t="shared" si="25"/>
        <v>-2.1926545501898949E-26</v>
      </c>
      <c r="AJ51" s="15">
        <f t="shared" si="26"/>
        <v>9.6021529700312005</v>
      </c>
      <c r="AK51" s="15">
        <f t="shared" si="27"/>
        <v>-2.186078224188337</v>
      </c>
      <c r="AL51" s="15">
        <f t="shared" si="28"/>
        <v>-1.3499088630157332</v>
      </c>
      <c r="AM51" s="15">
        <f t="shared" si="29"/>
        <v>9.9399463580342253</v>
      </c>
      <c r="AP51" s="16">
        <f t="shared" si="34"/>
        <v>9.9399463580342253</v>
      </c>
      <c r="AQ51" t="s">
        <v>58</v>
      </c>
      <c r="BC51">
        <v>0</v>
      </c>
      <c r="BD51">
        <v>0</v>
      </c>
    </row>
    <row r="52" spans="1:56" x14ac:dyDescent="0.2">
      <c r="A52" s="28">
        <f>'(Lab)limts'!A48</f>
        <v>61.411666666666669</v>
      </c>
      <c r="B52" s="29">
        <f>'(Lab)limts'!D48</f>
        <v>0.88500000000000001</v>
      </c>
      <c r="C52" s="15">
        <f>'(Lab)limts'!E48</f>
        <v>17.371666666666666</v>
      </c>
      <c r="D52" s="15">
        <f t="shared" si="38"/>
        <v>72.911666666666676</v>
      </c>
      <c r="E52" s="15">
        <f t="shared" si="38"/>
        <v>1.4316666666666666</v>
      </c>
      <c r="F52" s="15">
        <f t="shared" si="38"/>
        <v>13.528333333333334</v>
      </c>
      <c r="G52" s="15">
        <f t="shared" si="0"/>
        <v>17.394195232254287</v>
      </c>
      <c r="H52" s="15">
        <f t="shared" si="1"/>
        <v>13.603877102584477</v>
      </c>
      <c r="I52" s="15">
        <f t="shared" si="2"/>
        <v>15.499036167419382</v>
      </c>
      <c r="J52" s="15">
        <f t="shared" si="3"/>
        <v>0.40779932696472104</v>
      </c>
      <c r="K52" s="15">
        <f t="shared" si="4"/>
        <v>61.411666666666669</v>
      </c>
      <c r="L52" s="15">
        <f t="shared" si="5"/>
        <v>1.2459024043637781</v>
      </c>
      <c r="M52" s="15">
        <f t="shared" si="41"/>
        <v>17.371666666666666</v>
      </c>
      <c r="N52" s="15">
        <f t="shared" si="41"/>
        <v>72.911666666666676</v>
      </c>
      <c r="O52" s="15">
        <f t="shared" si="7"/>
        <v>2.0154993697711592</v>
      </c>
      <c r="P52" s="15">
        <f t="shared" si="8"/>
        <v>13.528333333333334</v>
      </c>
      <c r="Q52" s="15">
        <f t="shared" si="9"/>
        <v>17.416287652050801</v>
      </c>
      <c r="R52" s="15">
        <f t="shared" si="10"/>
        <v>13.677647476350812</v>
      </c>
      <c r="S52" s="15">
        <f t="shared" si="11"/>
        <v>85.897749463168211</v>
      </c>
      <c r="T52" s="15">
        <f t="shared" si="12"/>
        <v>81.526198621584996</v>
      </c>
      <c r="U52" s="15">
        <f t="shared" si="39"/>
        <v>-4.3715508415832147</v>
      </c>
      <c r="V52" s="15">
        <f t="shared" si="13"/>
        <v>11.500000000000007</v>
      </c>
      <c r="W52" s="15">
        <f t="shared" si="14"/>
        <v>-3.7386401756999899</v>
      </c>
      <c r="X52" s="15">
        <f t="shared" si="15"/>
        <v>-1.1773105949227243</v>
      </c>
      <c r="Y52" s="15">
        <f t="shared" si="16"/>
        <v>67.161666666666676</v>
      </c>
      <c r="Z52" s="15">
        <f t="shared" si="17"/>
        <v>15.546967564200806</v>
      </c>
      <c r="AA52" s="15">
        <f t="shared" si="40"/>
        <v>83.711974042376596</v>
      </c>
      <c r="AB52" s="15">
        <f t="shared" si="18"/>
        <v>294.52280277777811</v>
      </c>
      <c r="AC52" s="15">
        <f t="shared" si="19"/>
        <v>1.249105958177156</v>
      </c>
      <c r="AD52" s="15">
        <f t="shared" si="20"/>
        <v>1.6996135403890362</v>
      </c>
      <c r="AE52" s="15">
        <f t="shared" si="21"/>
        <v>0.58745079351031648</v>
      </c>
      <c r="AF52" s="15">
        <f t="shared" si="22"/>
        <v>1.1369961764840337</v>
      </c>
      <c r="AG52" s="15">
        <f t="shared" si="23"/>
        <v>1.124642732260807E-24</v>
      </c>
      <c r="AH52" s="15">
        <f t="shared" si="24"/>
        <v>0.37267161099730939</v>
      </c>
      <c r="AI52" s="15">
        <f t="shared" si="25"/>
        <v>-1.4630132354944314E-26</v>
      </c>
      <c r="AJ52" s="15">
        <f t="shared" si="26"/>
        <v>9.2065848575265594</v>
      </c>
      <c r="AK52" s="15">
        <f t="shared" si="27"/>
        <v>-2.1997001593928385</v>
      </c>
      <c r="AL52" s="15">
        <f t="shared" si="28"/>
        <v>-1.0354569516349263</v>
      </c>
      <c r="AM52" s="15">
        <f t="shared" si="29"/>
        <v>9.5221875968056473</v>
      </c>
      <c r="AP52" s="16">
        <f t="shared" si="34"/>
        <v>9.5221875968056473</v>
      </c>
      <c r="AQ52" t="s">
        <v>59</v>
      </c>
      <c r="BC52">
        <v>0</v>
      </c>
      <c r="BD52">
        <v>0</v>
      </c>
    </row>
    <row r="53" spans="1:56" x14ac:dyDescent="0.2">
      <c r="A53" s="28">
        <f>'(Lab)limts'!A49</f>
        <v>60.868333333333332</v>
      </c>
      <c r="B53" s="29">
        <f>'(Lab)limts'!D49</f>
        <v>0.86929166666666657</v>
      </c>
      <c r="C53" s="15">
        <f>'(Lab)limts'!E49</f>
        <v>17.371666666666666</v>
      </c>
      <c r="D53" s="15">
        <f t="shared" si="38"/>
        <v>72.911666666666676</v>
      </c>
      <c r="E53" s="15">
        <f t="shared" si="38"/>
        <v>1.4316666666666666</v>
      </c>
      <c r="F53" s="15">
        <f t="shared" si="38"/>
        <v>13.528333333333334</v>
      </c>
      <c r="G53" s="15">
        <f t="shared" si="0"/>
        <v>17.393403082189348</v>
      </c>
      <c r="H53" s="15">
        <f t="shared" si="1"/>
        <v>13.603877102584477</v>
      </c>
      <c r="I53" s="15">
        <f t="shared" si="2"/>
        <v>15.498640092386912</v>
      </c>
      <c r="J53" s="15">
        <f t="shared" si="3"/>
        <v>0.40780729293003898</v>
      </c>
      <c r="K53" s="15">
        <f t="shared" si="4"/>
        <v>60.868333333333332</v>
      </c>
      <c r="L53" s="15">
        <f t="shared" si="5"/>
        <v>1.2237951480166416</v>
      </c>
      <c r="M53" s="15">
        <f t="shared" si="41"/>
        <v>17.371666666666666</v>
      </c>
      <c r="N53" s="15">
        <f t="shared" si="41"/>
        <v>72.911666666666676</v>
      </c>
      <c r="O53" s="15">
        <f t="shared" si="7"/>
        <v>2.0155107743781722</v>
      </c>
      <c r="P53" s="15">
        <f t="shared" si="8"/>
        <v>13.528333333333334</v>
      </c>
      <c r="Q53" s="15">
        <f t="shared" si="9"/>
        <v>17.414720133900712</v>
      </c>
      <c r="R53" s="15">
        <f t="shared" si="10"/>
        <v>13.677649156906032</v>
      </c>
      <c r="S53" s="15">
        <f t="shared" si="11"/>
        <v>85.970297722131178</v>
      </c>
      <c r="T53" s="15">
        <f t="shared" si="12"/>
        <v>81.526151369128925</v>
      </c>
      <c r="U53" s="15">
        <f t="shared" si="39"/>
        <v>-4.4441463530022531</v>
      </c>
      <c r="V53" s="15">
        <f t="shared" si="13"/>
        <v>12.043333333333344</v>
      </c>
      <c r="W53" s="15">
        <f t="shared" si="14"/>
        <v>-3.7370709769946799</v>
      </c>
      <c r="X53" s="15">
        <f t="shared" si="15"/>
        <v>-1.1967979182134978</v>
      </c>
      <c r="Y53" s="15">
        <f t="shared" si="16"/>
        <v>66.89</v>
      </c>
      <c r="Z53" s="15">
        <f t="shared" si="17"/>
        <v>15.546184645403372</v>
      </c>
      <c r="AA53" s="15">
        <f t="shared" si="40"/>
        <v>83.748224545630052</v>
      </c>
      <c r="AB53" s="15">
        <f t="shared" si="18"/>
        <v>285.27210000000002</v>
      </c>
      <c r="AC53" s="15">
        <f t="shared" si="19"/>
        <v>1.2449102722428051</v>
      </c>
      <c r="AD53" s="15">
        <f t="shared" si="20"/>
        <v>1.6995783090431518</v>
      </c>
      <c r="AE53" s="15">
        <f t="shared" si="21"/>
        <v>0.58755797186356995</v>
      </c>
      <c r="AF53" s="15">
        <f t="shared" si="22"/>
        <v>1.1370142708070468</v>
      </c>
      <c r="AG53" s="15">
        <f t="shared" si="23"/>
        <v>1.1498747580503089E-24</v>
      </c>
      <c r="AH53" s="15">
        <f t="shared" si="24"/>
        <v>0.37260821017736134</v>
      </c>
      <c r="AI53" s="15">
        <f t="shared" si="25"/>
        <v>-1.4955823244447651E-26</v>
      </c>
      <c r="AJ53" s="15">
        <f t="shared" si="26"/>
        <v>9.6740573211242911</v>
      </c>
      <c r="AK53" s="15">
        <f t="shared" si="27"/>
        <v>-2.1988224709096338</v>
      </c>
      <c r="AL53" s="15">
        <f t="shared" si="28"/>
        <v>-1.0525795048852087</v>
      </c>
      <c r="AM53" s="15">
        <f t="shared" si="29"/>
        <v>9.9764787838735991</v>
      </c>
      <c r="AP53" s="16">
        <f t="shared" si="34"/>
        <v>9.9764787838735991</v>
      </c>
      <c r="AQ53" t="s">
        <v>60</v>
      </c>
      <c r="BC53">
        <v>0</v>
      </c>
      <c r="BD53">
        <v>0</v>
      </c>
    </row>
    <row r="54" spans="1:56" x14ac:dyDescent="0.2">
      <c r="A54" s="28">
        <f>'(Lab)limts'!A50</f>
        <v>58.831666666666671</v>
      </c>
      <c r="B54" s="29">
        <f>'(Lab)limts'!D50</f>
        <v>0.82254499999999986</v>
      </c>
      <c r="C54" s="15">
        <f>'(Lab)limts'!E50</f>
        <v>17.371666666666666</v>
      </c>
      <c r="D54" s="15">
        <f t="shared" si="38"/>
        <v>72.911666666666676</v>
      </c>
      <c r="E54" s="15">
        <f t="shared" si="38"/>
        <v>1.4316666666666666</v>
      </c>
      <c r="F54" s="15">
        <f t="shared" si="38"/>
        <v>13.528333333333334</v>
      </c>
      <c r="G54" s="15">
        <f t="shared" si="0"/>
        <v>17.391129435859039</v>
      </c>
      <c r="H54" s="15">
        <f t="shared" si="1"/>
        <v>13.603877102584477</v>
      </c>
      <c r="I54" s="15">
        <f t="shared" si="2"/>
        <v>15.497503269221758</v>
      </c>
      <c r="J54" s="15">
        <f t="shared" si="3"/>
        <v>0.40783015459377425</v>
      </c>
      <c r="K54" s="15">
        <f t="shared" si="4"/>
        <v>58.831666666666671</v>
      </c>
      <c r="L54" s="15">
        <f t="shared" si="5"/>
        <v>1.158003654510336</v>
      </c>
      <c r="M54" s="15">
        <f t="shared" si="41"/>
        <v>17.371666666666666</v>
      </c>
      <c r="N54" s="15">
        <f t="shared" si="41"/>
        <v>72.911666666666676</v>
      </c>
      <c r="O54" s="15">
        <f t="shared" si="7"/>
        <v>2.0155435046600871</v>
      </c>
      <c r="P54" s="15">
        <f t="shared" si="8"/>
        <v>13.528333333333334</v>
      </c>
      <c r="Q54" s="15">
        <f t="shared" si="9"/>
        <v>17.41022042484348</v>
      </c>
      <c r="R54" s="15">
        <f t="shared" si="10"/>
        <v>13.677653980012627</v>
      </c>
      <c r="S54" s="15">
        <f t="shared" si="11"/>
        <v>86.186278014392414</v>
      </c>
      <c r="T54" s="15">
        <f t="shared" si="12"/>
        <v>81.526015758540069</v>
      </c>
      <c r="U54" s="15">
        <f t="shared" si="39"/>
        <v>-4.660262255852345</v>
      </c>
      <c r="V54" s="15">
        <f t="shared" si="13"/>
        <v>14.080000000000005</v>
      </c>
      <c r="W54" s="15">
        <f t="shared" si="14"/>
        <v>-3.7325664448308533</v>
      </c>
      <c r="X54" s="15">
        <f t="shared" si="15"/>
        <v>-1.2548041443303908</v>
      </c>
      <c r="Y54" s="15">
        <f t="shared" si="16"/>
        <v>65.87166666666667</v>
      </c>
      <c r="Z54" s="15">
        <f t="shared" si="17"/>
        <v>15.543937202428054</v>
      </c>
      <c r="AA54" s="15">
        <f t="shared" si="40"/>
        <v>83.856146886466234</v>
      </c>
      <c r="AB54" s="15">
        <f t="shared" si="18"/>
        <v>251.90980277777788</v>
      </c>
      <c r="AC54" s="15">
        <f t="shared" si="19"/>
        <v>1.2291521279355409</v>
      </c>
      <c r="AD54" s="15">
        <f t="shared" si="20"/>
        <v>1.6994771741092625</v>
      </c>
      <c r="AE54" s="15">
        <f t="shared" si="21"/>
        <v>0.58788128993881006</v>
      </c>
      <c r="AF54" s="15">
        <f t="shared" si="22"/>
        <v>1.137069847799369</v>
      </c>
      <c r="AG54" s="15">
        <f t="shared" si="23"/>
        <v>1.2283643412861617E-24</v>
      </c>
      <c r="AH54" s="15">
        <f t="shared" si="24"/>
        <v>0.37242624996391077</v>
      </c>
      <c r="AI54" s="15">
        <f t="shared" si="25"/>
        <v>-1.5968894361936015E-26</v>
      </c>
      <c r="AJ54" s="15">
        <f t="shared" si="26"/>
        <v>11.455050745954848</v>
      </c>
      <c r="AK54" s="15">
        <f t="shared" si="27"/>
        <v>-2.1963027816405845</v>
      </c>
      <c r="AL54" s="15">
        <f t="shared" si="28"/>
        <v>-1.1035418332118112</v>
      </c>
      <c r="AM54" s="15">
        <f t="shared" si="29"/>
        <v>11.715790117558925</v>
      </c>
      <c r="AP54" s="16">
        <f t="shared" si="34"/>
        <v>11.715790117558925</v>
      </c>
      <c r="AQ54" t="s">
        <v>61</v>
      </c>
      <c r="BC54">
        <v>0</v>
      </c>
      <c r="BD54">
        <v>0</v>
      </c>
    </row>
    <row r="55" spans="1:56" x14ac:dyDescent="0.2">
      <c r="A55" s="28">
        <f>'(Lab)limts'!A51</f>
        <v>60.830000000000005</v>
      </c>
      <c r="B55" s="29">
        <f>'(Lab)limts'!D51</f>
        <v>0.62666699999999997</v>
      </c>
      <c r="C55" s="15">
        <f>'(Lab)limts'!E51</f>
        <v>17.371666666666666</v>
      </c>
      <c r="D55" s="15">
        <f t="shared" si="38"/>
        <v>72.911666666666676</v>
      </c>
      <c r="E55" s="15">
        <f t="shared" si="38"/>
        <v>1.4316666666666666</v>
      </c>
      <c r="F55" s="15">
        <f t="shared" si="38"/>
        <v>13.528333333333334</v>
      </c>
      <c r="G55" s="15">
        <f t="shared" si="0"/>
        <v>17.38296621139979</v>
      </c>
      <c r="H55" s="15">
        <f t="shared" si="1"/>
        <v>13.603877102584477</v>
      </c>
      <c r="I55" s="15">
        <f t="shared" si="2"/>
        <v>15.493421656992133</v>
      </c>
      <c r="J55" s="15">
        <f t="shared" si="3"/>
        <v>0.40791220673808648</v>
      </c>
      <c r="K55" s="15">
        <f t="shared" si="4"/>
        <v>60.830000000000005</v>
      </c>
      <c r="L55" s="15">
        <f t="shared" si="5"/>
        <v>0.88229211885993641</v>
      </c>
      <c r="M55" s="15">
        <f t="shared" si="41"/>
        <v>17.371666666666666</v>
      </c>
      <c r="N55" s="15">
        <f t="shared" si="41"/>
        <v>72.911666666666676</v>
      </c>
      <c r="O55" s="15">
        <f t="shared" si="7"/>
        <v>2.015660975980027</v>
      </c>
      <c r="P55" s="15">
        <f t="shared" si="8"/>
        <v>13.528333333333334</v>
      </c>
      <c r="Q55" s="15">
        <f t="shared" si="9"/>
        <v>17.394057668088266</v>
      </c>
      <c r="R55" s="15">
        <f t="shared" si="10"/>
        <v>13.677671291117745</v>
      </c>
      <c r="S55" s="15">
        <f t="shared" si="11"/>
        <v>87.092494564003516</v>
      </c>
      <c r="T55" s="15">
        <f t="shared" si="12"/>
        <v>81.525529043236659</v>
      </c>
      <c r="U55" s="15">
        <f t="shared" si="39"/>
        <v>-5.5669655207668569</v>
      </c>
      <c r="V55" s="15">
        <f t="shared" si="13"/>
        <v>12.081666666666671</v>
      </c>
      <c r="W55" s="15">
        <f t="shared" si="14"/>
        <v>-3.7163863769705205</v>
      </c>
      <c r="X55" s="15">
        <f t="shared" si="15"/>
        <v>-1.4980682142241553</v>
      </c>
      <c r="Y55" s="15">
        <f t="shared" si="16"/>
        <v>66.870833333333337</v>
      </c>
      <c r="Z55" s="15">
        <f t="shared" si="17"/>
        <v>15.535864479603006</v>
      </c>
      <c r="AA55" s="15">
        <f t="shared" si="40"/>
        <v>84.309011803620081</v>
      </c>
      <c r="AB55" s="15">
        <f t="shared" si="18"/>
        <v>284.62501736111125</v>
      </c>
      <c r="AC55" s="15">
        <f t="shared" si="19"/>
        <v>1.2446141330932134</v>
      </c>
      <c r="AD55" s="15">
        <f t="shared" si="20"/>
        <v>1.6991139015821353</v>
      </c>
      <c r="AE55" s="15">
        <f t="shared" si="21"/>
        <v>0.58930773637889478</v>
      </c>
      <c r="AF55" s="15">
        <f t="shared" si="22"/>
        <v>1.1373310769374618</v>
      </c>
      <c r="AG55" s="15">
        <f t="shared" si="23"/>
        <v>1.6198844938669583E-24</v>
      </c>
      <c r="AH55" s="15">
        <f t="shared" si="24"/>
        <v>0.37177311971500082</v>
      </c>
      <c r="AI55" s="15">
        <f t="shared" si="25"/>
        <v>-2.1021775669370811E-26</v>
      </c>
      <c r="AJ55" s="15">
        <f t="shared" si="26"/>
        <v>9.7071585043312645</v>
      </c>
      <c r="AK55" s="15">
        <f t="shared" si="27"/>
        <v>-2.1872497032188338</v>
      </c>
      <c r="AL55" s="15">
        <f t="shared" si="28"/>
        <v>-1.3171786514952755</v>
      </c>
      <c r="AM55" s="15">
        <f t="shared" si="29"/>
        <v>10.0373276868097</v>
      </c>
      <c r="AP55" s="16">
        <f t="shared" si="34"/>
        <v>10.0373276868097</v>
      </c>
      <c r="AQ55" t="s">
        <v>62</v>
      </c>
      <c r="BC55">
        <v>0</v>
      </c>
      <c r="BD55">
        <v>0</v>
      </c>
    </row>
    <row r="56" spans="1:56" x14ac:dyDescent="0.2">
      <c r="A56" s="28">
        <f>'(Lab)limts'!A52</f>
        <v>60.978333333333332</v>
      </c>
      <c r="B56" s="29">
        <f>'(Lab)limts'!D52</f>
        <v>0.66833299999999995</v>
      </c>
      <c r="C56" s="15">
        <f>'(Lab)limts'!E52</f>
        <v>17.371666666666666</v>
      </c>
      <c r="D56" s="15">
        <f t="shared" si="38"/>
        <v>72.911666666666676</v>
      </c>
      <c r="E56" s="15">
        <f t="shared" si="38"/>
        <v>1.4316666666666666</v>
      </c>
      <c r="F56" s="15">
        <f t="shared" si="38"/>
        <v>13.528333333333334</v>
      </c>
      <c r="G56" s="15">
        <f t="shared" si="0"/>
        <v>17.38451816348865</v>
      </c>
      <c r="H56" s="15">
        <f t="shared" si="1"/>
        <v>13.603877102584477</v>
      </c>
      <c r="I56" s="15">
        <f t="shared" si="2"/>
        <v>15.494197633036563</v>
      </c>
      <c r="J56" s="15">
        <f t="shared" si="3"/>
        <v>0.40789661095452057</v>
      </c>
      <c r="K56" s="15">
        <f t="shared" si="4"/>
        <v>60.978333333333332</v>
      </c>
      <c r="L56" s="15">
        <f t="shared" si="5"/>
        <v>0.94094376568906757</v>
      </c>
      <c r="M56" s="15">
        <f t="shared" si="41"/>
        <v>17.371666666666666</v>
      </c>
      <c r="N56" s="15">
        <f t="shared" si="41"/>
        <v>72.911666666666676</v>
      </c>
      <c r="O56" s="15">
        <f t="shared" si="7"/>
        <v>2.0156386480165551</v>
      </c>
      <c r="P56" s="15">
        <f t="shared" si="8"/>
        <v>13.528333333333334</v>
      </c>
      <c r="Q56" s="15">
        <f t="shared" si="9"/>
        <v>17.39713131375305</v>
      </c>
      <c r="R56" s="15">
        <f t="shared" si="10"/>
        <v>13.677668000692069</v>
      </c>
      <c r="S56" s="15">
        <f t="shared" si="11"/>
        <v>86.899579294481498</v>
      </c>
      <c r="T56" s="15">
        <f t="shared" si="12"/>
        <v>81.525621553905481</v>
      </c>
      <c r="U56" s="15">
        <f t="shared" si="39"/>
        <v>-5.3739577405760173</v>
      </c>
      <c r="V56" s="15">
        <f t="shared" si="13"/>
        <v>11.933333333333344</v>
      </c>
      <c r="W56" s="15">
        <f t="shared" si="14"/>
        <v>-3.7194633130609809</v>
      </c>
      <c r="X56" s="15">
        <f t="shared" si="15"/>
        <v>-1.4462962573433742</v>
      </c>
      <c r="Y56" s="15">
        <f t="shared" si="16"/>
        <v>66.945000000000007</v>
      </c>
      <c r="Z56" s="15">
        <f t="shared" si="17"/>
        <v>15.53739965722256</v>
      </c>
      <c r="AA56" s="15">
        <f t="shared" si="40"/>
        <v>84.212600424193482</v>
      </c>
      <c r="AB56" s="15">
        <f t="shared" si="18"/>
        <v>287.13302500000026</v>
      </c>
      <c r="AC56" s="15">
        <f t="shared" si="19"/>
        <v>1.2457599708277687</v>
      </c>
      <c r="AD56" s="15">
        <f t="shared" si="20"/>
        <v>1.6991829845750153</v>
      </c>
      <c r="AE56" s="15">
        <f t="shared" si="21"/>
        <v>0.58899455562761194</v>
      </c>
      <c r="AF56" s="15">
        <f t="shared" si="22"/>
        <v>1.1372716571007162</v>
      </c>
      <c r="AG56" s="15">
        <f t="shared" si="23"/>
        <v>1.5273110025369379E-24</v>
      </c>
      <c r="AH56" s="15">
        <f t="shared" si="24"/>
        <v>0.37189726869736539</v>
      </c>
      <c r="AI56" s="15">
        <f t="shared" si="25"/>
        <v>-1.9827037702322571E-26</v>
      </c>
      <c r="AJ56" s="15">
        <f t="shared" si="26"/>
        <v>9.579159398904121</v>
      </c>
      <c r="AK56" s="15">
        <f t="shared" si="27"/>
        <v>-2.188971609782957</v>
      </c>
      <c r="AL56" s="15">
        <f t="shared" si="28"/>
        <v>-1.2717245244908895</v>
      </c>
      <c r="AM56" s="15">
        <f t="shared" si="29"/>
        <v>9.9080358681345384</v>
      </c>
      <c r="AP56" s="16">
        <f t="shared" si="34"/>
        <v>9.9080358681345384</v>
      </c>
      <c r="AQ56" t="s">
        <v>63</v>
      </c>
      <c r="BC56">
        <v>0</v>
      </c>
      <c r="BD56">
        <v>0</v>
      </c>
    </row>
    <row r="57" spans="1:56" x14ac:dyDescent="0.2">
      <c r="A57" s="28">
        <f>'(Lab)limts'!A53</f>
        <v>61.578333333333326</v>
      </c>
      <c r="B57" s="29">
        <f>'(Lab)limts'!D53</f>
        <v>0.39934499999999984</v>
      </c>
      <c r="C57" s="15">
        <f>'(Lab)limts'!E53</f>
        <v>21.27</v>
      </c>
      <c r="D57" s="15">
        <f t="shared" si="38"/>
        <v>72.911666666666676</v>
      </c>
      <c r="E57" s="15">
        <f t="shared" si="38"/>
        <v>1.4316666666666666</v>
      </c>
      <c r="F57" s="15">
        <f t="shared" si="38"/>
        <v>13.528333333333334</v>
      </c>
      <c r="G57" s="15">
        <f t="shared" si="0"/>
        <v>21.273748527916396</v>
      </c>
      <c r="H57" s="15">
        <f t="shared" si="1"/>
        <v>13.603877102584477</v>
      </c>
      <c r="I57" s="15">
        <f t="shared" si="2"/>
        <v>17.438812815250436</v>
      </c>
      <c r="J57" s="15">
        <f t="shared" si="3"/>
        <v>0.36363434879849987</v>
      </c>
      <c r="K57" s="15">
        <f t="shared" si="4"/>
        <v>61.578333333333326</v>
      </c>
      <c r="L57" s="15">
        <f t="shared" si="5"/>
        <v>0.5445605590209367</v>
      </c>
      <c r="M57" s="15">
        <f t="shared" si="41"/>
        <v>21.27</v>
      </c>
      <c r="N57" s="15">
        <f t="shared" si="41"/>
        <v>72.911666666666676</v>
      </c>
      <c r="O57" s="15">
        <f t="shared" si="7"/>
        <v>1.952269842696519</v>
      </c>
      <c r="P57" s="15">
        <f t="shared" si="8"/>
        <v>13.528333333333334</v>
      </c>
      <c r="Q57" s="15">
        <f t="shared" si="9"/>
        <v>21.276969854808772</v>
      </c>
      <c r="R57" s="15">
        <f t="shared" si="10"/>
        <v>13.668473225509866</v>
      </c>
      <c r="S57" s="15">
        <f t="shared" si="11"/>
        <v>88.533417620211623</v>
      </c>
      <c r="T57" s="15">
        <f t="shared" si="12"/>
        <v>81.788352908680295</v>
      </c>
      <c r="U57" s="15">
        <f t="shared" si="39"/>
        <v>-6.7450647115313274</v>
      </c>
      <c r="V57" s="15">
        <f t="shared" si="13"/>
        <v>11.33333333333335</v>
      </c>
      <c r="W57" s="15">
        <f t="shared" si="14"/>
        <v>-7.6084966292989069</v>
      </c>
      <c r="X57" s="15">
        <f t="shared" si="15"/>
        <v>-2.0064464226765151</v>
      </c>
      <c r="Y57" s="15">
        <f t="shared" si="16"/>
        <v>67.245000000000005</v>
      </c>
      <c r="Z57" s="15">
        <f t="shared" si="17"/>
        <v>17.47272154015932</v>
      </c>
      <c r="AA57" s="15">
        <f t="shared" si="40"/>
        <v>85.160885264445966</v>
      </c>
      <c r="AB57" s="15">
        <f t="shared" si="18"/>
        <v>297.39002500000015</v>
      </c>
      <c r="AC57" s="15">
        <f t="shared" si="19"/>
        <v>1.2503923289795971</v>
      </c>
      <c r="AD57" s="15">
        <f t="shared" si="20"/>
        <v>1.7862724693071694</v>
      </c>
      <c r="AE57" s="15">
        <f t="shared" si="21"/>
        <v>0.59230250065836265</v>
      </c>
      <c r="AF57" s="15">
        <f t="shared" si="22"/>
        <v>1.1552370499231541</v>
      </c>
      <c r="AG57" s="15">
        <f t="shared" si="23"/>
        <v>2.7210462029504422E-24</v>
      </c>
      <c r="AH57" s="15">
        <f t="shared" si="24"/>
        <v>0.54890438666338104</v>
      </c>
      <c r="AI57" s="15">
        <f t="shared" si="25"/>
        <v>-5.2136272856614248E-26</v>
      </c>
      <c r="AJ57" s="15">
        <f t="shared" si="26"/>
        <v>9.0638218666793176</v>
      </c>
      <c r="AK57" s="15">
        <f t="shared" si="27"/>
        <v>-4.2594266888354202</v>
      </c>
      <c r="AL57" s="15">
        <f t="shared" si="28"/>
        <v>-1.7368265870714439</v>
      </c>
      <c r="AM57" s="15">
        <f t="shared" si="29"/>
        <v>10.164258415743662</v>
      </c>
      <c r="AP57" s="16">
        <f t="shared" si="34"/>
        <v>10.164258415743662</v>
      </c>
      <c r="AQ57" t="s">
        <v>64</v>
      </c>
      <c r="BC57">
        <v>0</v>
      </c>
      <c r="BD57">
        <v>0</v>
      </c>
    </row>
    <row r="58" spans="1:56" x14ac:dyDescent="0.2">
      <c r="A58" s="28">
        <f>'(Lab)limts'!A54</f>
        <v>58.324999999999996</v>
      </c>
      <c r="B58" s="29">
        <f>'(Lab)limts'!D54</f>
        <v>0.31817166666666674</v>
      </c>
      <c r="C58" s="15">
        <f>'(Lab)limts'!E54</f>
        <v>21.366666666666664</v>
      </c>
      <c r="D58" s="15">
        <f t="shared" si="38"/>
        <v>72.911666666666676</v>
      </c>
      <c r="E58" s="15">
        <f t="shared" si="38"/>
        <v>1.4316666666666666</v>
      </c>
      <c r="F58" s="15">
        <f t="shared" si="38"/>
        <v>13.528333333333334</v>
      </c>
      <c r="G58" s="15">
        <f t="shared" si="0"/>
        <v>21.369035487216397</v>
      </c>
      <c r="H58" s="15">
        <f t="shared" si="1"/>
        <v>13.603877102584477</v>
      </c>
      <c r="I58" s="15">
        <f t="shared" si="2"/>
        <v>17.486456294900435</v>
      </c>
      <c r="J58" s="15">
        <f t="shared" si="3"/>
        <v>0.36242456507829546</v>
      </c>
      <c r="K58" s="15">
        <f t="shared" si="4"/>
        <v>58.324999999999996</v>
      </c>
      <c r="L58" s="15">
        <f t="shared" si="5"/>
        <v>0.43348489457856987</v>
      </c>
      <c r="M58" s="15">
        <f t="shared" si="41"/>
        <v>21.366666666666664</v>
      </c>
      <c r="N58" s="15">
        <f t="shared" si="41"/>
        <v>72.911666666666676</v>
      </c>
      <c r="O58" s="15">
        <f t="shared" si="7"/>
        <v>1.9505378356704264</v>
      </c>
      <c r="P58" s="15">
        <f t="shared" si="8"/>
        <v>13.528333333333334</v>
      </c>
      <c r="Q58" s="15">
        <f t="shared" si="9"/>
        <v>21.371063464373318</v>
      </c>
      <c r="R58" s="15">
        <f t="shared" si="10"/>
        <v>13.668225950216058</v>
      </c>
      <c r="S58" s="15">
        <f t="shared" si="11"/>
        <v>88.837748135358751</v>
      </c>
      <c r="T58" s="15">
        <f t="shared" si="12"/>
        <v>81.795538862512586</v>
      </c>
      <c r="U58" s="15">
        <f t="shared" si="39"/>
        <v>-7.0422092728461649</v>
      </c>
      <c r="V58" s="15">
        <f t="shared" si="13"/>
        <v>14.58666666666668</v>
      </c>
      <c r="W58" s="15">
        <f t="shared" si="14"/>
        <v>-7.7028375141572596</v>
      </c>
      <c r="X58" s="15">
        <f t="shared" si="15"/>
        <v>-2.0993363953905591</v>
      </c>
      <c r="Y58" s="15">
        <f t="shared" si="16"/>
        <v>65.618333333333339</v>
      </c>
      <c r="Z58" s="15">
        <f t="shared" si="17"/>
        <v>17.519644707294688</v>
      </c>
      <c r="AA58" s="15">
        <f t="shared" si="40"/>
        <v>85.316643498935662</v>
      </c>
      <c r="AB58" s="15">
        <f t="shared" si="18"/>
        <v>243.93233611111131</v>
      </c>
      <c r="AC58" s="15">
        <f t="shared" si="19"/>
        <v>1.2252238267017925</v>
      </c>
      <c r="AD58" s="15">
        <f t="shared" si="20"/>
        <v>1.7883840118282608</v>
      </c>
      <c r="AE58" s="15">
        <f t="shared" si="21"/>
        <v>0.59289495936803338</v>
      </c>
      <c r="AF58" s="15">
        <f t="shared" si="22"/>
        <v>1.155809635553108</v>
      </c>
      <c r="AG58" s="15">
        <f t="shared" si="23"/>
        <v>2.9909720649551255E-24</v>
      </c>
      <c r="AH58" s="15">
        <f t="shared" si="24"/>
        <v>0.55368600117929756</v>
      </c>
      <c r="AI58" s="15">
        <f t="shared" si="25"/>
        <v>-5.7807376960666434E-26</v>
      </c>
      <c r="AJ58" s="15">
        <f t="shared" si="26"/>
        <v>11.905307706864349</v>
      </c>
      <c r="AK58" s="15">
        <f t="shared" si="27"/>
        <v>-4.3071496184327138</v>
      </c>
      <c r="AL58" s="15">
        <f t="shared" si="28"/>
        <v>-1.8163340491498241</v>
      </c>
      <c r="AM58" s="15">
        <f t="shared" si="29"/>
        <v>12.790111759042206</v>
      </c>
      <c r="AP58" s="16">
        <f t="shared" si="34"/>
        <v>12.790111759042206</v>
      </c>
      <c r="AQ58" t="s">
        <v>65</v>
      </c>
      <c r="BC58">
        <v>0</v>
      </c>
      <c r="BD58">
        <v>0</v>
      </c>
    </row>
    <row r="59" spans="1:56" x14ac:dyDescent="0.2">
      <c r="A59" s="28">
        <f>'(Lab)limts'!A55</f>
        <v>58.581666666666671</v>
      </c>
      <c r="B59" s="29">
        <f>'(Lab)limts'!D55</f>
        <v>0.32427833333333322</v>
      </c>
      <c r="C59" s="15">
        <f>'(Lab)limts'!E55</f>
        <v>21.368333333333329</v>
      </c>
      <c r="D59" s="15">
        <f t="shared" ref="D59:F74" si="42">D58</f>
        <v>72.911666666666676</v>
      </c>
      <c r="E59" s="15">
        <f t="shared" si="42"/>
        <v>1.4316666666666666</v>
      </c>
      <c r="F59" s="15">
        <f t="shared" si="42"/>
        <v>13.528333333333334</v>
      </c>
      <c r="G59" s="15">
        <f t="shared" si="0"/>
        <v>21.370793758817516</v>
      </c>
      <c r="H59" s="15">
        <f t="shared" si="1"/>
        <v>13.603877102584477</v>
      </c>
      <c r="I59" s="15">
        <f t="shared" si="2"/>
        <v>17.487335430700995</v>
      </c>
      <c r="J59" s="15">
        <f t="shared" si="3"/>
        <v>0.36240218864284879</v>
      </c>
      <c r="K59" s="15">
        <f t="shared" si="4"/>
        <v>58.581666666666671</v>
      </c>
      <c r="L59" s="15">
        <f t="shared" si="5"/>
        <v>0.44179751106278847</v>
      </c>
      <c r="M59" s="15">
        <f t="shared" si="41"/>
        <v>21.368333333333329</v>
      </c>
      <c r="N59" s="15">
        <f t="shared" si="41"/>
        <v>72.911666666666676</v>
      </c>
      <c r="O59" s="15">
        <f t="shared" si="7"/>
        <v>1.9505058000736786</v>
      </c>
      <c r="P59" s="15">
        <f t="shared" si="8"/>
        <v>13.528333333333334</v>
      </c>
      <c r="Q59" s="15">
        <f t="shared" si="9"/>
        <v>21.372900001759835</v>
      </c>
      <c r="R59" s="15">
        <f t="shared" si="10"/>
        <v>13.668221378581006</v>
      </c>
      <c r="S59" s="15">
        <f t="shared" si="11"/>
        <v>88.815559152489584</v>
      </c>
      <c r="T59" s="15">
        <f t="shared" si="12"/>
        <v>81.795671778001307</v>
      </c>
      <c r="U59" s="15">
        <f t="shared" si="39"/>
        <v>-7.0198873744882775</v>
      </c>
      <c r="V59" s="15">
        <f t="shared" si="13"/>
        <v>14.330000000000005</v>
      </c>
      <c r="W59" s="15">
        <f t="shared" si="14"/>
        <v>-7.7046786231788289</v>
      </c>
      <c r="X59" s="15">
        <f t="shared" si="15"/>
        <v>-2.0927799728737044</v>
      </c>
      <c r="Y59" s="15">
        <f t="shared" si="16"/>
        <v>65.74666666666667</v>
      </c>
      <c r="Z59" s="15">
        <f t="shared" si="17"/>
        <v>17.52056069017042</v>
      </c>
      <c r="AA59" s="15">
        <f t="shared" si="40"/>
        <v>85.305615465245438</v>
      </c>
      <c r="AB59" s="15">
        <f t="shared" si="18"/>
        <v>247.95751111111122</v>
      </c>
      <c r="AC59" s="15">
        <f t="shared" si="19"/>
        <v>1.2272142472320366</v>
      </c>
      <c r="AD59" s="15">
        <f t="shared" si="20"/>
        <v>1.7884252310576687</v>
      </c>
      <c r="AE59" s="15">
        <f t="shared" si="21"/>
        <v>0.59285254929934306</v>
      </c>
      <c r="AF59" s="15">
        <f t="shared" si="22"/>
        <v>1.1558066360548209</v>
      </c>
      <c r="AG59" s="15">
        <f t="shared" si="23"/>
        <v>2.9710171682935416E-24</v>
      </c>
      <c r="AH59" s="15">
        <f t="shared" si="24"/>
        <v>0.5537795596226478</v>
      </c>
      <c r="AI59" s="15">
        <f t="shared" si="25"/>
        <v>-5.7431405701121687E-26</v>
      </c>
      <c r="AJ59" s="15">
        <f t="shared" si="26"/>
        <v>11.676852703039511</v>
      </c>
      <c r="AK59" s="15">
        <f t="shared" si="27"/>
        <v>-4.3080798064016959</v>
      </c>
      <c r="AL59" s="15">
        <f t="shared" si="28"/>
        <v>-1.810666168189782</v>
      </c>
      <c r="AM59" s="15">
        <f t="shared" si="29"/>
        <v>12.577239468159707</v>
      </c>
      <c r="AP59" s="16">
        <f t="shared" si="34"/>
        <v>12.577239468159707</v>
      </c>
      <c r="AQ59" t="s">
        <v>66</v>
      </c>
      <c r="BC59">
        <v>0</v>
      </c>
      <c r="BD59">
        <v>0</v>
      </c>
    </row>
    <row r="60" spans="1:56" x14ac:dyDescent="0.2">
      <c r="A60" s="28">
        <f>'(Lab)limts'!A56</f>
        <v>59.064999999999998</v>
      </c>
      <c r="B60" s="29">
        <f>'(Lab)limts'!D56</f>
        <v>0.33806499999999984</v>
      </c>
      <c r="C60" s="15">
        <f>'(Lab)limts'!E56</f>
        <v>21.3</v>
      </c>
      <c r="D60" s="15">
        <f t="shared" si="42"/>
        <v>72.911666666666676</v>
      </c>
      <c r="E60" s="15">
        <f t="shared" si="42"/>
        <v>1.4316666666666666</v>
      </c>
      <c r="F60" s="15">
        <f t="shared" si="42"/>
        <v>13.528333333333334</v>
      </c>
      <c r="G60" s="15">
        <f t="shared" si="0"/>
        <v>21.302682646658027</v>
      </c>
      <c r="H60" s="15">
        <f t="shared" si="1"/>
        <v>13.603877102584477</v>
      </c>
      <c r="I60" s="15">
        <f t="shared" si="2"/>
        <v>17.453279874621252</v>
      </c>
      <c r="J60" s="15">
        <f t="shared" si="3"/>
        <v>0.363267592681495</v>
      </c>
      <c r="K60" s="15">
        <f t="shared" si="4"/>
        <v>59.064999999999998</v>
      </c>
      <c r="L60" s="15">
        <f t="shared" si="5"/>
        <v>0.46087305871986939</v>
      </c>
      <c r="M60" s="15">
        <f t="shared" si="41"/>
        <v>21.3</v>
      </c>
      <c r="N60" s="15">
        <f t="shared" si="41"/>
        <v>72.911666666666676</v>
      </c>
      <c r="O60" s="15">
        <f t="shared" si="7"/>
        <v>1.9517447701890069</v>
      </c>
      <c r="P60" s="15">
        <f t="shared" si="8"/>
        <v>13.528333333333334</v>
      </c>
      <c r="Q60" s="15">
        <f t="shared" si="9"/>
        <v>21.304985425394072</v>
      </c>
      <c r="R60" s="15">
        <f t="shared" si="10"/>
        <v>13.668398239213618</v>
      </c>
      <c r="S60" s="15">
        <f t="shared" si="11"/>
        <v>88.760471292513017</v>
      </c>
      <c r="T60" s="15">
        <f t="shared" si="12"/>
        <v>81.790531363600834</v>
      </c>
      <c r="U60" s="15">
        <f t="shared" si="39"/>
        <v>-6.9699399289121828</v>
      </c>
      <c r="V60" s="15">
        <f t="shared" si="13"/>
        <v>13.846666666666678</v>
      </c>
      <c r="W60" s="15">
        <f t="shared" si="14"/>
        <v>-7.6365871861804546</v>
      </c>
      <c r="X60" s="15">
        <f t="shared" si="15"/>
        <v>-2.0746174070659857</v>
      </c>
      <c r="Y60" s="15">
        <f t="shared" si="16"/>
        <v>65.988333333333344</v>
      </c>
      <c r="Z60" s="15">
        <f t="shared" si="17"/>
        <v>17.486691832303844</v>
      </c>
      <c r="AA60" s="15">
        <f t="shared" si="40"/>
        <v>85.275501328056919</v>
      </c>
      <c r="AB60" s="15">
        <f t="shared" si="18"/>
        <v>255.62680277777812</v>
      </c>
      <c r="AC60" s="15">
        <f t="shared" si="19"/>
        <v>1.2309600811861723</v>
      </c>
      <c r="AD60" s="15">
        <f t="shared" si="20"/>
        <v>1.786901132453673</v>
      </c>
      <c r="AE60" s="15">
        <f t="shared" si="21"/>
        <v>0.59273710024295301</v>
      </c>
      <c r="AF60" s="15">
        <f t="shared" si="22"/>
        <v>1.1554751651428288</v>
      </c>
      <c r="AG60" s="15">
        <f t="shared" si="23"/>
        <v>2.917196287220952E-24</v>
      </c>
      <c r="AH60" s="15">
        <f t="shared" si="24"/>
        <v>0.55032571924555074</v>
      </c>
      <c r="AI60" s="15">
        <f t="shared" si="25"/>
        <v>-5.6039315935260407E-26</v>
      </c>
      <c r="AJ60" s="15">
        <f t="shared" si="26"/>
        <v>11.248672380442926</v>
      </c>
      <c r="AK60" s="15">
        <f t="shared" si="27"/>
        <v>-4.2736484114788817</v>
      </c>
      <c r="AL60" s="15">
        <f t="shared" si="28"/>
        <v>-1.7954668950496582</v>
      </c>
      <c r="AM60" s="15">
        <f t="shared" si="29"/>
        <v>12.166363566764504</v>
      </c>
      <c r="AP60" s="16">
        <f t="shared" si="34"/>
        <v>12.166363566764504</v>
      </c>
      <c r="AQ60" t="s">
        <v>67</v>
      </c>
      <c r="BC60">
        <v>0</v>
      </c>
      <c r="BD60">
        <v>0</v>
      </c>
    </row>
    <row r="61" spans="1:56" x14ac:dyDescent="0.2">
      <c r="A61" s="28">
        <f>'(Lab)limts'!A57</f>
        <v>61.718333333333341</v>
      </c>
      <c r="B61" s="29">
        <f>'(Lab)limts'!D57</f>
        <v>0.40286499999999981</v>
      </c>
      <c r="C61" s="15">
        <f>'(Lab)limts'!E57</f>
        <v>21.265000000000001</v>
      </c>
      <c r="D61" s="15">
        <f t="shared" si="42"/>
        <v>72.911666666666676</v>
      </c>
      <c r="E61" s="15">
        <f t="shared" si="42"/>
        <v>1.4316666666666666</v>
      </c>
      <c r="F61" s="15">
        <f t="shared" si="42"/>
        <v>13.528333333333334</v>
      </c>
      <c r="G61" s="15">
        <f t="shared" si="0"/>
        <v>21.26881579233374</v>
      </c>
      <c r="H61" s="15">
        <f t="shared" si="1"/>
        <v>13.603877102584477</v>
      </c>
      <c r="I61" s="15">
        <f t="shared" si="2"/>
        <v>17.436346447459108</v>
      </c>
      <c r="J61" s="15">
        <f t="shared" si="3"/>
        <v>0.36369682185864138</v>
      </c>
      <c r="K61" s="15">
        <f t="shared" si="4"/>
        <v>61.718333333333341</v>
      </c>
      <c r="L61" s="15">
        <f t="shared" si="5"/>
        <v>0.54938572013808129</v>
      </c>
      <c r="M61" s="15">
        <f t="shared" si="41"/>
        <v>21.265000000000001</v>
      </c>
      <c r="N61" s="15">
        <f t="shared" si="41"/>
        <v>72.911666666666676</v>
      </c>
      <c r="O61" s="15">
        <f t="shared" si="7"/>
        <v>1.9523592832942882</v>
      </c>
      <c r="P61" s="15">
        <f t="shared" si="8"/>
        <v>13.528333333333334</v>
      </c>
      <c r="Q61" s="15">
        <f t="shared" si="9"/>
        <v>21.272095563660194</v>
      </c>
      <c r="R61" s="15">
        <f t="shared" si="10"/>
        <v>13.668486000608961</v>
      </c>
      <c r="S61" s="15">
        <f t="shared" si="11"/>
        <v>88.520080762172498</v>
      </c>
      <c r="T61" s="15">
        <f t="shared" si="12"/>
        <v>81.787981834102126</v>
      </c>
      <c r="U61" s="15">
        <f t="shared" si="39"/>
        <v>-6.7320989280703714</v>
      </c>
      <c r="V61" s="15">
        <f t="shared" si="13"/>
        <v>11.193333333333335</v>
      </c>
      <c r="W61" s="15">
        <f t="shared" si="14"/>
        <v>-7.6036095630512328</v>
      </c>
      <c r="X61" s="15">
        <f t="shared" si="15"/>
        <v>-2.0023654867936074</v>
      </c>
      <c r="Y61" s="15">
        <f t="shared" si="16"/>
        <v>67.315000000000012</v>
      </c>
      <c r="Z61" s="15">
        <f t="shared" si="17"/>
        <v>17.470290782134576</v>
      </c>
      <c r="AA61" s="15">
        <f t="shared" si="40"/>
        <v>85.154031298137312</v>
      </c>
      <c r="AB61" s="15">
        <f t="shared" si="18"/>
        <v>299.80922500000042</v>
      </c>
      <c r="AC61" s="15">
        <f t="shared" si="19"/>
        <v>1.2514726494041881</v>
      </c>
      <c r="AD61" s="15">
        <f t="shared" si="20"/>
        <v>1.7861630851960559</v>
      </c>
      <c r="AE61" s="15">
        <f t="shared" si="21"/>
        <v>0.59227675260415125</v>
      </c>
      <c r="AF61" s="15">
        <f t="shared" si="22"/>
        <v>1.1552087063723935</v>
      </c>
      <c r="AG61" s="15">
        <f t="shared" si="23"/>
        <v>2.7097399794923655E-24</v>
      </c>
      <c r="AH61" s="15">
        <f t="shared" si="24"/>
        <v>0.54865728033806205</v>
      </c>
      <c r="AI61" s="15">
        <f t="shared" si="25"/>
        <v>-5.1896268109316343E-26</v>
      </c>
      <c r="AJ61" s="15">
        <f t="shared" si="26"/>
        <v>8.944129413185621</v>
      </c>
      <c r="AK61" s="15">
        <f t="shared" si="27"/>
        <v>-4.2569514654461873</v>
      </c>
      <c r="AL61" s="15">
        <f t="shared" si="28"/>
        <v>-1.7333365613919847</v>
      </c>
      <c r="AM61" s="15">
        <f t="shared" si="29"/>
        <v>10.056020205530356</v>
      </c>
      <c r="AP61" s="16">
        <f t="shared" si="34"/>
        <v>10.056020205530356</v>
      </c>
      <c r="AQ61" t="s">
        <v>68</v>
      </c>
      <c r="BC61">
        <v>0</v>
      </c>
      <c r="BD61">
        <v>0</v>
      </c>
    </row>
    <row r="62" spans="1:56" x14ac:dyDescent="0.2">
      <c r="A62" s="28">
        <f>'(Lab)limts'!A58</f>
        <v>62.168333333333329</v>
      </c>
      <c r="B62" s="29">
        <f>'(Lab)limts'!D58</f>
        <v>0.41734499999999985</v>
      </c>
      <c r="C62" s="15">
        <f>'(Lab)limts'!E58</f>
        <v>21.150000000000002</v>
      </c>
      <c r="D62" s="15">
        <f t="shared" si="42"/>
        <v>72.911666666666676</v>
      </c>
      <c r="E62" s="15">
        <f t="shared" si="42"/>
        <v>1.4316666666666666</v>
      </c>
      <c r="F62" s="15">
        <f t="shared" si="42"/>
        <v>13.528333333333334</v>
      </c>
      <c r="G62" s="15">
        <f t="shared" si="0"/>
        <v>21.154117255253766</v>
      </c>
      <c r="H62" s="15">
        <f t="shared" si="1"/>
        <v>13.603877102584477</v>
      </c>
      <c r="I62" s="15">
        <f t="shared" si="2"/>
        <v>17.378997178919121</v>
      </c>
      <c r="J62" s="15">
        <f t="shared" si="3"/>
        <v>0.3651451836802998</v>
      </c>
      <c r="K62" s="15">
        <f t="shared" si="4"/>
        <v>62.168333333333329</v>
      </c>
      <c r="L62" s="15">
        <f t="shared" si="5"/>
        <v>0.56973651668305458</v>
      </c>
      <c r="M62" s="15">
        <f t="shared" si="41"/>
        <v>21.150000000000002</v>
      </c>
      <c r="N62" s="15">
        <f t="shared" si="41"/>
        <v>72.911666666666676</v>
      </c>
      <c r="O62" s="15">
        <f t="shared" si="7"/>
        <v>1.9544328546356293</v>
      </c>
      <c r="P62" s="15">
        <f t="shared" si="8"/>
        <v>13.528333333333334</v>
      </c>
      <c r="Q62" s="15">
        <f t="shared" si="9"/>
        <v>21.15767236012606</v>
      </c>
      <c r="R62" s="15">
        <f t="shared" si="10"/>
        <v>13.66878233644303</v>
      </c>
      <c r="S62" s="15">
        <f t="shared" si="11"/>
        <v>88.456945373271523</v>
      </c>
      <c r="T62" s="15">
        <f t="shared" si="12"/>
        <v>81.779379116407299</v>
      </c>
      <c r="U62" s="15">
        <f t="shared" si="39"/>
        <v>-6.6775662568642247</v>
      </c>
      <c r="V62" s="15">
        <f t="shared" si="13"/>
        <v>10.743333333333347</v>
      </c>
      <c r="W62" s="15">
        <f t="shared" si="14"/>
        <v>-7.4888900236830303</v>
      </c>
      <c r="X62" s="15">
        <f t="shared" si="15"/>
        <v>-1.9808364241647689</v>
      </c>
      <c r="Y62" s="15">
        <f t="shared" si="16"/>
        <v>67.540000000000006</v>
      </c>
      <c r="Z62" s="15">
        <f t="shared" si="17"/>
        <v>17.413227348284543</v>
      </c>
      <c r="AA62" s="15">
        <f t="shared" si="40"/>
        <v>85.118162244839411</v>
      </c>
      <c r="AB62" s="15">
        <f t="shared" si="18"/>
        <v>307.6516000000002</v>
      </c>
      <c r="AC62" s="15">
        <f t="shared" si="19"/>
        <v>1.2549437036088427</v>
      </c>
      <c r="AD62" s="15">
        <f t="shared" si="20"/>
        <v>1.7835952306728045</v>
      </c>
      <c r="AE62" s="15">
        <f t="shared" si="21"/>
        <v>0.59214244674925032</v>
      </c>
      <c r="AF62" s="15">
        <f t="shared" si="22"/>
        <v>1.1546666657172127</v>
      </c>
      <c r="AG62" s="15">
        <f t="shared" si="23"/>
        <v>2.6513260701706413E-24</v>
      </c>
      <c r="AH62" s="15">
        <f t="shared" si="24"/>
        <v>0.54287324447923846</v>
      </c>
      <c r="AI62" s="15">
        <f t="shared" si="25"/>
        <v>-5.0242234179125969E-26</v>
      </c>
      <c r="AJ62" s="15">
        <f t="shared" si="26"/>
        <v>8.560808984848272</v>
      </c>
      <c r="AK62" s="15">
        <f t="shared" si="27"/>
        <v>-4.1987609603879044</v>
      </c>
      <c r="AL62" s="15">
        <f t="shared" si="28"/>
        <v>-1.7155049876965029</v>
      </c>
      <c r="AM62" s="15">
        <f t="shared" si="29"/>
        <v>9.6881371501619462</v>
      </c>
      <c r="AP62" s="16">
        <f t="shared" si="34"/>
        <v>9.6881371501619462</v>
      </c>
      <c r="AQ62" t="s">
        <v>69</v>
      </c>
      <c r="BC62">
        <v>0</v>
      </c>
      <c r="BD62">
        <v>0</v>
      </c>
    </row>
    <row r="63" spans="1:56" x14ac:dyDescent="0.2">
      <c r="A63" s="28">
        <f>'(Lab)limts'!A59</f>
        <v>58.735000000000007</v>
      </c>
      <c r="B63" s="29">
        <f>'(Lab)limts'!D59</f>
        <v>0.33265166666666679</v>
      </c>
      <c r="C63" s="15">
        <f>'(Lab)limts'!E59</f>
        <v>21.221666666666664</v>
      </c>
      <c r="D63" s="15">
        <f t="shared" si="42"/>
        <v>72.911666666666676</v>
      </c>
      <c r="E63" s="15">
        <f t="shared" si="42"/>
        <v>1.4316666666666666</v>
      </c>
      <c r="F63" s="15">
        <f t="shared" si="42"/>
        <v>13.528333333333334</v>
      </c>
      <c r="G63" s="15">
        <f t="shared" si="0"/>
        <v>21.224273679974235</v>
      </c>
      <c r="H63" s="15">
        <f t="shared" si="1"/>
        <v>13.603877102584477</v>
      </c>
      <c r="I63" s="15">
        <f t="shared" si="2"/>
        <v>17.414075391279354</v>
      </c>
      <c r="J63" s="15">
        <f t="shared" si="3"/>
        <v>0.36426025872078666</v>
      </c>
      <c r="K63" s="15">
        <f t="shared" si="4"/>
        <v>58.735000000000007</v>
      </c>
      <c r="L63" s="15">
        <f t="shared" si="5"/>
        <v>0.45382344883056769</v>
      </c>
      <c r="M63" s="15">
        <f t="shared" si="41"/>
        <v>21.221666666666664</v>
      </c>
      <c r="N63" s="15">
        <f t="shared" si="41"/>
        <v>72.911666666666676</v>
      </c>
      <c r="O63" s="15">
        <f t="shared" si="7"/>
        <v>1.9531659370685928</v>
      </c>
      <c r="P63" s="15">
        <f t="shared" si="8"/>
        <v>13.528333333333334</v>
      </c>
      <c r="Q63" s="15">
        <f t="shared" si="9"/>
        <v>21.226518599002983</v>
      </c>
      <c r="R63" s="15">
        <f t="shared" si="10"/>
        <v>13.668601243561934</v>
      </c>
      <c r="S63" s="15">
        <f t="shared" si="11"/>
        <v>88.774921591428864</v>
      </c>
      <c r="T63" s="15">
        <f t="shared" si="12"/>
        <v>81.784635189365872</v>
      </c>
      <c r="U63" s="15">
        <f t="shared" si="39"/>
        <v>-6.990286402062992</v>
      </c>
      <c r="V63" s="15">
        <f t="shared" si="13"/>
        <v>14.176666666666669</v>
      </c>
      <c r="W63" s="15">
        <f t="shared" si="14"/>
        <v>-7.5579173554410488</v>
      </c>
      <c r="X63" s="15">
        <f t="shared" si="15"/>
        <v>-2.0768463889119269</v>
      </c>
      <c r="Y63" s="15">
        <f t="shared" si="16"/>
        <v>65.823333333333338</v>
      </c>
      <c r="Z63" s="15">
        <f t="shared" si="17"/>
        <v>17.447559921282458</v>
      </c>
      <c r="AA63" s="15">
        <f t="shared" si="40"/>
        <v>85.279778390397368</v>
      </c>
      <c r="AB63" s="15">
        <f t="shared" si="18"/>
        <v>250.37787777777791</v>
      </c>
      <c r="AC63" s="15">
        <f t="shared" si="19"/>
        <v>1.2284029114734678</v>
      </c>
      <c r="AD63" s="15">
        <f t="shared" si="20"/>
        <v>1.7851401964577107</v>
      </c>
      <c r="AE63" s="15">
        <f t="shared" si="21"/>
        <v>0.59275346522092143</v>
      </c>
      <c r="AF63" s="15">
        <f t="shared" si="22"/>
        <v>1.1551315240448476</v>
      </c>
      <c r="AG63" s="15">
        <f t="shared" si="23"/>
        <v>2.9247810797838298E-24</v>
      </c>
      <c r="AH63" s="15">
        <f t="shared" si="24"/>
        <v>0.54634935081348601</v>
      </c>
      <c r="AI63" s="15">
        <f t="shared" si="25"/>
        <v>-5.5779055902245018E-26</v>
      </c>
      <c r="AJ63" s="15">
        <f t="shared" si="26"/>
        <v>11.540730272009673</v>
      </c>
      <c r="AK63" s="15">
        <f t="shared" si="27"/>
        <v>-4.2337948416815525</v>
      </c>
      <c r="AL63" s="15">
        <f t="shared" si="28"/>
        <v>-1.7979306647606423</v>
      </c>
      <c r="AM63" s="15">
        <f t="shared" si="29"/>
        <v>12.423607714670343</v>
      </c>
      <c r="AP63" s="16">
        <f t="shared" si="34"/>
        <v>12.423607714670343</v>
      </c>
      <c r="AQ63" t="s">
        <v>70</v>
      </c>
      <c r="BC63">
        <v>0</v>
      </c>
      <c r="BD63">
        <v>0</v>
      </c>
    </row>
    <row r="64" spans="1:56" x14ac:dyDescent="0.2">
      <c r="A64" s="28">
        <f>'(Lab)limts'!A60</f>
        <v>61.696666666666665</v>
      </c>
      <c r="B64" s="29">
        <f>'(Lab)limts'!D60</f>
        <v>0.40997166666666662</v>
      </c>
      <c r="C64" s="15">
        <f>'(Lab)limts'!E60</f>
        <v>21.026666666666667</v>
      </c>
      <c r="D64" s="15">
        <f t="shared" si="42"/>
        <v>72.911666666666676</v>
      </c>
      <c r="E64" s="15">
        <f t="shared" si="42"/>
        <v>1.4316666666666666</v>
      </c>
      <c r="F64" s="15">
        <f t="shared" si="42"/>
        <v>13.528333333333334</v>
      </c>
      <c r="G64" s="15">
        <f t="shared" si="0"/>
        <v>21.030663039442683</v>
      </c>
      <c r="H64" s="15">
        <f t="shared" si="1"/>
        <v>13.603877102584477</v>
      </c>
      <c r="I64" s="15">
        <f t="shared" si="2"/>
        <v>17.317270071013581</v>
      </c>
      <c r="J64" s="15">
        <f t="shared" si="3"/>
        <v>0.36669486083656277</v>
      </c>
      <c r="K64" s="15">
        <f t="shared" si="4"/>
        <v>61.696666666666665</v>
      </c>
      <c r="L64" s="15">
        <f t="shared" si="5"/>
        <v>0.56030616992193361</v>
      </c>
      <c r="M64" s="15">
        <f t="shared" si="41"/>
        <v>21.026666666666667</v>
      </c>
      <c r="N64" s="15">
        <f t="shared" si="41"/>
        <v>72.911666666666676</v>
      </c>
      <c r="O64" s="15">
        <f t="shared" si="7"/>
        <v>1.9566514757643456</v>
      </c>
      <c r="P64" s="15">
        <f t="shared" si="8"/>
        <v>13.528333333333334</v>
      </c>
      <c r="Q64" s="15">
        <f t="shared" si="9"/>
        <v>21.034130695494969</v>
      </c>
      <c r="R64" s="15">
        <f t="shared" si="10"/>
        <v>13.669099742681981</v>
      </c>
      <c r="S64" s="15">
        <f t="shared" si="11"/>
        <v>88.47357720264705</v>
      </c>
      <c r="T64" s="15">
        <f t="shared" si="12"/>
        <v>81.770175037481451</v>
      </c>
      <c r="U64" s="15">
        <f t="shared" si="39"/>
        <v>-6.7034021651655991</v>
      </c>
      <c r="V64" s="15">
        <f t="shared" si="13"/>
        <v>11.215000000000011</v>
      </c>
      <c r="W64" s="15">
        <f t="shared" si="14"/>
        <v>-7.3650309528129885</v>
      </c>
      <c r="X64" s="15">
        <f t="shared" si="15"/>
        <v>-1.9827006972895593</v>
      </c>
      <c r="Y64" s="15">
        <f t="shared" si="16"/>
        <v>67.304166666666674</v>
      </c>
      <c r="Z64" s="15">
        <f t="shared" si="17"/>
        <v>17.351615219088476</v>
      </c>
      <c r="AA64" s="15">
        <f t="shared" si="40"/>
        <v>85.121876120064258</v>
      </c>
      <c r="AB64" s="15">
        <f t="shared" si="18"/>
        <v>299.43418402777803</v>
      </c>
      <c r="AC64" s="15">
        <f t="shared" si="19"/>
        <v>1.2513054706653117</v>
      </c>
      <c r="AD64" s="15">
        <f t="shared" si="20"/>
        <v>1.7808226848589814</v>
      </c>
      <c r="AE64" s="15">
        <f t="shared" si="21"/>
        <v>0.592156318314223</v>
      </c>
      <c r="AF64" s="15">
        <f t="shared" si="22"/>
        <v>1.1541230287741071</v>
      </c>
      <c r="AG64" s="15">
        <f t="shared" si="23"/>
        <v>2.6573158342505321E-24</v>
      </c>
      <c r="AH64" s="15">
        <f t="shared" si="24"/>
        <v>0.53666478779869498</v>
      </c>
      <c r="AI64" s="15">
        <f t="shared" si="25"/>
        <v>-4.9779856402042866E-26</v>
      </c>
      <c r="AJ64" s="15">
        <f t="shared" si="26"/>
        <v>8.962639629503947</v>
      </c>
      <c r="AK64" s="15">
        <f t="shared" si="27"/>
        <v>-4.1357463690419047</v>
      </c>
      <c r="AL64" s="15">
        <f t="shared" si="28"/>
        <v>-1.7179283731956683</v>
      </c>
      <c r="AM64" s="15">
        <f t="shared" si="29"/>
        <v>10.019210799899794</v>
      </c>
      <c r="AP64" s="16">
        <f t="shared" si="34"/>
        <v>10.019210799899794</v>
      </c>
      <c r="AQ64" t="s">
        <v>71</v>
      </c>
      <c r="BC64">
        <v>0</v>
      </c>
      <c r="BD64">
        <v>0</v>
      </c>
    </row>
    <row r="65" spans="1:56" x14ac:dyDescent="0.2">
      <c r="A65" s="28">
        <f>'(Lab)limts'!A61</f>
        <v>59.001666666666665</v>
      </c>
      <c r="B65" s="29">
        <f>'(Lab)limts'!D61</f>
        <v>0.34523833333333331</v>
      </c>
      <c r="C65" s="15">
        <f>'(Lab)limts'!E61</f>
        <v>21.028333333333336</v>
      </c>
      <c r="D65" s="15">
        <f t="shared" si="42"/>
        <v>72.911666666666676</v>
      </c>
      <c r="E65" s="15">
        <f t="shared" si="42"/>
        <v>1.4316666666666666</v>
      </c>
      <c r="F65" s="15">
        <f t="shared" si="42"/>
        <v>13.528333333333334</v>
      </c>
      <c r="G65" s="15">
        <f t="shared" si="0"/>
        <v>21.031167164106243</v>
      </c>
      <c r="H65" s="15">
        <f t="shared" si="1"/>
        <v>13.603877102584477</v>
      </c>
      <c r="I65" s="15">
        <f t="shared" si="2"/>
        <v>17.31752213334536</v>
      </c>
      <c r="J65" s="15">
        <f t="shared" si="3"/>
        <v>0.36668855232612241</v>
      </c>
      <c r="K65" s="15">
        <f t="shared" si="4"/>
        <v>59.001666666666665</v>
      </c>
      <c r="L65" s="15">
        <f t="shared" si="5"/>
        <v>0.47183327799081665</v>
      </c>
      <c r="M65" s="15">
        <f t="shared" si="41"/>
        <v>21.028333333333336</v>
      </c>
      <c r="N65" s="15">
        <f t="shared" si="41"/>
        <v>72.911666666666676</v>
      </c>
      <c r="O65" s="15">
        <f t="shared" si="7"/>
        <v>1.9566424440802321</v>
      </c>
      <c r="P65" s="15">
        <f t="shared" si="8"/>
        <v>13.528333333333334</v>
      </c>
      <c r="Q65" s="15">
        <f t="shared" si="9"/>
        <v>21.033626159556928</v>
      </c>
      <c r="R65" s="15">
        <f t="shared" si="10"/>
        <v>13.669098449852282</v>
      </c>
      <c r="S65" s="15">
        <f t="shared" si="11"/>
        <v>88.714614252905619</v>
      </c>
      <c r="T65" s="15">
        <f t="shared" si="12"/>
        <v>81.770212505082171</v>
      </c>
      <c r="U65" s="15">
        <f t="shared" si="39"/>
        <v>-6.9444017478234485</v>
      </c>
      <c r="V65" s="15">
        <f t="shared" si="13"/>
        <v>13.910000000000011</v>
      </c>
      <c r="W65" s="15">
        <f t="shared" si="14"/>
        <v>-7.364527709704646</v>
      </c>
      <c r="X65" s="15">
        <f t="shared" si="15"/>
        <v>-2.0538719221742232</v>
      </c>
      <c r="Y65" s="15">
        <f t="shared" si="16"/>
        <v>65.956666666666678</v>
      </c>
      <c r="Z65" s="15">
        <f t="shared" si="17"/>
        <v>17.351362304704605</v>
      </c>
      <c r="AA65" s="15">
        <f t="shared" si="40"/>
        <v>85.242413378993888</v>
      </c>
      <c r="AB65" s="15">
        <f t="shared" si="18"/>
        <v>254.61521111111145</v>
      </c>
      <c r="AC65" s="15">
        <f t="shared" si="19"/>
        <v>1.2304694205301441</v>
      </c>
      <c r="AD65" s="15">
        <f t="shared" si="20"/>
        <v>1.7808113037117073</v>
      </c>
      <c r="AE65" s="15">
        <f t="shared" si="21"/>
        <v>0.59261085694175442</v>
      </c>
      <c r="AF65" s="15">
        <f t="shared" si="22"/>
        <v>1.1542390852674678</v>
      </c>
      <c r="AG65" s="15">
        <f t="shared" si="23"/>
        <v>2.859174438095464E-24</v>
      </c>
      <c r="AH65" s="15">
        <f t="shared" si="24"/>
        <v>0.53663938122160737</v>
      </c>
      <c r="AI65" s="15">
        <f t="shared" si="25"/>
        <v>-5.3558765211104251E-26</v>
      </c>
      <c r="AJ65" s="15">
        <f t="shared" si="26"/>
        <v>11.304628760304283</v>
      </c>
      <c r="AK65" s="15">
        <f t="shared" si="27"/>
        <v>-4.1354902085105349</v>
      </c>
      <c r="AL65" s="15">
        <f t="shared" si="28"/>
        <v>-1.7794163690950446</v>
      </c>
      <c r="AM65" s="15">
        <f t="shared" si="29"/>
        <v>12.168123655173325</v>
      </c>
      <c r="AP65" s="16">
        <f t="shared" si="34"/>
        <v>12.168123655173325</v>
      </c>
      <c r="AQ65" t="s">
        <v>72</v>
      </c>
      <c r="BC65">
        <v>0</v>
      </c>
      <c r="BD65">
        <v>0</v>
      </c>
    </row>
    <row r="66" spans="1:56" x14ac:dyDescent="0.2">
      <c r="A66" s="28">
        <f>'(Lab)limts'!A62</f>
        <v>58.335000000000001</v>
      </c>
      <c r="B66" s="29">
        <f>'(Lab)limts'!D62</f>
        <v>0.32065166666666634</v>
      </c>
      <c r="C66" s="15">
        <f>'(Lab)limts'!E62</f>
        <v>21.296666666666667</v>
      </c>
      <c r="D66" s="15">
        <f t="shared" si="42"/>
        <v>72.911666666666676</v>
      </c>
      <c r="E66" s="15">
        <f t="shared" si="42"/>
        <v>1.4316666666666666</v>
      </c>
      <c r="F66" s="15">
        <f t="shared" si="42"/>
        <v>13.528333333333334</v>
      </c>
      <c r="G66" s="15">
        <f t="shared" si="0"/>
        <v>21.299080463777003</v>
      </c>
      <c r="H66" s="15">
        <f t="shared" si="1"/>
        <v>13.603877102584477</v>
      </c>
      <c r="I66" s="15">
        <f t="shared" si="2"/>
        <v>17.45147878318074</v>
      </c>
      <c r="J66" s="15">
        <f t="shared" si="3"/>
        <v>0.36331328081173109</v>
      </c>
      <c r="K66" s="15">
        <f t="shared" si="4"/>
        <v>58.335000000000001</v>
      </c>
      <c r="L66" s="15">
        <f t="shared" si="5"/>
        <v>0.43714867568108245</v>
      </c>
      <c r="M66" s="15">
        <f t="shared" si="41"/>
        <v>21.296666666666667</v>
      </c>
      <c r="N66" s="15">
        <f t="shared" si="41"/>
        <v>72.911666666666676</v>
      </c>
      <c r="O66" s="15">
        <f t="shared" si="7"/>
        <v>1.9518101803621282</v>
      </c>
      <c r="P66" s="15">
        <f t="shared" si="8"/>
        <v>13.528333333333334</v>
      </c>
      <c r="Q66" s="15">
        <f t="shared" si="9"/>
        <v>21.301152787484551</v>
      </c>
      <c r="R66" s="15">
        <f t="shared" si="10"/>
        <v>13.668407579449152</v>
      </c>
      <c r="S66" s="15">
        <f t="shared" si="11"/>
        <v>88.824076196426077</v>
      </c>
      <c r="T66" s="15">
        <f t="shared" si="12"/>
        <v>81.790259984323157</v>
      </c>
      <c r="U66" s="15">
        <f t="shared" si="39"/>
        <v>-7.03381621210292</v>
      </c>
      <c r="V66" s="15">
        <f t="shared" si="13"/>
        <v>14.576666666666675</v>
      </c>
      <c r="W66" s="15">
        <f t="shared" si="14"/>
        <v>-7.6327452080353986</v>
      </c>
      <c r="X66" s="15">
        <f t="shared" si="15"/>
        <v>-2.0934189357969153</v>
      </c>
      <c r="Y66" s="15">
        <f t="shared" si="16"/>
        <v>65.623333333333335</v>
      </c>
      <c r="Z66" s="15">
        <f t="shared" si="17"/>
        <v>17.484780183466853</v>
      </c>
      <c r="AA66" s="15">
        <f t="shared" si="40"/>
        <v>85.307168090374617</v>
      </c>
      <c r="AB66" s="15">
        <f t="shared" si="18"/>
        <v>244.08854444444449</v>
      </c>
      <c r="AC66" s="15">
        <f t="shared" si="19"/>
        <v>1.2253013921169336</v>
      </c>
      <c r="AD66" s="15">
        <f t="shared" si="20"/>
        <v>1.7868151082560084</v>
      </c>
      <c r="AE66" s="15">
        <f t="shared" si="21"/>
        <v>0.59285851589510197</v>
      </c>
      <c r="AF66" s="15">
        <f t="shared" si="22"/>
        <v>1.1554900124548337</v>
      </c>
      <c r="AG66" s="15">
        <f t="shared" si="23"/>
        <v>2.9738185940662602E-24</v>
      </c>
      <c r="AH66" s="15">
        <f t="shared" si="24"/>
        <v>0.5501311142751385</v>
      </c>
      <c r="AI66" s="15">
        <f t="shared" si="25"/>
        <v>-5.7106828834827259E-26</v>
      </c>
      <c r="AJ66" s="15">
        <f t="shared" si="26"/>
        <v>11.896392806248919</v>
      </c>
      <c r="AK66" s="15">
        <f t="shared" si="27"/>
        <v>-4.2717039792019751</v>
      </c>
      <c r="AL66" s="15">
        <f t="shared" si="28"/>
        <v>-1.8117153010690723</v>
      </c>
      <c r="AM66" s="15">
        <f t="shared" si="29"/>
        <v>12.769257183510277</v>
      </c>
      <c r="AP66" s="16">
        <f t="shared" si="34"/>
        <v>12.769257183510277</v>
      </c>
      <c r="AQ66" t="s">
        <v>73</v>
      </c>
      <c r="BC66">
        <v>0</v>
      </c>
      <c r="BD66">
        <v>0</v>
      </c>
    </row>
    <row r="67" spans="1:56" x14ac:dyDescent="0.2">
      <c r="A67" s="28">
        <f>'(Lab)limts'!A63</f>
        <v>61.844999999999999</v>
      </c>
      <c r="B67" s="29">
        <f>'(Lab)limts'!D63</f>
        <v>0.41198500000000005</v>
      </c>
      <c r="C67" s="15">
        <f>'(Lab)limts'!E63</f>
        <v>21.074999999999999</v>
      </c>
      <c r="D67" s="15">
        <f t="shared" si="42"/>
        <v>72.911666666666676</v>
      </c>
      <c r="E67" s="15">
        <f t="shared" si="42"/>
        <v>1.4316666666666666</v>
      </c>
      <c r="F67" s="15">
        <f t="shared" si="42"/>
        <v>13.528333333333334</v>
      </c>
      <c r="G67" s="15">
        <f t="shared" si="0"/>
        <v>21.079026463293435</v>
      </c>
      <c r="H67" s="15">
        <f t="shared" si="1"/>
        <v>13.603877102584477</v>
      </c>
      <c r="I67" s="15">
        <f t="shared" si="2"/>
        <v>17.341451782938954</v>
      </c>
      <c r="J67" s="15">
        <f t="shared" si="3"/>
        <v>0.36608891849825576</v>
      </c>
      <c r="K67" s="15">
        <f t="shared" si="4"/>
        <v>61.844999999999999</v>
      </c>
      <c r="L67" s="15">
        <f t="shared" si="5"/>
        <v>0.56280814308750393</v>
      </c>
      <c r="M67" s="15">
        <f t="shared" si="41"/>
        <v>21.074999999999999</v>
      </c>
      <c r="N67" s="15">
        <f t="shared" si="41"/>
        <v>72.911666666666676</v>
      </c>
      <c r="O67" s="15">
        <f t="shared" si="7"/>
        <v>1.9557839683166693</v>
      </c>
      <c r="P67" s="15">
        <f t="shared" si="8"/>
        <v>13.528333333333334</v>
      </c>
      <c r="Q67" s="15">
        <f t="shared" si="9"/>
        <v>21.08251355996067</v>
      </c>
      <c r="R67" s="15">
        <f t="shared" si="10"/>
        <v>13.66897559104201</v>
      </c>
      <c r="S67" s="15">
        <f t="shared" si="11"/>
        <v>88.470279054226481</v>
      </c>
      <c r="T67" s="15">
        <f t="shared" si="12"/>
        <v>81.773773891741357</v>
      </c>
      <c r="U67" s="15">
        <f t="shared" si="39"/>
        <v>-6.6965051624851242</v>
      </c>
      <c r="V67" s="15">
        <f t="shared" si="13"/>
        <v>11.066666666666677</v>
      </c>
      <c r="W67" s="15">
        <f t="shared" si="14"/>
        <v>-7.4135379689186607</v>
      </c>
      <c r="X67" s="15">
        <f t="shared" si="15"/>
        <v>-1.9829307125696602</v>
      </c>
      <c r="Y67" s="15">
        <f t="shared" si="16"/>
        <v>67.37833333333333</v>
      </c>
      <c r="Z67" s="15">
        <f t="shared" si="17"/>
        <v>17.37574457550134</v>
      </c>
      <c r="AA67" s="15">
        <f t="shared" si="40"/>
        <v>85.122026472983919</v>
      </c>
      <c r="AB67" s="15">
        <f t="shared" si="18"/>
        <v>302.00646944444435</v>
      </c>
      <c r="AC67" s="15">
        <f t="shared" si="19"/>
        <v>1.2524499021886963</v>
      </c>
      <c r="AD67" s="15">
        <f t="shared" si="20"/>
        <v>1.7819085058975603</v>
      </c>
      <c r="AE67" s="15">
        <f t="shared" si="21"/>
        <v>0.59215688005961298</v>
      </c>
      <c r="AF67" s="15">
        <f t="shared" si="22"/>
        <v>1.1543375004481242</v>
      </c>
      <c r="AG67" s="15">
        <f t="shared" si="23"/>
        <v>2.657558606821502E-24</v>
      </c>
      <c r="AH67" s="15">
        <f t="shared" si="24"/>
        <v>0.53909167552453385</v>
      </c>
      <c r="AI67" s="15">
        <f t="shared" si="25"/>
        <v>-5.0009537677340754E-26</v>
      </c>
      <c r="AJ67" s="15">
        <f t="shared" si="26"/>
        <v>8.8360154344914896</v>
      </c>
      <c r="AK67" s="15">
        <f t="shared" si="27"/>
        <v>-4.1604481623956371</v>
      </c>
      <c r="AL67" s="15">
        <f t="shared" si="28"/>
        <v>-1.7178084501282065</v>
      </c>
      <c r="AM67" s="15">
        <f t="shared" si="29"/>
        <v>9.916418886971492</v>
      </c>
      <c r="AP67" s="16">
        <f t="shared" si="34"/>
        <v>9.916418886971492</v>
      </c>
      <c r="AQ67" t="s">
        <v>74</v>
      </c>
      <c r="BC67">
        <v>0</v>
      </c>
      <c r="BD67">
        <v>0</v>
      </c>
    </row>
    <row r="68" spans="1:56" x14ac:dyDescent="0.2">
      <c r="A68" s="28">
        <f>'(Lab)limts'!A64</f>
        <v>58.481666666666662</v>
      </c>
      <c r="B68" s="29">
        <f>'(Lab)limts'!D64</f>
        <v>0.32374499999999995</v>
      </c>
      <c r="C68" s="15">
        <f>'(Lab)limts'!E64</f>
        <v>21.31</v>
      </c>
      <c r="D68" s="15">
        <f t="shared" si="42"/>
        <v>72.911666666666676</v>
      </c>
      <c r="E68" s="15">
        <f t="shared" si="42"/>
        <v>1.4316666666666666</v>
      </c>
      <c r="F68" s="15">
        <f t="shared" si="42"/>
        <v>13.528333333333334</v>
      </c>
      <c r="G68" s="15">
        <f t="shared" si="0"/>
        <v>21.312459051574152</v>
      </c>
      <c r="H68" s="15">
        <f t="shared" si="1"/>
        <v>13.603877102584477</v>
      </c>
      <c r="I68" s="15">
        <f t="shared" si="2"/>
        <v>17.458168077079314</v>
      </c>
      <c r="J68" s="15">
        <f t="shared" si="3"/>
        <v>0.36314355332861964</v>
      </c>
      <c r="K68" s="15">
        <f t="shared" si="4"/>
        <v>58.481666666666662</v>
      </c>
      <c r="L68" s="15">
        <f t="shared" si="5"/>
        <v>0.44131090967237385</v>
      </c>
      <c r="M68" s="15">
        <f t="shared" si="41"/>
        <v>21.31</v>
      </c>
      <c r="N68" s="15">
        <f t="shared" si="41"/>
        <v>72.911666666666676</v>
      </c>
      <c r="O68" s="15">
        <f t="shared" si="7"/>
        <v>1.9515671871821403</v>
      </c>
      <c r="P68" s="15">
        <f t="shared" si="8"/>
        <v>13.528333333333334</v>
      </c>
      <c r="Q68" s="15">
        <f t="shared" si="9"/>
        <v>21.31456908593265</v>
      </c>
      <c r="R68" s="15">
        <f t="shared" si="10"/>
        <v>13.668372882822</v>
      </c>
      <c r="S68" s="15">
        <f t="shared" si="11"/>
        <v>88.813625582417274</v>
      </c>
      <c r="T68" s="15">
        <f t="shared" si="12"/>
        <v>81.791268136921673</v>
      </c>
      <c r="U68" s="15">
        <f t="shared" si="39"/>
        <v>-7.0223574454956008</v>
      </c>
      <c r="V68" s="15">
        <f t="shared" si="13"/>
        <v>14.430000000000014</v>
      </c>
      <c r="W68" s="15">
        <f t="shared" si="14"/>
        <v>-7.6461962031106498</v>
      </c>
      <c r="X68" s="15">
        <f t="shared" si="15"/>
        <v>-2.0906682564206651</v>
      </c>
      <c r="Y68" s="15">
        <f t="shared" si="16"/>
        <v>65.696666666666673</v>
      </c>
      <c r="Z68" s="15">
        <f t="shared" si="17"/>
        <v>17.491470984377326</v>
      </c>
      <c r="AA68" s="15">
        <f t="shared" si="40"/>
        <v>85.302446859669473</v>
      </c>
      <c r="AB68" s="15">
        <f t="shared" si="18"/>
        <v>246.38534444444463</v>
      </c>
      <c r="AC68" s="15">
        <f t="shared" si="19"/>
        <v>1.2264388635469858</v>
      </c>
      <c r="AD68" s="15">
        <f t="shared" si="20"/>
        <v>1.7871161942969795</v>
      </c>
      <c r="AE68" s="15">
        <f t="shared" si="21"/>
        <v>0.59284037698305259</v>
      </c>
      <c r="AF68" s="15">
        <f t="shared" si="22"/>
        <v>1.1555447537854957</v>
      </c>
      <c r="AG68" s="15">
        <f t="shared" si="23"/>
        <v>2.96530811859887E-24</v>
      </c>
      <c r="AH68" s="15">
        <f t="shared" si="24"/>
        <v>0.5508123934124084</v>
      </c>
      <c r="AI68" s="15">
        <f t="shared" si="25"/>
        <v>-5.7013918857243303E-26</v>
      </c>
      <c r="AJ68" s="15">
        <f t="shared" si="26"/>
        <v>11.765771967032247</v>
      </c>
      <c r="AK68" s="15">
        <f t="shared" si="27"/>
        <v>-4.2785109482590364</v>
      </c>
      <c r="AL68" s="15">
        <f t="shared" si="28"/>
        <v>-1.8092490572708331</v>
      </c>
      <c r="AM68" s="15">
        <f t="shared" si="29"/>
        <v>12.649601893570001</v>
      </c>
      <c r="AP68" s="16">
        <f t="shared" si="34"/>
        <v>12.649601893570001</v>
      </c>
      <c r="AQ68" t="s">
        <v>75</v>
      </c>
      <c r="BC68">
        <v>0</v>
      </c>
      <c r="BD68">
        <v>0</v>
      </c>
    </row>
    <row r="69" spans="1:56" x14ac:dyDescent="0.2">
      <c r="A69" s="28">
        <f>'(Lab)limts'!A65</f>
        <v>61.603333333333325</v>
      </c>
      <c r="B69" s="29">
        <f>'(Lab)limts'!D65</f>
        <v>0.40890499999999985</v>
      </c>
      <c r="C69" s="15">
        <f>'(Lab)limts'!E65</f>
        <v>20.99</v>
      </c>
      <c r="D69" s="15">
        <f t="shared" si="42"/>
        <v>72.911666666666676</v>
      </c>
      <c r="E69" s="15">
        <f t="shared" si="42"/>
        <v>1.4316666666666666</v>
      </c>
      <c r="F69" s="15">
        <f t="shared" si="42"/>
        <v>13.528333333333334</v>
      </c>
      <c r="G69" s="15">
        <f t="shared" si="0"/>
        <v>20.993982549745652</v>
      </c>
      <c r="H69" s="15">
        <f t="shared" si="1"/>
        <v>13.603877102584477</v>
      </c>
      <c r="I69" s="15">
        <f t="shared" si="2"/>
        <v>17.298929826165065</v>
      </c>
      <c r="J69" s="15">
        <f t="shared" si="3"/>
        <v>0.36715344039835252</v>
      </c>
      <c r="K69" s="15">
        <f t="shared" si="4"/>
        <v>61.603333333333325</v>
      </c>
      <c r="L69" s="15">
        <f t="shared" si="5"/>
        <v>0.55903587754608808</v>
      </c>
      <c r="M69" s="15">
        <f t="shared" si="41"/>
        <v>20.99</v>
      </c>
      <c r="N69" s="15">
        <f t="shared" si="41"/>
        <v>72.911666666666676</v>
      </c>
      <c r="O69" s="15">
        <f t="shared" si="7"/>
        <v>1.9573080088369748</v>
      </c>
      <c r="P69" s="15">
        <f t="shared" si="8"/>
        <v>13.528333333333334</v>
      </c>
      <c r="Q69" s="15">
        <f t="shared" si="9"/>
        <v>20.997443204170924</v>
      </c>
      <c r="R69" s="15">
        <f t="shared" si="10"/>
        <v>13.669193736985191</v>
      </c>
      <c r="S69" s="15">
        <f t="shared" si="11"/>
        <v>88.474377030947537</v>
      </c>
      <c r="T69" s="15">
        <f t="shared" si="12"/>
        <v>81.767451453789349</v>
      </c>
      <c r="U69" s="15">
        <f t="shared" si="39"/>
        <v>-6.7069255771581879</v>
      </c>
      <c r="V69" s="15">
        <f t="shared" si="13"/>
        <v>11.308333333333351</v>
      </c>
      <c r="W69" s="15">
        <f t="shared" si="14"/>
        <v>-7.3282494671857332</v>
      </c>
      <c r="X69" s="15">
        <f t="shared" si="15"/>
        <v>-1.9820176952492656</v>
      </c>
      <c r="Y69" s="15">
        <f t="shared" si="16"/>
        <v>67.257499999999993</v>
      </c>
      <c r="Z69" s="15">
        <f t="shared" si="17"/>
        <v>17.333318470578057</v>
      </c>
      <c r="AA69" s="15">
        <f t="shared" si="40"/>
        <v>85.120914242368443</v>
      </c>
      <c r="AB69" s="15">
        <f t="shared" si="18"/>
        <v>297.82130624999974</v>
      </c>
      <c r="AC69" s="15">
        <f t="shared" si="19"/>
        <v>1.2505852587451896</v>
      </c>
      <c r="AD69" s="15">
        <f t="shared" si="20"/>
        <v>1.7799993311760125</v>
      </c>
      <c r="AE69" s="15">
        <f t="shared" si="21"/>
        <v>0.59215272487557358</v>
      </c>
      <c r="AF69" s="15">
        <f t="shared" si="22"/>
        <v>1.1539595764523336</v>
      </c>
      <c r="AG69" s="15">
        <f t="shared" si="23"/>
        <v>2.6557632251231195E-24</v>
      </c>
      <c r="AH69" s="15">
        <f t="shared" si="24"/>
        <v>0.53482845129863543</v>
      </c>
      <c r="AI69" s="15">
        <f t="shared" si="25"/>
        <v>-4.9580536115549419E-26</v>
      </c>
      <c r="AJ69" s="15">
        <f t="shared" si="26"/>
        <v>9.0424329363036708</v>
      </c>
      <c r="AK69" s="15">
        <f t="shared" si="27"/>
        <v>-4.1169956296242507</v>
      </c>
      <c r="AL69" s="15">
        <f t="shared" si="28"/>
        <v>-1.7175798318192963</v>
      </c>
      <c r="AM69" s="15">
        <f t="shared" si="29"/>
        <v>10.082922537665706</v>
      </c>
      <c r="AP69" s="16">
        <f t="shared" si="34"/>
        <v>10.082922537665706</v>
      </c>
      <c r="AQ69" t="s">
        <v>76</v>
      </c>
      <c r="BC69">
        <v>0</v>
      </c>
      <c r="BD69">
        <v>0</v>
      </c>
    </row>
    <row r="70" spans="1:56" x14ac:dyDescent="0.2">
      <c r="A70" s="28">
        <f>'(Lab)limts'!A66</f>
        <v>57.21</v>
      </c>
      <c r="B70" s="29">
        <f>'(Lab)limts'!D66</f>
        <v>0.34591833333333311</v>
      </c>
      <c r="C70" s="15">
        <f>'(Lab)limts'!E66</f>
        <v>19.663333333333338</v>
      </c>
      <c r="D70" s="15">
        <f t="shared" si="42"/>
        <v>72.911666666666676</v>
      </c>
      <c r="E70" s="15">
        <f t="shared" si="42"/>
        <v>1.4316666666666666</v>
      </c>
      <c r="F70" s="15">
        <f t="shared" si="42"/>
        <v>13.528333333333334</v>
      </c>
      <c r="G70" s="15">
        <f t="shared" si="0"/>
        <v>19.666375804176884</v>
      </c>
      <c r="H70" s="15">
        <f t="shared" si="1"/>
        <v>13.603877102584477</v>
      </c>
      <c r="I70" s="15">
        <f t="shared" si="2"/>
        <v>16.635126453380678</v>
      </c>
      <c r="J70" s="15">
        <f t="shared" si="3"/>
        <v>0.38316352494593103</v>
      </c>
      <c r="K70" s="15">
        <f t="shared" si="4"/>
        <v>57.21</v>
      </c>
      <c r="L70" s="15">
        <f t="shared" si="5"/>
        <v>0.47846162127675457</v>
      </c>
      <c r="M70" s="15">
        <f t="shared" si="41"/>
        <v>19.663333333333338</v>
      </c>
      <c r="N70" s="15">
        <f t="shared" si="41"/>
        <v>72.911666666666676</v>
      </c>
      <c r="O70" s="15">
        <f t="shared" si="7"/>
        <v>1.980229113214258</v>
      </c>
      <c r="P70" s="15">
        <f t="shared" si="8"/>
        <v>13.528333333333334</v>
      </c>
      <c r="Q70" s="15">
        <f t="shared" si="9"/>
        <v>19.669153598993852</v>
      </c>
      <c r="R70" s="15">
        <f t="shared" si="10"/>
        <v>13.672494656009164</v>
      </c>
      <c r="S70" s="15">
        <f t="shared" si="11"/>
        <v>88.606115116564766</v>
      </c>
      <c r="T70" s="15">
        <f t="shared" si="12"/>
        <v>81.672388346704267</v>
      </c>
      <c r="U70" s="15">
        <f>IF(AN70=0,T70-S70,IF(AN70=1,T70-S70-360,T70+360-S70))</f>
        <v>-6.933726769860499</v>
      </c>
      <c r="V70" s="15">
        <f t="shared" si="13"/>
        <v>15.701666666666675</v>
      </c>
      <c r="W70" s="15">
        <f t="shared" si="14"/>
        <v>-5.9966589429846877</v>
      </c>
      <c r="X70" s="15">
        <f t="shared" si="15"/>
        <v>-1.9833335880184346</v>
      </c>
      <c r="Y70" s="15">
        <f t="shared" si="16"/>
        <v>65.060833333333335</v>
      </c>
      <c r="Z70" s="15">
        <f t="shared" si="17"/>
        <v>16.670824127501508</v>
      </c>
      <c r="AA70" s="15">
        <f>IF(AO70=3,S70+T70,IF(AO70=0,AVERAGE(S70,T70),IF(AO70=1,AVERAGE(S70,T70)+180,AVERAGE(S70,T70)-180)))</f>
        <v>85.139251731634516</v>
      </c>
      <c r="AB70" s="15">
        <f t="shared" si="18"/>
        <v>226.82870069444448</v>
      </c>
      <c r="AC70" s="15">
        <f t="shared" si="19"/>
        <v>1.2165665786788349</v>
      </c>
      <c r="AD70" s="15">
        <f t="shared" si="20"/>
        <v>1.7501870857375679</v>
      </c>
      <c r="AE70" s="15">
        <f t="shared" si="21"/>
        <v>0.5922213230058132</v>
      </c>
      <c r="AF70" s="15">
        <f t="shared" si="22"/>
        <v>1.1480922628057926</v>
      </c>
      <c r="AG70" s="15">
        <f t="shared" si="23"/>
        <v>2.6855180206195688E-24</v>
      </c>
      <c r="AH70" s="15">
        <f t="shared" si="24"/>
        <v>0.47067119907339733</v>
      </c>
      <c r="AI70" s="15">
        <f t="shared" si="25"/>
        <v>-4.4121783406738403E-26</v>
      </c>
      <c r="AJ70" s="15">
        <f t="shared" si="26"/>
        <v>12.906541197045168</v>
      </c>
      <c r="AK70" s="15">
        <f t="shared" si="27"/>
        <v>-3.4262959610729626</v>
      </c>
      <c r="AL70" s="15">
        <f t="shared" si="28"/>
        <v>-1.7275036617452832</v>
      </c>
      <c r="AM70" s="15">
        <f t="shared" si="29"/>
        <v>13.46486459587442</v>
      </c>
      <c r="AP70" s="16">
        <f t="shared" si="34"/>
        <v>13.46486459587442</v>
      </c>
      <c r="AQ70" t="s">
        <v>77</v>
      </c>
      <c r="BC70">
        <v>0</v>
      </c>
      <c r="BD70">
        <v>0</v>
      </c>
    </row>
    <row r="71" spans="1:56" x14ac:dyDescent="0.2">
      <c r="A71" s="28">
        <f>'(Lab)limts'!A67</f>
        <v>55.861666666666672</v>
      </c>
      <c r="B71" s="29">
        <f>'(Lab)limts'!D67</f>
        <v>0.32027833333333322</v>
      </c>
      <c r="C71" s="15">
        <f>'(Lab)limts'!E67</f>
        <v>19.453333333333333</v>
      </c>
      <c r="D71" s="15">
        <f t="shared" si="42"/>
        <v>72.911666666666676</v>
      </c>
      <c r="E71" s="15">
        <f t="shared" si="42"/>
        <v>1.4316666666666666</v>
      </c>
      <c r="F71" s="15">
        <f t="shared" si="42"/>
        <v>13.528333333333334</v>
      </c>
      <c r="G71" s="15">
        <f t="shared" si="0"/>
        <v>19.455969674847374</v>
      </c>
      <c r="H71" s="15">
        <f t="shared" si="1"/>
        <v>13.603877102584477</v>
      </c>
      <c r="I71" s="15">
        <f t="shared" si="2"/>
        <v>16.529923388715925</v>
      </c>
      <c r="J71" s="15">
        <f t="shared" si="3"/>
        <v>0.38559350857394531</v>
      </c>
      <c r="K71" s="15">
        <f t="shared" si="4"/>
        <v>55.861666666666672</v>
      </c>
      <c r="L71" s="15">
        <f t="shared" si="5"/>
        <v>0.44377557960354874</v>
      </c>
      <c r="M71" s="15">
        <f t="shared" si="41"/>
        <v>19.453333333333333</v>
      </c>
      <c r="N71" s="15">
        <f t="shared" si="41"/>
        <v>72.911666666666676</v>
      </c>
      <c r="O71" s="15">
        <f t="shared" si="7"/>
        <v>1.9837080397750315</v>
      </c>
      <c r="P71" s="15">
        <f t="shared" si="8"/>
        <v>13.528333333333334</v>
      </c>
      <c r="Q71" s="15">
        <f t="shared" si="9"/>
        <v>19.458394449255835</v>
      </c>
      <c r="R71" s="15">
        <f t="shared" si="10"/>
        <v>13.672998952857633</v>
      </c>
      <c r="S71" s="15">
        <f t="shared" si="11"/>
        <v>88.693177254306946</v>
      </c>
      <c r="T71" s="15">
        <f t="shared" si="12"/>
        <v>81.657963850599856</v>
      </c>
      <c r="U71" s="15">
        <f t="shared" ref="U71:U94" si="43">IF(AN71=0,T71-S71,IF(AN71=1,T71-S71-360,T71+360-S71))</f>
        <v>-7.0352134037070897</v>
      </c>
      <c r="V71" s="15">
        <f t="shared" si="13"/>
        <v>17.050000000000004</v>
      </c>
      <c r="W71" s="15">
        <f t="shared" si="14"/>
        <v>-5.7853954963982019</v>
      </c>
      <c r="X71" s="15">
        <f t="shared" si="15"/>
        <v>-2.001553379789105</v>
      </c>
      <c r="Y71" s="15">
        <f t="shared" si="16"/>
        <v>64.38666666666667</v>
      </c>
      <c r="Z71" s="15">
        <f t="shared" si="17"/>
        <v>16.565696701056734</v>
      </c>
      <c r="AA71" s="15">
        <f t="shared" ref="AA71:AA94" si="44">IF(AO71=3,S71+T71,IF(AO71=0,AVERAGE(S71,T71),IF(AO71=1,AVERAGE(S71,T71)+180,AVERAGE(S71,T71)-180)))</f>
        <v>85.175570552453394</v>
      </c>
      <c r="AB71" s="15">
        <f t="shared" si="18"/>
        <v>206.97617777777788</v>
      </c>
      <c r="AC71" s="15">
        <f t="shared" si="19"/>
        <v>1.2060731845314439</v>
      </c>
      <c r="AD71" s="15">
        <f t="shared" si="20"/>
        <v>1.745456351547553</v>
      </c>
      <c r="AE71" s="15">
        <f t="shared" si="21"/>
        <v>0.59235775969862703</v>
      </c>
      <c r="AF71" s="15">
        <f t="shared" si="22"/>
        <v>1.1471922847852736</v>
      </c>
      <c r="AG71" s="15">
        <f t="shared" si="23"/>
        <v>2.7454285675326164E-24</v>
      </c>
      <c r="AH71" s="15">
        <f t="shared" si="24"/>
        <v>0.46091772028312905</v>
      </c>
      <c r="AI71" s="15">
        <f t="shared" si="25"/>
        <v>-4.4171374830789347E-26</v>
      </c>
      <c r="AJ71" s="15">
        <f t="shared" si="26"/>
        <v>14.136787235364894</v>
      </c>
      <c r="AK71" s="15">
        <f t="shared" si="27"/>
        <v>-3.3145460734487955</v>
      </c>
      <c r="AL71" s="15">
        <f t="shared" si="28"/>
        <v>-1.744740970049103</v>
      </c>
      <c r="AM71" s="15">
        <f t="shared" si="29"/>
        <v>14.624605637881608</v>
      </c>
      <c r="AP71" s="16">
        <f t="shared" si="34"/>
        <v>14.624605637881608</v>
      </c>
      <c r="AQ71" t="s">
        <v>78</v>
      </c>
      <c r="BC71">
        <v>0</v>
      </c>
      <c r="BD71">
        <v>0</v>
      </c>
    </row>
    <row r="72" spans="1:56" x14ac:dyDescent="0.2">
      <c r="A72" s="28">
        <f>'(Lab)limts'!A68</f>
        <v>83.105000000000004</v>
      </c>
      <c r="B72" s="29">
        <f>'(Lab)limts'!D68</f>
        <v>-1.4066700000000001</v>
      </c>
      <c r="C72" s="15">
        <f>'(Lab)limts'!E68</f>
        <v>17.371666666666666</v>
      </c>
      <c r="D72" s="15">
        <f t="shared" si="42"/>
        <v>72.911666666666676</v>
      </c>
      <c r="E72" s="15">
        <f t="shared" si="42"/>
        <v>1.4316666666666666</v>
      </c>
      <c r="F72" s="15">
        <f t="shared" si="42"/>
        <v>13.528333333333334</v>
      </c>
      <c r="G72" s="15">
        <f t="shared" si="0"/>
        <v>17.428526135811882</v>
      </c>
      <c r="H72" s="15">
        <f t="shared" si="1"/>
        <v>13.603877102584477</v>
      </c>
      <c r="I72" s="15">
        <f t="shared" si="2"/>
        <v>15.51620161919818</v>
      </c>
      <c r="J72" s="15">
        <f t="shared" si="3"/>
        <v>0.407453671727665</v>
      </c>
      <c r="K72" s="15">
        <f t="shared" si="4"/>
        <v>83.105000000000004</v>
      </c>
      <c r="L72" s="15">
        <f t="shared" si="5"/>
        <v>-1.9798228564091545</v>
      </c>
      <c r="M72" s="15">
        <f t="shared" si="41"/>
        <v>17.371666666666666</v>
      </c>
      <c r="N72" s="15">
        <f t="shared" si="41"/>
        <v>72.911666666666676</v>
      </c>
      <c r="O72" s="15">
        <f t="shared" si="7"/>
        <v>2.015004506690107</v>
      </c>
      <c r="P72" s="15">
        <f t="shared" si="8"/>
        <v>13.528333333333334</v>
      </c>
      <c r="Q72" s="15">
        <f t="shared" si="9"/>
        <v>17.484121405450658</v>
      </c>
      <c r="R72" s="15">
        <f t="shared" si="10"/>
        <v>13.677574563487463</v>
      </c>
      <c r="S72" s="15">
        <f t="shared" si="11"/>
        <v>96.501860606180287</v>
      </c>
      <c r="T72" s="15">
        <f t="shared" si="12"/>
        <v>81.528248988029105</v>
      </c>
      <c r="U72" s="15">
        <f t="shared" si="43"/>
        <v>-14.973611618151182</v>
      </c>
      <c r="V72" s="15">
        <f t="shared" si="13"/>
        <v>-10.193333333333328</v>
      </c>
      <c r="W72" s="15">
        <f t="shared" si="14"/>
        <v>-3.8065468419631951</v>
      </c>
      <c r="X72" s="15">
        <f t="shared" si="15"/>
        <v>-4.0298955212285241</v>
      </c>
      <c r="Y72" s="15">
        <f t="shared" si="16"/>
        <v>78.00833333333334</v>
      </c>
      <c r="Z72" s="15">
        <f t="shared" si="17"/>
        <v>15.580847984469059</v>
      </c>
      <c r="AA72" s="15">
        <f t="shared" si="44"/>
        <v>89.015054797104696</v>
      </c>
      <c r="AB72" s="15">
        <f t="shared" si="18"/>
        <v>784.46673611111146</v>
      </c>
      <c r="AC72" s="15">
        <f t="shared" si="19"/>
        <v>1.4148697277193187</v>
      </c>
      <c r="AD72" s="15">
        <f t="shared" si="20"/>
        <v>1.7011381593011077</v>
      </c>
      <c r="AE72" s="15">
        <f t="shared" si="21"/>
        <v>0.6112833754095327</v>
      </c>
      <c r="AF72" s="15">
        <f t="shared" si="22"/>
        <v>1.1428647002153358</v>
      </c>
      <c r="AG72" s="15">
        <f t="shared" si="23"/>
        <v>2.7621649464271512E-23</v>
      </c>
      <c r="AH72" s="15">
        <f t="shared" si="24"/>
        <v>0.3754217814889651</v>
      </c>
      <c r="AI72" s="15">
        <f t="shared" si="25"/>
        <v>-3.6197321819045345E-25</v>
      </c>
      <c r="AJ72" s="15">
        <f t="shared" si="26"/>
        <v>-7.204432417791808</v>
      </c>
      <c r="AK72" s="15">
        <f t="shared" si="27"/>
        <v>-2.237647084189252</v>
      </c>
      <c r="AL72" s="15">
        <f t="shared" si="28"/>
        <v>-3.5261352638411361</v>
      </c>
      <c r="AM72" s="15">
        <f t="shared" si="29"/>
        <v>8.3273369593654714</v>
      </c>
      <c r="AP72" s="16">
        <f t="shared" si="34"/>
        <v>8.3273369593654714</v>
      </c>
      <c r="AQ72" t="s">
        <v>79</v>
      </c>
      <c r="BC72">
        <v>0</v>
      </c>
      <c r="BD72">
        <v>0</v>
      </c>
    </row>
    <row r="73" spans="1:56" x14ac:dyDescent="0.2">
      <c r="A73" s="28">
        <f>'(Lab)limts'!A69</f>
        <v>56.376666666666658</v>
      </c>
      <c r="B73" s="29">
        <f>'(Lab)limts'!D69</f>
        <v>0.5546116666666665</v>
      </c>
      <c r="C73" s="15">
        <f>'(Lab)limts'!E69</f>
        <v>17.371666666666666</v>
      </c>
      <c r="D73" s="15">
        <f t="shared" si="42"/>
        <v>72.911666666666676</v>
      </c>
      <c r="E73" s="15">
        <f t="shared" si="42"/>
        <v>1.4316666666666666</v>
      </c>
      <c r="F73" s="15">
        <f t="shared" si="42"/>
        <v>13.528333333333334</v>
      </c>
      <c r="G73" s="15">
        <f t="shared" ref="G73:G94" si="45">SQRT(B73^2+C73^2)</f>
        <v>17.38051773908305</v>
      </c>
      <c r="H73" s="15">
        <f t="shared" ref="H73:H94" si="46">SQRT(E73^2+F73^2)</f>
        <v>13.603877102584477</v>
      </c>
      <c r="I73" s="15">
        <f t="shared" ref="I73:I94" si="47">AVERAGE(G73:H73)</f>
        <v>15.492197420833763</v>
      </c>
      <c r="J73" s="15">
        <f t="shared" ref="J73:J94" si="48">0.5*(1-SQRT(I73^7/(I73^7+$B$2)))</f>
        <v>0.40793680837400104</v>
      </c>
      <c r="K73" s="15">
        <f t="shared" ref="K73:K94" si="49">A73</f>
        <v>56.376666666666658</v>
      </c>
      <c r="L73" s="15">
        <f t="shared" ref="L73:L94" si="50">(1+$J73)*B73</f>
        <v>0.78085817985365169</v>
      </c>
      <c r="M73" s="15">
        <f t="shared" si="41"/>
        <v>17.371666666666666</v>
      </c>
      <c r="N73" s="15">
        <f t="shared" si="41"/>
        <v>72.911666666666676</v>
      </c>
      <c r="O73" s="15">
        <f t="shared" ref="O73:O94" si="51">(1+$J73)*E73</f>
        <v>2.0156961973221112</v>
      </c>
      <c r="P73" s="15">
        <f t="shared" ref="P73:P94" si="52">F73</f>
        <v>13.528333333333334</v>
      </c>
      <c r="Q73" s="15">
        <f t="shared" ref="Q73:Q94" si="53">SQRT(L73^2+M73^2)</f>
        <v>17.389207637923647</v>
      </c>
      <c r="R73" s="15">
        <f t="shared" ref="R73:R94" si="54">SQRT(O73^2+P73^2)</f>
        <v>13.677676481686376</v>
      </c>
      <c r="S73" s="15">
        <f t="shared" ref="S73:S94" si="55">IF(AND(L73=0,M73=0),0,IF(M73&gt;=0,DEGREES(ATAN2(L73,M73)),DEGREES(ATAN2(L73,M73))+360))</f>
        <v>87.426281371977595</v>
      </c>
      <c r="T73" s="15">
        <f t="shared" ref="T73:T94" si="56">IF(AND(O73=0,P73=0),0,IF(P73&gt;=0,DEGREES(ATAN2(O73,P73)),DEGREES(ATAN2(O73,P73))+360))</f>
        <v>81.525383111974421</v>
      </c>
      <c r="U73" s="15">
        <f t="shared" si="43"/>
        <v>-5.9008982600031743</v>
      </c>
      <c r="V73" s="15">
        <f t="shared" ref="V73:V94" si="57">N73-K73</f>
        <v>16.535000000000018</v>
      </c>
      <c r="W73" s="15">
        <f t="shared" ref="W73:W94" si="58">(R73-Q73)</f>
        <v>-3.711531156237271</v>
      </c>
      <c r="X73" s="15">
        <f t="shared" ref="X73:X94" si="59">(2*SQRT(Q73*R73)*SIN(RADIANS(U73/2)))</f>
        <v>-1.5876311022326819</v>
      </c>
      <c r="Y73" s="15">
        <f t="shared" ref="Y73:Y94" si="60">AVERAGE(K73,N73)</f>
        <v>64.644166666666663</v>
      </c>
      <c r="Z73" s="15">
        <f t="shared" ref="Z73:Z94" si="61">AVERAGE(Q73,R73)</f>
        <v>15.533442059805012</v>
      </c>
      <c r="AA73" s="15">
        <f t="shared" si="44"/>
        <v>84.475832241976008</v>
      </c>
      <c r="AB73" s="15">
        <f t="shared" ref="AB73:AB94" si="62">(Y73-50)^2</f>
        <v>214.451617361111</v>
      </c>
      <c r="AC73" s="15">
        <f t="shared" ref="AC73:AC94" si="63">1+(0.015*AB73/SQRT(20+AB73))</f>
        <v>1.2100844792396335</v>
      </c>
      <c r="AD73" s="15">
        <f t="shared" ref="AD73:AD94" si="64">1+0.045*Z73</f>
        <v>1.6990048926912253</v>
      </c>
      <c r="AE73" s="15">
        <f t="shared" ref="AE73:AE94" si="65">1-0.17*COS(RADIANS(AA73-30))+0.24*COS(RADIANS(2*AA73))+0.32*COS(RADIANS(3*AA73+6))-0.2*COS(RADIANS(4*AA73-63))</f>
        <v>0.58986188298858722</v>
      </c>
      <c r="AF73" s="15">
        <f t="shared" ref="AF73:AF94" si="66">1+0.015*Z73*AE73</f>
        <v>1.1374387807403605</v>
      </c>
      <c r="AG73" s="15">
        <f t="shared" ref="AG73:AG94" si="67">30*EXP(-1*((AA73-275)/25)^2)</f>
        <v>1.7933870053633162E-24</v>
      </c>
      <c r="AH73" s="15">
        <f t="shared" ref="AH73:AH94" si="68">2*SQRT(Z73^7/(Z73^7+$B$2))</f>
        <v>0.37157727325913226</v>
      </c>
      <c r="AI73" s="15">
        <f t="shared" ref="AI73:AI94" si="69">-SIN(RADIANS(2*AG73))*AH73</f>
        <v>-2.3261114833043057E-26</v>
      </c>
      <c r="AJ73" s="15">
        <f t="shared" ref="AJ73:AJ94" si="70">V73/AC73/$B$3</f>
        <v>13.664335245742446</v>
      </c>
      <c r="AK73" s="15">
        <f t="shared" ref="AK73:AK94" si="71">W73/AD73/$B$4</f>
        <v>-2.1845323531459653</v>
      </c>
      <c r="AL73" s="15">
        <f t="shared" ref="AL73:AL94" si="72">X73/AF73/$B$5</f>
        <v>-1.3957947707737646</v>
      </c>
      <c r="AM73" s="15">
        <f t="shared" ref="AM73:AM94" si="73">SQRT(AJ73^2+AK73^2+AL73^2+AI73*AK73*AL73)</f>
        <v>13.908072560642617</v>
      </c>
      <c r="AP73" s="16">
        <f t="shared" si="34"/>
        <v>13.908072560642617</v>
      </c>
      <c r="AQ73" t="s">
        <v>80</v>
      </c>
      <c r="BC73">
        <v>0</v>
      </c>
      <c r="BD73">
        <v>0</v>
      </c>
    </row>
    <row r="74" spans="1:56" x14ac:dyDescent="0.2">
      <c r="A74" s="28">
        <f>'(Lab)limts'!A70</f>
        <v>48.326666666666675</v>
      </c>
      <c r="B74" s="29">
        <f>'(Lab)limts'!D70</f>
        <v>0.39511833333333324</v>
      </c>
      <c r="C74" s="15">
        <f>'(Lab)limts'!E70</f>
        <v>17.371666666666666</v>
      </c>
      <c r="D74" s="15">
        <f t="shared" si="42"/>
        <v>72.911666666666676</v>
      </c>
      <c r="E74" s="15">
        <f t="shared" si="42"/>
        <v>1.4316666666666666</v>
      </c>
      <c r="F74" s="15">
        <f t="shared" si="42"/>
        <v>13.528333333333334</v>
      </c>
      <c r="G74" s="15">
        <f t="shared" si="45"/>
        <v>17.376159566345894</v>
      </c>
      <c r="H74" s="15">
        <f t="shared" si="46"/>
        <v>13.603877102584477</v>
      </c>
      <c r="I74" s="15">
        <f t="shared" si="47"/>
        <v>15.490018334465185</v>
      </c>
      <c r="J74" s="15">
        <f t="shared" si="48"/>
        <v>0.40798058788931058</v>
      </c>
      <c r="K74" s="15">
        <f t="shared" si="49"/>
        <v>48.326666666666675</v>
      </c>
      <c r="L74" s="15">
        <f t="shared" si="50"/>
        <v>0.55631894325251108</v>
      </c>
      <c r="M74" s="15">
        <f t="shared" si="41"/>
        <v>17.371666666666666</v>
      </c>
      <c r="N74" s="15">
        <f t="shared" si="41"/>
        <v>72.911666666666676</v>
      </c>
      <c r="O74" s="15">
        <f t="shared" si="51"/>
        <v>2.0157588749948627</v>
      </c>
      <c r="P74" s="15">
        <f t="shared" si="52"/>
        <v>13.528333333333334</v>
      </c>
      <c r="Q74" s="15">
        <f t="shared" si="53"/>
        <v>17.380572301981296</v>
      </c>
      <c r="R74" s="15">
        <f t="shared" si="54"/>
        <v>13.677685718713468</v>
      </c>
      <c r="S74" s="15">
        <f t="shared" si="55"/>
        <v>88.165758171062279</v>
      </c>
      <c r="T74" s="15">
        <f t="shared" si="56"/>
        <v>81.525123422203677</v>
      </c>
      <c r="U74" s="15">
        <f t="shared" si="43"/>
        <v>-6.6406347488586022</v>
      </c>
      <c r="V74" s="15">
        <f t="shared" si="57"/>
        <v>24.585000000000001</v>
      </c>
      <c r="W74" s="15">
        <f t="shared" si="58"/>
        <v>-3.7028865832678282</v>
      </c>
      <c r="X74" s="15">
        <f t="shared" si="59"/>
        <v>-1.786003073046168</v>
      </c>
      <c r="Y74" s="15">
        <f t="shared" si="60"/>
        <v>60.619166666666672</v>
      </c>
      <c r="Z74" s="15">
        <f t="shared" si="61"/>
        <v>15.529129010347383</v>
      </c>
      <c r="AA74" s="15">
        <f t="shared" si="44"/>
        <v>84.845440796632971</v>
      </c>
      <c r="AB74" s="15">
        <f t="shared" si="62"/>
        <v>112.76670069444455</v>
      </c>
      <c r="AC74" s="15">
        <f t="shared" si="63"/>
        <v>1.1468005057100834</v>
      </c>
      <c r="AD74" s="15">
        <f t="shared" si="64"/>
        <v>1.6988108054656323</v>
      </c>
      <c r="AE74" s="15">
        <f t="shared" si="65"/>
        <v>0.59114546586014605</v>
      </c>
      <c r="AF74" s="15">
        <f t="shared" si="66"/>
        <v>1.1376996130483616</v>
      </c>
      <c r="AG74" s="15">
        <f t="shared" si="67"/>
        <v>2.246176407498107E-24</v>
      </c>
      <c r="AH74" s="15">
        <f t="shared" si="68"/>
        <v>0.3712287357952016</v>
      </c>
      <c r="AI74" s="15">
        <f t="shared" si="69"/>
        <v>-2.9106689365772163E-26</v>
      </c>
      <c r="AJ74" s="15">
        <f t="shared" si="70"/>
        <v>21.437904742444545</v>
      </c>
      <c r="AK74" s="15">
        <f t="shared" si="71"/>
        <v>-2.1796933309786031</v>
      </c>
      <c r="AL74" s="15">
        <f t="shared" si="72"/>
        <v>-1.5698371103957194</v>
      </c>
      <c r="AM74" s="15">
        <f t="shared" si="73"/>
        <v>21.605536589411855</v>
      </c>
      <c r="AP74" s="16">
        <f t="shared" ref="AP74:AP94" si="74">AM74</f>
        <v>21.605536589411855</v>
      </c>
      <c r="AQ74" t="s">
        <v>81</v>
      </c>
      <c r="BC74">
        <v>0</v>
      </c>
      <c r="BD74">
        <v>0</v>
      </c>
    </row>
    <row r="75" spans="1:56" x14ac:dyDescent="0.2">
      <c r="A75" s="28">
        <f>'(Lab)limts'!A71</f>
        <v>62.235000000000007</v>
      </c>
      <c r="B75" s="29">
        <f>'(Lab)limts'!D71</f>
        <v>-0.53666999999999998</v>
      </c>
      <c r="C75" s="15">
        <f>'(Lab)limts'!E71</f>
        <v>17.371666666666666</v>
      </c>
      <c r="D75" s="15">
        <f t="shared" ref="D75:F90" si="75">D74</f>
        <v>72.911666666666676</v>
      </c>
      <c r="E75" s="15">
        <f t="shared" si="75"/>
        <v>1.4316666666666666</v>
      </c>
      <c r="F75" s="15">
        <f t="shared" si="75"/>
        <v>13.528333333333334</v>
      </c>
      <c r="G75" s="15">
        <f t="shared" si="45"/>
        <v>17.379954472514527</v>
      </c>
      <c r="H75" s="15">
        <f t="shared" si="46"/>
        <v>13.603877102584477</v>
      </c>
      <c r="I75" s="15">
        <f t="shared" si="47"/>
        <v>15.491915787549502</v>
      </c>
      <c r="J75" s="15">
        <f t="shared" si="48"/>
        <v>0.4079424673455645</v>
      </c>
      <c r="K75" s="15">
        <f t="shared" si="49"/>
        <v>62.235000000000007</v>
      </c>
      <c r="L75" s="15">
        <f t="shared" si="50"/>
        <v>-0.75560048395034407</v>
      </c>
      <c r="M75" s="15">
        <f t="shared" si="41"/>
        <v>17.371666666666666</v>
      </c>
      <c r="N75" s="15">
        <f t="shared" si="41"/>
        <v>72.911666666666676</v>
      </c>
      <c r="O75" s="15">
        <f t="shared" si="51"/>
        <v>2.0157042990830663</v>
      </c>
      <c r="P75" s="15">
        <f t="shared" si="52"/>
        <v>13.528333333333334</v>
      </c>
      <c r="Q75" s="15">
        <f t="shared" si="53"/>
        <v>17.388091754678651</v>
      </c>
      <c r="R75" s="15">
        <f t="shared" si="54"/>
        <v>13.677677675655314</v>
      </c>
      <c r="S75" s="15">
        <f t="shared" si="55"/>
        <v>92.49057551411083</v>
      </c>
      <c r="T75" s="15">
        <f t="shared" si="56"/>
        <v>81.525349544268579</v>
      </c>
      <c r="U75" s="15">
        <f t="shared" si="43"/>
        <v>-10.965225969842251</v>
      </c>
      <c r="V75" s="15">
        <f t="shared" si="57"/>
        <v>10.676666666666669</v>
      </c>
      <c r="W75" s="15">
        <f t="shared" si="58"/>
        <v>-3.7104140790233373</v>
      </c>
      <c r="X75" s="15">
        <f t="shared" si="59"/>
        <v>-2.9468913576445801</v>
      </c>
      <c r="Y75" s="15">
        <f t="shared" si="60"/>
        <v>67.573333333333338</v>
      </c>
      <c r="Z75" s="15">
        <f t="shared" si="61"/>
        <v>15.532884715166983</v>
      </c>
      <c r="AA75" s="15">
        <f t="shared" si="44"/>
        <v>87.007962529189712</v>
      </c>
      <c r="AB75" s="15">
        <f t="shared" si="62"/>
        <v>308.8220444444446</v>
      </c>
      <c r="AC75" s="15">
        <f t="shared" si="63"/>
        <v>1.255457754388458</v>
      </c>
      <c r="AD75" s="15">
        <f t="shared" si="64"/>
        <v>1.6989798121825141</v>
      </c>
      <c r="AE75" s="15">
        <f t="shared" si="65"/>
        <v>0.60025349583337628</v>
      </c>
      <c r="AF75" s="15">
        <f t="shared" si="66"/>
        <v>1.139855025259837</v>
      </c>
      <c r="AG75" s="15">
        <f t="shared" si="67"/>
        <v>8.3114141563075576E-24</v>
      </c>
      <c r="AH75" s="15">
        <f t="shared" si="68"/>
        <v>0.3715322226049329</v>
      </c>
      <c r="AI75" s="15">
        <f t="shared" si="69"/>
        <v>-1.0779007461720555E-25</v>
      </c>
      <c r="AJ75" s="15">
        <f t="shared" si="70"/>
        <v>8.5042022555887176</v>
      </c>
      <c r="AK75" s="15">
        <f t="shared" si="71"/>
        <v>-2.1839071026140853</v>
      </c>
      <c r="AL75" s="15">
        <f t="shared" si="72"/>
        <v>-2.5853211964151477</v>
      </c>
      <c r="AM75" s="15">
        <f t="shared" si="73"/>
        <v>9.1528570362178137</v>
      </c>
      <c r="AP75" s="16">
        <f t="shared" si="74"/>
        <v>9.1528570362178137</v>
      </c>
      <c r="AQ75" t="s">
        <v>82</v>
      </c>
      <c r="BC75">
        <v>0</v>
      </c>
      <c r="BD75">
        <v>0</v>
      </c>
    </row>
    <row r="76" spans="1:56" x14ac:dyDescent="0.2">
      <c r="A76" s="28">
        <f>'(Lab)limts'!A72</f>
        <v>63.271666666666668</v>
      </c>
      <c r="B76" s="29">
        <f>'(Lab)limts'!D72</f>
        <v>0.65913166666666667</v>
      </c>
      <c r="C76" s="15">
        <f>'(Lab)limts'!E72</f>
        <v>17.371666666666666</v>
      </c>
      <c r="D76" s="15">
        <f t="shared" si="75"/>
        <v>72.911666666666676</v>
      </c>
      <c r="E76" s="15">
        <f t="shared" si="75"/>
        <v>1.4316666666666666</v>
      </c>
      <c r="F76" s="15">
        <f t="shared" si="75"/>
        <v>13.528333333333334</v>
      </c>
      <c r="G76" s="15">
        <f t="shared" si="45"/>
        <v>17.384166857568427</v>
      </c>
      <c r="H76" s="15">
        <f t="shared" si="46"/>
        <v>13.603877102584477</v>
      </c>
      <c r="I76" s="15">
        <f t="shared" si="47"/>
        <v>15.494021980076452</v>
      </c>
      <c r="J76" s="15">
        <f t="shared" si="48"/>
        <v>0.40790014142345843</v>
      </c>
      <c r="K76" s="15">
        <f t="shared" si="49"/>
        <v>63.271666666666668</v>
      </c>
      <c r="L76" s="15">
        <f t="shared" si="50"/>
        <v>0.92799156671667982</v>
      </c>
      <c r="M76" s="15">
        <f t="shared" si="41"/>
        <v>17.371666666666666</v>
      </c>
      <c r="N76" s="15">
        <f t="shared" si="41"/>
        <v>72.911666666666676</v>
      </c>
      <c r="O76" s="15">
        <f t="shared" si="51"/>
        <v>2.0156437024712512</v>
      </c>
      <c r="P76" s="15">
        <f t="shared" si="52"/>
        <v>13.528333333333334</v>
      </c>
      <c r="Q76" s="15">
        <f t="shared" si="53"/>
        <v>17.396435586799814</v>
      </c>
      <c r="R76" s="15">
        <f t="shared" si="54"/>
        <v>13.677668745553454</v>
      </c>
      <c r="S76" s="15">
        <f t="shared" si="55"/>
        <v>86.942175386087328</v>
      </c>
      <c r="T76" s="15">
        <f t="shared" si="56"/>
        <v>81.525600611956534</v>
      </c>
      <c r="U76" s="15">
        <f t="shared" si="43"/>
        <v>-5.4165747741307939</v>
      </c>
      <c r="V76" s="15">
        <f t="shared" si="57"/>
        <v>9.6400000000000077</v>
      </c>
      <c r="W76" s="15">
        <f t="shared" si="58"/>
        <v>-3.7187668412463601</v>
      </c>
      <c r="X76" s="15">
        <f t="shared" si="59"/>
        <v>-1.4577281845286298</v>
      </c>
      <c r="Y76" s="15">
        <f t="shared" si="60"/>
        <v>68.091666666666669</v>
      </c>
      <c r="Z76" s="15">
        <f t="shared" si="61"/>
        <v>15.537052166176634</v>
      </c>
      <c r="AA76" s="15">
        <f t="shared" si="44"/>
        <v>84.233887999021931</v>
      </c>
      <c r="AB76" s="15">
        <f t="shared" si="62"/>
        <v>327.30840277777787</v>
      </c>
      <c r="AC76" s="15">
        <f t="shared" si="63"/>
        <v>1.2634454902015284</v>
      </c>
      <c r="AD76" s="15">
        <f t="shared" si="64"/>
        <v>1.6991673474779485</v>
      </c>
      <c r="AE76" s="15">
        <f t="shared" si="65"/>
        <v>0.58906326116274721</v>
      </c>
      <c r="AF76" s="15">
        <f t="shared" si="66"/>
        <v>1.1372845992679559</v>
      </c>
      <c r="AG76" s="15">
        <f t="shared" si="67"/>
        <v>1.5472891012505531E-24</v>
      </c>
      <c r="AH76" s="15">
        <f t="shared" si="68"/>
        <v>0.37186916498933359</v>
      </c>
      <c r="AI76" s="15">
        <f t="shared" si="69"/>
        <v>-2.0084868762375814E-26</v>
      </c>
      <c r="AJ76" s="15">
        <f t="shared" si="70"/>
        <v>7.6299294862830687</v>
      </c>
      <c r="AK76" s="15">
        <f t="shared" si="71"/>
        <v>-2.1885818643855628</v>
      </c>
      <c r="AL76" s="15">
        <f t="shared" si="72"/>
        <v>-1.2817620017601015</v>
      </c>
      <c r="AM76" s="15">
        <f t="shared" si="73"/>
        <v>8.040437075925988</v>
      </c>
      <c r="AP76" s="16">
        <f t="shared" si="74"/>
        <v>8.040437075925988</v>
      </c>
      <c r="AQ76" t="s">
        <v>83</v>
      </c>
      <c r="BC76">
        <v>0</v>
      </c>
      <c r="BD76">
        <v>0</v>
      </c>
    </row>
    <row r="77" spans="1:56" x14ac:dyDescent="0.2">
      <c r="A77" s="28">
        <f>'(Lab)limts'!A73</f>
        <v>58.32166666666668</v>
      </c>
      <c r="B77" s="29">
        <f>'(Lab)limts'!D73</f>
        <v>-0.22558833333333306</v>
      </c>
      <c r="C77" s="15">
        <f>'(Lab)limts'!E73</f>
        <v>38.356666666666669</v>
      </c>
      <c r="D77" s="15">
        <f t="shared" si="75"/>
        <v>72.911666666666676</v>
      </c>
      <c r="E77" s="15">
        <f t="shared" si="75"/>
        <v>1.4316666666666666</v>
      </c>
      <c r="F77" s="15">
        <f t="shared" si="75"/>
        <v>13.528333333333334</v>
      </c>
      <c r="G77" s="15">
        <f t="shared" si="45"/>
        <v>38.35733004099626</v>
      </c>
      <c r="H77" s="15">
        <f t="shared" si="46"/>
        <v>13.603877102584477</v>
      </c>
      <c r="I77" s="15">
        <f t="shared" si="47"/>
        <v>25.980603571790368</v>
      </c>
      <c r="J77" s="15">
        <f t="shared" si="48"/>
        <v>0.12352749563498444</v>
      </c>
      <c r="K77" s="15">
        <f t="shared" si="49"/>
        <v>58.32166666666668</v>
      </c>
      <c r="L77" s="15">
        <f t="shared" si="50"/>
        <v>-0.25345469519446973</v>
      </c>
      <c r="M77" s="15">
        <f t="shared" si="41"/>
        <v>38.356666666666669</v>
      </c>
      <c r="N77" s="15">
        <f t="shared" si="41"/>
        <v>72.911666666666676</v>
      </c>
      <c r="O77" s="15">
        <f t="shared" si="51"/>
        <v>1.6085168645840859</v>
      </c>
      <c r="P77" s="15">
        <f t="shared" si="52"/>
        <v>13.528333333333334</v>
      </c>
      <c r="Q77" s="15">
        <f t="shared" si="53"/>
        <v>38.357504051492896</v>
      </c>
      <c r="R77" s="15">
        <f t="shared" si="54"/>
        <v>13.623623940840014</v>
      </c>
      <c r="S77" s="15">
        <f t="shared" si="55"/>
        <v>90.378595802007084</v>
      </c>
      <c r="T77" s="15">
        <f t="shared" si="56"/>
        <v>83.219373546517303</v>
      </c>
      <c r="U77" s="15">
        <f t="shared" si="43"/>
        <v>-7.1592222554897802</v>
      </c>
      <c r="V77" s="15">
        <f t="shared" si="57"/>
        <v>14.589999999999996</v>
      </c>
      <c r="W77" s="15">
        <f t="shared" si="58"/>
        <v>-24.733880110652883</v>
      </c>
      <c r="X77" s="15">
        <f t="shared" si="59"/>
        <v>-2.8545137716229489</v>
      </c>
      <c r="Y77" s="15">
        <f t="shared" si="60"/>
        <v>65.616666666666674</v>
      </c>
      <c r="Z77" s="15">
        <f t="shared" si="61"/>
        <v>25.990563996166454</v>
      </c>
      <c r="AA77" s="15">
        <f t="shared" si="44"/>
        <v>86.798984674262186</v>
      </c>
      <c r="AB77" s="15">
        <f t="shared" si="62"/>
        <v>243.88027777777802</v>
      </c>
      <c r="AC77" s="15">
        <f t="shared" si="63"/>
        <v>1.2251979712631267</v>
      </c>
      <c r="AD77" s="15">
        <f t="shared" si="64"/>
        <v>2.1695753798274904</v>
      </c>
      <c r="AE77" s="15">
        <f t="shared" si="65"/>
        <v>0.59925070075413922</v>
      </c>
      <c r="AF77" s="15">
        <f t="shared" si="66"/>
        <v>1.2336229553154707</v>
      </c>
      <c r="AG77" s="15">
        <f t="shared" si="67"/>
        <v>7.3290370932899571E-24</v>
      </c>
      <c r="AH77" s="15">
        <f t="shared" si="68"/>
        <v>1.5067645264282885</v>
      </c>
      <c r="AI77" s="15">
        <f t="shared" si="69"/>
        <v>-3.8547806483808909E-25</v>
      </c>
      <c r="AJ77" s="15">
        <f t="shared" si="70"/>
        <v>11.908279594160877</v>
      </c>
      <c r="AK77" s="15">
        <f t="shared" si="71"/>
        <v>-11.400332221975873</v>
      </c>
      <c r="AL77" s="15">
        <f t="shared" si="72"/>
        <v>-2.3139272492647258</v>
      </c>
      <c r="AM77" s="15">
        <f t="shared" si="73"/>
        <v>16.647190663262659</v>
      </c>
      <c r="AP77" s="16">
        <f t="shared" si="74"/>
        <v>16.647190663262659</v>
      </c>
      <c r="AQ77" t="s">
        <v>84</v>
      </c>
      <c r="BC77">
        <v>0</v>
      </c>
      <c r="BD77">
        <v>0</v>
      </c>
    </row>
    <row r="78" spans="1:56" x14ac:dyDescent="0.2">
      <c r="A78" s="28">
        <f>'(Lab)limts'!A74</f>
        <v>86.268333333333359</v>
      </c>
      <c r="B78" s="29">
        <f>'(Lab)limts'!D74</f>
        <v>-0.49833</v>
      </c>
      <c r="C78" s="15">
        <f>'(Lab)limts'!E74</f>
        <v>17.371666666666666</v>
      </c>
      <c r="D78" s="15">
        <f t="shared" si="75"/>
        <v>72.911666666666676</v>
      </c>
      <c r="E78" s="15">
        <f t="shared" si="75"/>
        <v>1.4316666666666666</v>
      </c>
      <c r="F78" s="15">
        <f t="shared" si="75"/>
        <v>13.528333333333334</v>
      </c>
      <c r="G78" s="15">
        <f t="shared" si="45"/>
        <v>17.378812835365878</v>
      </c>
      <c r="H78" s="15">
        <f t="shared" si="46"/>
        <v>13.603877102584477</v>
      </c>
      <c r="I78" s="15">
        <f t="shared" si="47"/>
        <v>15.491344968975177</v>
      </c>
      <c r="J78" s="15">
        <f t="shared" si="48"/>
        <v>0.40795393635762511</v>
      </c>
      <c r="K78" s="15">
        <f t="shared" si="49"/>
        <v>86.268333333333359</v>
      </c>
      <c r="L78" s="15">
        <f t="shared" si="50"/>
        <v>-0.70162568510509538</v>
      </c>
      <c r="M78" s="15">
        <f t="shared" si="41"/>
        <v>17.371666666666666</v>
      </c>
      <c r="N78" s="15">
        <f t="shared" si="41"/>
        <v>72.911666666666676</v>
      </c>
      <c r="O78" s="15">
        <f t="shared" si="51"/>
        <v>2.0157207188853334</v>
      </c>
      <c r="P78" s="15">
        <f t="shared" si="52"/>
        <v>13.528333333333334</v>
      </c>
      <c r="Q78" s="15">
        <f t="shared" si="53"/>
        <v>17.38582990195685</v>
      </c>
      <c r="R78" s="15">
        <f t="shared" si="54"/>
        <v>13.677680095481156</v>
      </c>
      <c r="S78" s="15">
        <f t="shared" si="55"/>
        <v>92.31286689219823</v>
      </c>
      <c r="T78" s="15">
        <f t="shared" si="56"/>
        <v>81.525281512768998</v>
      </c>
      <c r="U78" s="15">
        <f t="shared" si="43"/>
        <v>-10.787585379429231</v>
      </c>
      <c r="V78" s="15">
        <f t="shared" si="57"/>
        <v>-13.356666666666683</v>
      </c>
      <c r="W78" s="15">
        <f t="shared" si="58"/>
        <v>-3.7081498064756939</v>
      </c>
      <c r="X78" s="15">
        <f t="shared" si="59"/>
        <v>-2.8991046209347262</v>
      </c>
      <c r="Y78" s="15">
        <f t="shared" si="60"/>
        <v>79.590000000000018</v>
      </c>
      <c r="Z78" s="15">
        <f t="shared" si="61"/>
        <v>15.531754998719002</v>
      </c>
      <c r="AA78" s="15">
        <f t="shared" si="44"/>
        <v>86.919074202483614</v>
      </c>
      <c r="AB78" s="15">
        <f t="shared" si="62"/>
        <v>875.5681000000011</v>
      </c>
      <c r="AC78" s="15">
        <f t="shared" si="63"/>
        <v>1.4388659446462435</v>
      </c>
      <c r="AD78" s="15">
        <f t="shared" si="64"/>
        <v>1.6989289749423551</v>
      </c>
      <c r="AE78" s="15">
        <f t="shared" si="65"/>
        <v>0.5998236743826787</v>
      </c>
      <c r="AF78" s="15">
        <f t="shared" si="66"/>
        <v>1.1397447152941476</v>
      </c>
      <c r="AG78" s="15">
        <f t="shared" si="67"/>
        <v>7.8785523523172153E-24</v>
      </c>
      <c r="AH78" s="15">
        <f t="shared" si="68"/>
        <v>0.37144091723735179</v>
      </c>
      <c r="AI78" s="15">
        <f t="shared" si="69"/>
        <v>-1.0215121382820228E-25</v>
      </c>
      <c r="AJ78" s="15">
        <f t="shared" si="70"/>
        <v>-9.2827735039281407</v>
      </c>
      <c r="AK78" s="15">
        <f t="shared" si="71"/>
        <v>-2.1826396872191269</v>
      </c>
      <c r="AL78" s="15">
        <f t="shared" si="72"/>
        <v>-2.5436438371083119</v>
      </c>
      <c r="AM78" s="15">
        <f t="shared" si="73"/>
        <v>9.8693426275265903</v>
      </c>
      <c r="AP78" s="16">
        <f t="shared" si="74"/>
        <v>9.8693426275265903</v>
      </c>
      <c r="AQ78" t="s">
        <v>85</v>
      </c>
      <c r="BC78">
        <v>0</v>
      </c>
      <c r="BD78">
        <v>0</v>
      </c>
    </row>
    <row r="79" spans="1:56" x14ac:dyDescent="0.2">
      <c r="A79" s="28">
        <f>'(Lab)limts'!A75</f>
        <v>60.224999999999994</v>
      </c>
      <c r="B79" s="29">
        <f>'(Lab)limts'!D75</f>
        <v>1.218118333333333</v>
      </c>
      <c r="C79" s="15">
        <f>'(Lab)limts'!E75</f>
        <v>17.371666666666666</v>
      </c>
      <c r="D79" s="15">
        <f t="shared" si="75"/>
        <v>72.911666666666676</v>
      </c>
      <c r="E79" s="15">
        <f t="shared" si="75"/>
        <v>1.4316666666666666</v>
      </c>
      <c r="F79" s="15">
        <f t="shared" si="75"/>
        <v>13.528333333333334</v>
      </c>
      <c r="G79" s="15">
        <f t="shared" si="45"/>
        <v>17.414322124383151</v>
      </c>
      <c r="H79" s="15">
        <f t="shared" si="46"/>
        <v>13.603877102584477</v>
      </c>
      <c r="I79" s="15">
        <f t="shared" si="47"/>
        <v>15.509099613483814</v>
      </c>
      <c r="J79" s="15">
        <f t="shared" si="48"/>
        <v>0.40759678193183885</v>
      </c>
      <c r="K79" s="15">
        <f t="shared" si="49"/>
        <v>60.224999999999994</v>
      </c>
      <c r="L79" s="15">
        <f t="shared" si="50"/>
        <v>1.7146194460121746</v>
      </c>
      <c r="M79" s="15">
        <f t="shared" si="41"/>
        <v>17.371666666666666</v>
      </c>
      <c r="N79" s="15">
        <f t="shared" si="41"/>
        <v>72.911666666666676</v>
      </c>
      <c r="O79" s="15">
        <f t="shared" si="51"/>
        <v>2.0152093927990826</v>
      </c>
      <c r="P79" s="15">
        <f t="shared" si="52"/>
        <v>13.528333333333334</v>
      </c>
      <c r="Q79" s="15">
        <f t="shared" si="53"/>
        <v>17.456079818287407</v>
      </c>
      <c r="R79" s="15">
        <f t="shared" si="54"/>
        <v>13.677604749173133</v>
      </c>
      <c r="S79" s="15">
        <f t="shared" si="55"/>
        <v>84.363045943678912</v>
      </c>
      <c r="T79" s="15">
        <f t="shared" si="56"/>
        <v>81.527400080662531</v>
      </c>
      <c r="U79" s="15">
        <f t="shared" si="43"/>
        <v>-2.8356458630163814</v>
      </c>
      <c r="V79" s="15">
        <f t="shared" si="57"/>
        <v>12.686666666666682</v>
      </c>
      <c r="W79" s="15">
        <f t="shared" si="58"/>
        <v>-3.7784750691142737</v>
      </c>
      <c r="X79" s="15">
        <f t="shared" si="59"/>
        <v>-0.7646512795401238</v>
      </c>
      <c r="Y79" s="15">
        <f t="shared" si="60"/>
        <v>66.568333333333328</v>
      </c>
      <c r="Z79" s="15">
        <f t="shared" si="61"/>
        <v>15.566842283730271</v>
      </c>
      <c r="AA79" s="15">
        <f t="shared" si="44"/>
        <v>82.945223012170715</v>
      </c>
      <c r="AB79" s="15">
        <f t="shared" si="62"/>
        <v>274.50966944444428</v>
      </c>
      <c r="AC79" s="15">
        <f t="shared" si="63"/>
        <v>1.239938050979442</v>
      </c>
      <c r="AD79" s="15">
        <f t="shared" si="64"/>
        <v>1.7005079027678622</v>
      </c>
      <c r="AE79" s="15">
        <f t="shared" si="65"/>
        <v>0.58534905409538207</v>
      </c>
      <c r="AF79" s="15">
        <f t="shared" si="66"/>
        <v>1.1366805460905027</v>
      </c>
      <c r="AG79" s="15">
        <f t="shared" si="67"/>
        <v>7.0270355015581785E-25</v>
      </c>
      <c r="AH79" s="15">
        <f t="shared" si="68"/>
        <v>0.37428335063532614</v>
      </c>
      <c r="AI79" s="15">
        <f t="shared" si="69"/>
        <v>-9.1807892829385604E-27</v>
      </c>
      <c r="AJ79" s="15">
        <f t="shared" si="70"/>
        <v>10.231693959746885</v>
      </c>
      <c r="AK79" s="15">
        <f t="shared" si="71"/>
        <v>-2.2219685442003363</v>
      </c>
      <c r="AL79" s="15">
        <f t="shared" si="72"/>
        <v>-0.67270552150299767</v>
      </c>
      <c r="AM79" s="15">
        <f t="shared" si="73"/>
        <v>10.491770023022676</v>
      </c>
      <c r="AP79" s="16">
        <f t="shared" si="74"/>
        <v>10.491770023022676</v>
      </c>
      <c r="AQ79" t="s">
        <v>86</v>
      </c>
      <c r="BC79">
        <v>0</v>
      </c>
      <c r="BD79">
        <v>0</v>
      </c>
    </row>
    <row r="80" spans="1:56" x14ac:dyDescent="0.2">
      <c r="A80" s="28">
        <f>'(Lab)limts'!A76</f>
        <v>49.830000000000005</v>
      </c>
      <c r="B80" s="29">
        <f>'(Lab)limts'!D76</f>
        <v>0.74826499999999996</v>
      </c>
      <c r="C80" s="15">
        <f>'(Lab)limts'!E76</f>
        <v>17.371666666666666</v>
      </c>
      <c r="D80" s="15">
        <f t="shared" si="75"/>
        <v>72.911666666666676</v>
      </c>
      <c r="E80" s="15">
        <f t="shared" si="75"/>
        <v>1.4316666666666666</v>
      </c>
      <c r="F80" s="15">
        <f t="shared" si="75"/>
        <v>13.528333333333334</v>
      </c>
      <c r="G80" s="15">
        <f t="shared" si="45"/>
        <v>17.387774535230285</v>
      </c>
      <c r="H80" s="15">
        <f t="shared" si="46"/>
        <v>13.603877102584477</v>
      </c>
      <c r="I80" s="15">
        <f t="shared" si="47"/>
        <v>15.495825818907381</v>
      </c>
      <c r="J80" s="15">
        <f t="shared" si="48"/>
        <v>0.4078638817767789</v>
      </c>
      <c r="K80" s="15">
        <f t="shared" si="49"/>
        <v>49.830000000000005</v>
      </c>
      <c r="L80" s="15">
        <f t="shared" si="50"/>
        <v>1.0534552674977016</v>
      </c>
      <c r="M80" s="15">
        <f t="shared" si="41"/>
        <v>17.371666666666666</v>
      </c>
      <c r="N80" s="15">
        <f t="shared" si="41"/>
        <v>72.911666666666676</v>
      </c>
      <c r="O80" s="15">
        <f t="shared" si="51"/>
        <v>2.0155917907437551</v>
      </c>
      <c r="P80" s="15">
        <f t="shared" si="52"/>
        <v>13.528333333333334</v>
      </c>
      <c r="Q80" s="15">
        <f t="shared" si="53"/>
        <v>17.403579251935401</v>
      </c>
      <c r="R80" s="15">
        <f t="shared" si="54"/>
        <v>13.677661095548881</v>
      </c>
      <c r="S80" s="15">
        <f t="shared" si="55"/>
        <v>86.529710372884082</v>
      </c>
      <c r="T80" s="15">
        <f t="shared" si="56"/>
        <v>81.525815696147021</v>
      </c>
      <c r="U80" s="15">
        <f t="shared" si="43"/>
        <v>-5.0038946767370618</v>
      </c>
      <c r="V80" s="15">
        <f t="shared" si="57"/>
        <v>23.081666666666671</v>
      </c>
      <c r="W80" s="15">
        <f t="shared" si="58"/>
        <v>-3.7259181563865198</v>
      </c>
      <c r="X80" s="15">
        <f t="shared" si="59"/>
        <v>-1.3470158471170159</v>
      </c>
      <c r="Y80" s="15">
        <f t="shared" si="60"/>
        <v>61.370833333333337</v>
      </c>
      <c r="Z80" s="15">
        <f t="shared" si="61"/>
        <v>15.540620173742141</v>
      </c>
      <c r="AA80" s="15">
        <f t="shared" si="44"/>
        <v>84.027763034515544</v>
      </c>
      <c r="AB80" s="15">
        <f t="shared" si="62"/>
        <v>129.29585069444454</v>
      </c>
      <c r="AC80" s="15">
        <f t="shared" si="63"/>
        <v>1.1587274276483643</v>
      </c>
      <c r="AD80" s="15">
        <f t="shared" si="64"/>
        <v>1.6993279078183963</v>
      </c>
      <c r="AE80" s="15">
        <f t="shared" si="65"/>
        <v>0.58840854260809261</v>
      </c>
      <c r="AF80" s="15">
        <f t="shared" si="66"/>
        <v>1.137163505014863</v>
      </c>
      <c r="AG80" s="15">
        <f t="shared" si="67"/>
        <v>1.3642531648906901E-24</v>
      </c>
      <c r="AH80" s="15">
        <f t="shared" si="68"/>
        <v>0.37215779530673476</v>
      </c>
      <c r="AI80" s="15">
        <f t="shared" si="69"/>
        <v>-1.7722682347659746E-26</v>
      </c>
      <c r="AJ80" s="15">
        <f t="shared" si="70"/>
        <v>19.919841470837433</v>
      </c>
      <c r="AK80" s="15">
        <f t="shared" si="71"/>
        <v>-2.1925833967911865</v>
      </c>
      <c r="AL80" s="15">
        <f t="shared" si="72"/>
        <v>-1.1845401661033874</v>
      </c>
      <c r="AM80" s="15">
        <f t="shared" si="73"/>
        <v>20.075124945571108</v>
      </c>
      <c r="AP80" s="16">
        <f t="shared" si="74"/>
        <v>20.075124945571108</v>
      </c>
      <c r="AQ80" t="s">
        <v>87</v>
      </c>
      <c r="BC80">
        <v>0</v>
      </c>
      <c r="BD80">
        <v>0</v>
      </c>
    </row>
    <row r="81" spans="1:56" x14ac:dyDescent="0.2">
      <c r="A81" s="28">
        <f>'(Lab)limts'!A77</f>
        <v>68.041666666666671</v>
      </c>
      <c r="B81" s="29">
        <f>'(Lab)limts'!D77</f>
        <v>1.0871583333333332</v>
      </c>
      <c r="C81" s="15">
        <f>'(Lab)limts'!E77</f>
        <v>17.371666666666666</v>
      </c>
      <c r="D81" s="15">
        <f t="shared" si="75"/>
        <v>72.911666666666676</v>
      </c>
      <c r="E81" s="15">
        <f t="shared" si="75"/>
        <v>1.4316666666666666</v>
      </c>
      <c r="F81" s="15">
        <f t="shared" si="75"/>
        <v>13.528333333333334</v>
      </c>
      <c r="G81" s="15">
        <f t="shared" si="45"/>
        <v>17.405651841270235</v>
      </c>
      <c r="H81" s="15">
        <f t="shared" si="46"/>
        <v>13.603877102584477</v>
      </c>
      <c r="I81" s="15">
        <f t="shared" si="47"/>
        <v>15.504764471927356</v>
      </c>
      <c r="J81" s="15">
        <f t="shared" si="48"/>
        <v>0.40768406901658832</v>
      </c>
      <c r="K81" s="15">
        <f t="shared" si="49"/>
        <v>68.041666666666671</v>
      </c>
      <c r="L81" s="15">
        <f t="shared" si="50"/>
        <v>1.5303754663319591</v>
      </c>
      <c r="M81" s="15">
        <f t="shared" si="41"/>
        <v>17.371666666666666</v>
      </c>
      <c r="N81" s="15">
        <f t="shared" si="41"/>
        <v>72.911666666666676</v>
      </c>
      <c r="O81" s="15">
        <f t="shared" si="51"/>
        <v>2.0153343588087491</v>
      </c>
      <c r="P81" s="15">
        <f t="shared" si="52"/>
        <v>13.528333333333334</v>
      </c>
      <c r="Q81" s="15">
        <f t="shared" si="53"/>
        <v>17.438946408706247</v>
      </c>
      <c r="R81" s="15">
        <f t="shared" si="54"/>
        <v>13.677623161776788</v>
      </c>
      <c r="S81" s="15">
        <f t="shared" si="55"/>
        <v>84.96546467241383</v>
      </c>
      <c r="T81" s="15">
        <f t="shared" si="56"/>
        <v>81.526882309156349</v>
      </c>
      <c r="U81" s="15">
        <f t="shared" si="43"/>
        <v>-3.4385823632574812</v>
      </c>
      <c r="V81" s="15">
        <f t="shared" si="57"/>
        <v>4.8700000000000045</v>
      </c>
      <c r="W81" s="15">
        <f t="shared" si="58"/>
        <v>-3.7613232469294591</v>
      </c>
      <c r="X81" s="15">
        <f t="shared" si="59"/>
        <v>-0.92673818881679759</v>
      </c>
      <c r="Y81" s="15">
        <f t="shared" si="60"/>
        <v>70.476666666666674</v>
      </c>
      <c r="Z81" s="15">
        <f t="shared" si="61"/>
        <v>15.558284785241518</v>
      </c>
      <c r="AA81" s="15">
        <f t="shared" si="44"/>
        <v>83.246173490785083</v>
      </c>
      <c r="AB81" s="15">
        <f t="shared" si="62"/>
        <v>419.29387777777805</v>
      </c>
      <c r="AC81" s="15">
        <f t="shared" si="63"/>
        <v>1.300076651443407</v>
      </c>
      <c r="AD81" s="15">
        <f t="shared" si="64"/>
        <v>1.7001228153358683</v>
      </c>
      <c r="AE81" s="15">
        <f t="shared" si="65"/>
        <v>0.58613666073246495</v>
      </c>
      <c r="AF81" s="15">
        <f t="shared" si="66"/>
        <v>1.1367892163611928</v>
      </c>
      <c r="AG81" s="15">
        <f t="shared" si="67"/>
        <v>8.4534677096923554E-25</v>
      </c>
      <c r="AH81" s="15">
        <f t="shared" si="68"/>
        <v>0.37358884198429299</v>
      </c>
      <c r="AI81" s="15">
        <f t="shared" si="69"/>
        <v>-1.1023922666745421E-26</v>
      </c>
      <c r="AJ81" s="15">
        <f t="shared" si="70"/>
        <v>3.7459329760234512</v>
      </c>
      <c r="AK81" s="15">
        <f t="shared" si="71"/>
        <v>-2.2123832543158888</v>
      </c>
      <c r="AL81" s="15">
        <f t="shared" si="72"/>
        <v>-0.81522429618328163</v>
      </c>
      <c r="AM81" s="15">
        <f t="shared" si="73"/>
        <v>4.4261997444675716</v>
      </c>
      <c r="AP81" s="16">
        <f t="shared" si="74"/>
        <v>4.4261997444675716</v>
      </c>
      <c r="AQ81" t="s">
        <v>88</v>
      </c>
      <c r="BC81">
        <v>0</v>
      </c>
      <c r="BD81">
        <v>0</v>
      </c>
    </row>
    <row r="82" spans="1:56" x14ac:dyDescent="0.2">
      <c r="A82" s="28">
        <f>'(Lab)limts'!A78</f>
        <v>52.051666666666669</v>
      </c>
      <c r="B82" s="29">
        <f>'(Lab)limts'!D78</f>
        <v>-5.5588333333333351E-2</v>
      </c>
      <c r="C82" s="15">
        <f>'(Lab)limts'!E78</f>
        <v>28.341666666666669</v>
      </c>
      <c r="D82" s="15">
        <f t="shared" si="75"/>
        <v>72.911666666666676</v>
      </c>
      <c r="E82" s="15">
        <f t="shared" si="75"/>
        <v>1.4316666666666666</v>
      </c>
      <c r="F82" s="15">
        <f t="shared" si="75"/>
        <v>13.528333333333334</v>
      </c>
      <c r="G82" s="15">
        <f t="shared" si="45"/>
        <v>28.341721181100617</v>
      </c>
      <c r="H82" s="15">
        <f t="shared" si="46"/>
        <v>13.603877102584477</v>
      </c>
      <c r="I82" s="15">
        <f t="shared" si="47"/>
        <v>20.972799141842547</v>
      </c>
      <c r="J82" s="15">
        <f t="shared" si="48"/>
        <v>0.26216560293776203</v>
      </c>
      <c r="K82" s="15">
        <f t="shared" si="49"/>
        <v>52.051666666666669</v>
      </c>
      <c r="L82" s="15">
        <f t="shared" si="50"/>
        <v>-7.016168225797198E-2</v>
      </c>
      <c r="M82" s="15">
        <f t="shared" si="41"/>
        <v>28.341666666666669</v>
      </c>
      <c r="N82" s="15">
        <f t="shared" si="41"/>
        <v>72.911666666666676</v>
      </c>
      <c r="O82" s="15">
        <f t="shared" si="51"/>
        <v>1.807000421539229</v>
      </c>
      <c r="P82" s="15">
        <f t="shared" si="52"/>
        <v>13.528333333333334</v>
      </c>
      <c r="Q82" s="15">
        <f t="shared" si="53"/>
        <v>28.341753511490811</v>
      </c>
      <c r="R82" s="15">
        <f t="shared" si="54"/>
        <v>13.648481721467071</v>
      </c>
      <c r="S82" s="15">
        <f t="shared" si="55"/>
        <v>90.14183922604829</v>
      </c>
      <c r="T82" s="15">
        <f t="shared" si="56"/>
        <v>82.391946775477223</v>
      </c>
      <c r="U82" s="15">
        <f t="shared" si="43"/>
        <v>-7.7498924505710676</v>
      </c>
      <c r="V82" s="15">
        <f t="shared" si="57"/>
        <v>20.860000000000007</v>
      </c>
      <c r="W82" s="15">
        <f t="shared" si="58"/>
        <v>-14.69327179002374</v>
      </c>
      <c r="X82" s="15">
        <f t="shared" si="59"/>
        <v>-2.6582599784199634</v>
      </c>
      <c r="Y82" s="15">
        <f t="shared" si="60"/>
        <v>62.481666666666669</v>
      </c>
      <c r="Z82" s="15">
        <f t="shared" si="61"/>
        <v>20.995117616478943</v>
      </c>
      <c r="AA82" s="15">
        <f t="shared" si="44"/>
        <v>86.266893000762764</v>
      </c>
      <c r="AB82" s="15">
        <f t="shared" si="62"/>
        <v>155.79200277777784</v>
      </c>
      <c r="AC82" s="15">
        <f t="shared" si="63"/>
        <v>1.1762531398505582</v>
      </c>
      <c r="AD82" s="15">
        <f t="shared" si="64"/>
        <v>1.9447802927415525</v>
      </c>
      <c r="AE82" s="15">
        <f t="shared" si="65"/>
        <v>0.59681786747206989</v>
      </c>
      <c r="AF82" s="15">
        <f t="shared" si="66"/>
        <v>1.1879539198478837</v>
      </c>
      <c r="AG82" s="15">
        <f t="shared" si="67"/>
        <v>5.3171770317187488E-24</v>
      </c>
      <c r="AH82" s="15">
        <f t="shared" si="68"/>
        <v>0.95407937113430108</v>
      </c>
      <c r="AI82" s="15">
        <f t="shared" si="69"/>
        <v>-1.770814172263301E-25</v>
      </c>
      <c r="AJ82" s="15">
        <f t="shared" si="70"/>
        <v>17.734277846561369</v>
      </c>
      <c r="AK82" s="15">
        <f t="shared" si="71"/>
        <v>-7.5552348225982211</v>
      </c>
      <c r="AL82" s="15">
        <f t="shared" si="72"/>
        <v>-2.2376793695502526</v>
      </c>
      <c r="AM82" s="15">
        <f t="shared" si="73"/>
        <v>19.406014349282259</v>
      </c>
      <c r="AP82" s="16">
        <f t="shared" si="74"/>
        <v>19.406014349282259</v>
      </c>
      <c r="AQ82" t="s">
        <v>89</v>
      </c>
      <c r="BC82">
        <v>0</v>
      </c>
      <c r="BD82">
        <v>0</v>
      </c>
    </row>
    <row r="83" spans="1:56" x14ac:dyDescent="0.2">
      <c r="A83" s="28">
        <f>'(Lab)limts'!A79</f>
        <v>40.094999999999999</v>
      </c>
      <c r="B83" s="29">
        <f>'(Lab)limts'!D79</f>
        <v>5.2278333333333427E-2</v>
      </c>
      <c r="C83" s="15">
        <f>'(Lab)limts'!E79</f>
        <v>17.371666666666666</v>
      </c>
      <c r="D83" s="15">
        <f t="shared" si="75"/>
        <v>72.911666666666676</v>
      </c>
      <c r="E83" s="15">
        <f t="shared" si="75"/>
        <v>1.4316666666666666</v>
      </c>
      <c r="F83" s="15">
        <f t="shared" si="75"/>
        <v>13.528333333333334</v>
      </c>
      <c r="G83" s="15">
        <f t="shared" si="45"/>
        <v>17.371745329756415</v>
      </c>
      <c r="H83" s="15">
        <f t="shared" si="46"/>
        <v>13.603877102584477</v>
      </c>
      <c r="I83" s="15">
        <f t="shared" si="47"/>
        <v>15.487811216170446</v>
      </c>
      <c r="J83" s="15">
        <f t="shared" si="48"/>
        <v>0.4080249171269873</v>
      </c>
      <c r="K83" s="15">
        <f t="shared" si="49"/>
        <v>40.094999999999999</v>
      </c>
      <c r="L83" s="15">
        <f t="shared" si="50"/>
        <v>7.3609195959203816E-2</v>
      </c>
      <c r="M83" s="15">
        <f t="shared" si="41"/>
        <v>17.371666666666666</v>
      </c>
      <c r="N83" s="15">
        <f t="shared" si="41"/>
        <v>72.911666666666676</v>
      </c>
      <c r="O83" s="15">
        <f t="shared" si="51"/>
        <v>2.0158223396868036</v>
      </c>
      <c r="P83" s="15">
        <f t="shared" si="52"/>
        <v>13.528333333333334</v>
      </c>
      <c r="Q83" s="15">
        <f t="shared" si="53"/>
        <v>17.371822618582875</v>
      </c>
      <c r="R83" s="15">
        <f t="shared" si="54"/>
        <v>13.677695072012614</v>
      </c>
      <c r="S83" s="15">
        <f t="shared" si="55"/>
        <v>89.757221278675047</v>
      </c>
      <c r="T83" s="15">
        <f t="shared" si="56"/>
        <v>81.524860471966775</v>
      </c>
      <c r="U83" s="15">
        <f t="shared" si="43"/>
        <v>-8.2323608067082716</v>
      </c>
      <c r="V83" s="15">
        <f t="shared" si="57"/>
        <v>32.816666666666677</v>
      </c>
      <c r="W83" s="15">
        <f t="shared" si="58"/>
        <v>-3.694127546570261</v>
      </c>
      <c r="X83" s="15">
        <f t="shared" si="59"/>
        <v>-2.2128770134036255</v>
      </c>
      <c r="Y83" s="15">
        <f t="shared" si="60"/>
        <v>56.503333333333337</v>
      </c>
      <c r="Z83" s="15">
        <f t="shared" si="61"/>
        <v>15.524758845297745</v>
      </c>
      <c r="AA83" s="15">
        <f t="shared" si="44"/>
        <v>85.641040875320911</v>
      </c>
      <c r="AB83" s="15">
        <f t="shared" si="62"/>
        <v>42.2933444444445</v>
      </c>
      <c r="AC83" s="15">
        <f t="shared" si="63"/>
        <v>1.0803789751089106</v>
      </c>
      <c r="AD83" s="15">
        <f t="shared" si="64"/>
        <v>1.6986141480383985</v>
      </c>
      <c r="AE83" s="15">
        <f t="shared" si="65"/>
        <v>0.59417422034541811</v>
      </c>
      <c r="AF83" s="15">
        <f t="shared" si="66"/>
        <v>1.1383661722443312</v>
      </c>
      <c r="AG83" s="15">
        <f t="shared" si="67"/>
        <v>3.6412789224788772E-24</v>
      </c>
      <c r="AH83" s="15">
        <f t="shared" si="68"/>
        <v>0.37087579387587088</v>
      </c>
      <c r="AI83" s="15">
        <f t="shared" si="69"/>
        <v>-4.7140024014839659E-26</v>
      </c>
      <c r="AJ83" s="15">
        <f t="shared" si="70"/>
        <v>30.375143743757604</v>
      </c>
      <c r="AK83" s="15">
        <f t="shared" si="71"/>
        <v>-2.1747891072474173</v>
      </c>
      <c r="AL83" s="15">
        <f t="shared" si="72"/>
        <v>-1.9439061589829714</v>
      </c>
      <c r="AM83" s="15">
        <f t="shared" si="73"/>
        <v>30.514878932577641</v>
      </c>
      <c r="AP83" s="16">
        <f t="shared" si="74"/>
        <v>30.514878932577641</v>
      </c>
      <c r="AQ83" t="s">
        <v>90</v>
      </c>
      <c r="BC83">
        <v>0</v>
      </c>
      <c r="BD83">
        <v>0</v>
      </c>
    </row>
    <row r="84" spans="1:56" x14ac:dyDescent="0.2">
      <c r="A84" s="28">
        <f>'(Lab)limts'!A80</f>
        <v>43.778333333333329</v>
      </c>
      <c r="B84" s="29">
        <f>'(Lab)limts'!D80</f>
        <v>-8.9366699999999994</v>
      </c>
      <c r="C84" s="15">
        <f>'(Lab)limts'!E80</f>
        <v>17.371666666666666</v>
      </c>
      <c r="D84" s="15">
        <f t="shared" si="75"/>
        <v>72.911666666666676</v>
      </c>
      <c r="E84" s="15">
        <f t="shared" si="75"/>
        <v>1.4316666666666666</v>
      </c>
      <c r="F84" s="15">
        <f t="shared" si="75"/>
        <v>13.528333333333334</v>
      </c>
      <c r="G84" s="15">
        <f t="shared" si="45"/>
        <v>19.535579680845863</v>
      </c>
      <c r="H84" s="15">
        <f t="shared" si="46"/>
        <v>13.603877102584477</v>
      </c>
      <c r="I84" s="15">
        <f t="shared" si="47"/>
        <v>16.56972839171517</v>
      </c>
      <c r="J84" s="15">
        <f t="shared" si="48"/>
        <v>0.38467760684495311</v>
      </c>
      <c r="K84" s="15">
        <f t="shared" si="49"/>
        <v>43.778333333333329</v>
      </c>
      <c r="L84" s="15">
        <f t="shared" si="50"/>
        <v>-12.374406828763087</v>
      </c>
      <c r="M84" s="15">
        <f t="shared" si="41"/>
        <v>17.371666666666666</v>
      </c>
      <c r="N84" s="15">
        <f t="shared" si="41"/>
        <v>72.911666666666676</v>
      </c>
      <c r="O84" s="15">
        <f t="shared" si="51"/>
        <v>1.9823967737996913</v>
      </c>
      <c r="P84" s="15">
        <f t="shared" si="52"/>
        <v>13.528333333333334</v>
      </c>
      <c r="Q84" s="15">
        <f t="shared" si="53"/>
        <v>21.328402357924428</v>
      </c>
      <c r="R84" s="15">
        <f t="shared" si="54"/>
        <v>13.67280877312885</v>
      </c>
      <c r="S84" s="15">
        <f t="shared" si="55"/>
        <v>125.4635150590089</v>
      </c>
      <c r="T84" s="15">
        <f t="shared" si="56"/>
        <v>81.663400561009169</v>
      </c>
      <c r="U84" s="15">
        <f t="shared" si="43"/>
        <v>-43.800114497999729</v>
      </c>
      <c r="V84" s="15">
        <f t="shared" si="57"/>
        <v>29.133333333333347</v>
      </c>
      <c r="W84" s="15">
        <f t="shared" si="58"/>
        <v>-7.6555935847955787</v>
      </c>
      <c r="X84" s="15">
        <f t="shared" si="59"/>
        <v>-12.738952376789367</v>
      </c>
      <c r="Y84" s="15">
        <f t="shared" si="60"/>
        <v>58.344999999999999</v>
      </c>
      <c r="Z84" s="15">
        <f t="shared" si="61"/>
        <v>17.500605565526641</v>
      </c>
      <c r="AA84" s="15">
        <f t="shared" si="44"/>
        <v>103.56345781000903</v>
      </c>
      <c r="AB84" s="15">
        <f t="shared" si="62"/>
        <v>69.639024999999975</v>
      </c>
      <c r="AC84" s="15">
        <f t="shared" si="63"/>
        <v>1.1103304473384323</v>
      </c>
      <c r="AD84" s="15">
        <f t="shared" si="64"/>
        <v>1.7875272504486988</v>
      </c>
      <c r="AE84" s="15">
        <f t="shared" si="65"/>
        <v>0.77347433102963536</v>
      </c>
      <c r="AF84" s="15">
        <f t="shared" si="66"/>
        <v>1.2030440377361384</v>
      </c>
      <c r="AG84" s="15">
        <f t="shared" si="67"/>
        <v>1.1337529808649998E-19</v>
      </c>
      <c r="AH84" s="15">
        <f t="shared" si="68"/>
        <v>0.55174322316859159</v>
      </c>
      <c r="AI84" s="15">
        <f t="shared" si="69"/>
        <v>-2.1835483494787749E-21</v>
      </c>
      <c r="AJ84" s="15">
        <f t="shared" si="70"/>
        <v>26.238435056130108</v>
      </c>
      <c r="AK84" s="15">
        <f t="shared" si="71"/>
        <v>-4.2827842668546161</v>
      </c>
      <c r="AL84" s="15">
        <f t="shared" si="72"/>
        <v>-10.588932721665987</v>
      </c>
      <c r="AM84" s="15">
        <f t="shared" si="73"/>
        <v>28.6168344066066</v>
      </c>
      <c r="AP84" s="16">
        <f t="shared" si="74"/>
        <v>28.6168344066066</v>
      </c>
      <c r="AQ84" t="s">
        <v>91</v>
      </c>
      <c r="BC84">
        <v>0</v>
      </c>
      <c r="BD84">
        <v>0</v>
      </c>
    </row>
    <row r="85" spans="1:56" x14ac:dyDescent="0.2">
      <c r="A85" s="28">
        <f>'(Lab)limts'!A81</f>
        <v>93.763333333333321</v>
      </c>
      <c r="B85" s="29">
        <f>'(Lab)limts'!D81</f>
        <v>-0.72167000000000003</v>
      </c>
      <c r="C85" s="15">
        <f>'(Lab)limts'!E81</f>
        <v>17.371666666666666</v>
      </c>
      <c r="D85" s="15">
        <f t="shared" si="75"/>
        <v>72.911666666666676</v>
      </c>
      <c r="E85" s="15">
        <f t="shared" si="75"/>
        <v>1.4316666666666666</v>
      </c>
      <c r="F85" s="15">
        <f t="shared" si="75"/>
        <v>13.528333333333334</v>
      </c>
      <c r="G85" s="15">
        <f t="shared" si="45"/>
        <v>17.386650349238572</v>
      </c>
      <c r="H85" s="15">
        <f t="shared" si="46"/>
        <v>13.603877102584477</v>
      </c>
      <c r="I85" s="15">
        <f t="shared" si="47"/>
        <v>15.495263725911524</v>
      </c>
      <c r="J85" s="15">
        <f t="shared" si="48"/>
        <v>0.40787518159120173</v>
      </c>
      <c r="K85" s="15">
        <f t="shared" si="49"/>
        <v>93.763333333333321</v>
      </c>
      <c r="L85" s="15">
        <f t="shared" si="50"/>
        <v>-1.0160212822989227</v>
      </c>
      <c r="M85" s="15">
        <f t="shared" si="41"/>
        <v>17.371666666666666</v>
      </c>
      <c r="N85" s="15">
        <f t="shared" si="41"/>
        <v>72.911666666666676</v>
      </c>
      <c r="O85" s="15">
        <f t="shared" si="51"/>
        <v>2.0156079683114041</v>
      </c>
      <c r="P85" s="15">
        <f t="shared" si="52"/>
        <v>13.528333333333334</v>
      </c>
      <c r="Q85" s="15">
        <f t="shared" si="53"/>
        <v>17.401353453793821</v>
      </c>
      <c r="R85" s="15">
        <f t="shared" si="54"/>
        <v>13.677663479545702</v>
      </c>
      <c r="S85" s="15">
        <f t="shared" si="55"/>
        <v>93.347260224816736</v>
      </c>
      <c r="T85" s="15">
        <f t="shared" si="56"/>
        <v>81.525748668125615</v>
      </c>
      <c r="U85" s="15">
        <f t="shared" si="43"/>
        <v>-11.821511556691121</v>
      </c>
      <c r="V85" s="15">
        <f t="shared" si="57"/>
        <v>-20.851666666666645</v>
      </c>
      <c r="W85" s="15">
        <f t="shared" si="58"/>
        <v>-3.7236899742481189</v>
      </c>
      <c r="X85" s="15">
        <f t="shared" si="59"/>
        <v>-3.1774392204967952</v>
      </c>
      <c r="Y85" s="15">
        <f t="shared" si="60"/>
        <v>83.337500000000006</v>
      </c>
      <c r="Z85" s="15">
        <f t="shared" si="61"/>
        <v>15.539508466669762</v>
      </c>
      <c r="AA85" s="15">
        <f t="shared" si="44"/>
        <v>87.436504446471176</v>
      </c>
      <c r="AB85" s="15">
        <f t="shared" si="62"/>
        <v>1111.3889062500004</v>
      </c>
      <c r="AC85" s="15">
        <f t="shared" si="63"/>
        <v>1.4956228930846178</v>
      </c>
      <c r="AD85" s="15">
        <f t="shared" si="64"/>
        <v>1.6992778810001392</v>
      </c>
      <c r="AE85" s="15">
        <f t="shared" si="65"/>
        <v>0.60239442153837075</v>
      </c>
      <c r="AF85" s="15">
        <f t="shared" si="66"/>
        <v>1.1404136982065523</v>
      </c>
      <c r="AG85" s="15">
        <f t="shared" si="67"/>
        <v>1.075247360296431E-23</v>
      </c>
      <c r="AH85" s="15">
        <f t="shared" si="68"/>
        <v>0.37206784971430756</v>
      </c>
      <c r="AI85" s="15">
        <f t="shared" si="69"/>
        <v>-1.3964902010457219E-25</v>
      </c>
      <c r="AJ85" s="15">
        <f t="shared" si="70"/>
        <v>-13.941794260491385</v>
      </c>
      <c r="AK85" s="15">
        <f t="shared" si="71"/>
        <v>-2.1913366941824002</v>
      </c>
      <c r="AL85" s="15">
        <f t="shared" si="72"/>
        <v>-2.7862162875575138</v>
      </c>
      <c r="AM85" s="15">
        <f t="shared" si="73"/>
        <v>14.385360089695062</v>
      </c>
      <c r="AP85" s="16">
        <f t="shared" si="74"/>
        <v>14.385360089695062</v>
      </c>
      <c r="AQ85" t="s">
        <v>92</v>
      </c>
      <c r="BC85">
        <v>0</v>
      </c>
      <c r="BD85">
        <v>0</v>
      </c>
    </row>
    <row r="86" spans="1:56" x14ac:dyDescent="0.2">
      <c r="A86" s="28">
        <f>'(Lab)limts'!A82</f>
        <v>56.535000000000004</v>
      </c>
      <c r="B86" s="29">
        <f>'(Lab)limts'!D82</f>
        <v>-0.34884166666666649</v>
      </c>
      <c r="C86" s="15">
        <f>'(Lab)limts'!E82</f>
        <v>40.868333333333332</v>
      </c>
      <c r="D86" s="15">
        <f t="shared" si="75"/>
        <v>72.911666666666676</v>
      </c>
      <c r="E86" s="15">
        <f t="shared" si="75"/>
        <v>1.4316666666666666</v>
      </c>
      <c r="F86" s="15">
        <f t="shared" si="75"/>
        <v>13.528333333333334</v>
      </c>
      <c r="G86" s="15">
        <f t="shared" si="45"/>
        <v>40.86982211794966</v>
      </c>
      <c r="H86" s="15">
        <f t="shared" si="46"/>
        <v>13.603877102584477</v>
      </c>
      <c r="I86" s="15">
        <f t="shared" si="47"/>
        <v>27.236849610267068</v>
      </c>
      <c r="J86" s="15">
        <f t="shared" si="48"/>
        <v>9.8245904071205314E-2</v>
      </c>
      <c r="K86" s="15">
        <f t="shared" si="49"/>
        <v>56.535000000000004</v>
      </c>
      <c r="L86" s="15">
        <f t="shared" si="50"/>
        <v>-0.38311393158603924</v>
      </c>
      <c r="M86" s="15">
        <f t="shared" si="41"/>
        <v>40.868333333333332</v>
      </c>
      <c r="N86" s="15">
        <f t="shared" si="41"/>
        <v>72.911666666666676</v>
      </c>
      <c r="O86" s="15">
        <f t="shared" si="51"/>
        <v>1.5723220526619424</v>
      </c>
      <c r="P86" s="15">
        <f t="shared" si="52"/>
        <v>13.528333333333334</v>
      </c>
      <c r="Q86" s="15">
        <f t="shared" si="53"/>
        <v>40.870129015321446</v>
      </c>
      <c r="R86" s="15">
        <f t="shared" si="54"/>
        <v>13.6193979094182</v>
      </c>
      <c r="S86" s="15">
        <f t="shared" si="55"/>
        <v>90.537094777191967</v>
      </c>
      <c r="T86" s="15">
        <f t="shared" si="56"/>
        <v>83.370577518803884</v>
      </c>
      <c r="U86" s="15">
        <f t="shared" si="43"/>
        <v>-7.1665172583880832</v>
      </c>
      <c r="V86" s="15">
        <f t="shared" si="57"/>
        <v>16.376666666666672</v>
      </c>
      <c r="W86" s="15">
        <f t="shared" si="58"/>
        <v>-27.250731105903245</v>
      </c>
      <c r="X86" s="15">
        <f t="shared" si="59"/>
        <v>-2.9490649504968931</v>
      </c>
      <c r="Y86" s="15">
        <f t="shared" si="60"/>
        <v>64.723333333333343</v>
      </c>
      <c r="Z86" s="15">
        <f t="shared" si="61"/>
        <v>27.244763462369825</v>
      </c>
      <c r="AA86" s="15">
        <f t="shared" si="44"/>
        <v>86.953836147997919</v>
      </c>
      <c r="AB86" s="15">
        <f t="shared" si="62"/>
        <v>216.77654444444474</v>
      </c>
      <c r="AC86" s="15">
        <f t="shared" si="63"/>
        <v>1.2113168893340449</v>
      </c>
      <c r="AD86" s="15">
        <f t="shared" si="64"/>
        <v>2.2260143558066421</v>
      </c>
      <c r="AE86" s="15">
        <f t="shared" si="65"/>
        <v>0.59999118660663719</v>
      </c>
      <c r="AF86" s="15">
        <f t="shared" si="66"/>
        <v>1.2451992693790663</v>
      </c>
      <c r="AG86" s="15">
        <f t="shared" si="67"/>
        <v>8.0451065965417347E-24</v>
      </c>
      <c r="AH86" s="15">
        <f t="shared" si="68"/>
        <v>1.6075951616205808</v>
      </c>
      <c r="AI86" s="15">
        <f t="shared" si="69"/>
        <v>-4.5145644406039576E-25</v>
      </c>
      <c r="AJ86" s="15">
        <f t="shared" si="70"/>
        <v>13.51972123138661</v>
      </c>
      <c r="AK86" s="15">
        <f t="shared" si="71"/>
        <v>-12.241938617699697</v>
      </c>
      <c r="AL86" s="15">
        <f t="shared" si="72"/>
        <v>-2.3683478002420286</v>
      </c>
      <c r="AM86" s="15">
        <f t="shared" si="73"/>
        <v>18.391764314411063</v>
      </c>
      <c r="AP86" s="16">
        <f t="shared" si="74"/>
        <v>18.391764314411063</v>
      </c>
      <c r="AQ86" t="s">
        <v>93</v>
      </c>
      <c r="BC86">
        <v>0</v>
      </c>
      <c r="BD86">
        <v>0</v>
      </c>
    </row>
    <row r="87" spans="1:56" x14ac:dyDescent="0.2">
      <c r="A87" s="28">
        <f>'(Lab)limts'!A83</f>
        <v>39.706666666666663</v>
      </c>
      <c r="B87" s="29">
        <f>'(Lab)limts'!D83</f>
        <v>-0.19437499999999996</v>
      </c>
      <c r="C87" s="15">
        <f>'(Lab)limts'!E83</f>
        <v>23.419999999999998</v>
      </c>
      <c r="D87" s="15">
        <f t="shared" si="75"/>
        <v>72.911666666666676</v>
      </c>
      <c r="E87" s="15">
        <f t="shared" si="75"/>
        <v>1.4316666666666666</v>
      </c>
      <c r="F87" s="15">
        <f t="shared" si="75"/>
        <v>13.528333333333334</v>
      </c>
      <c r="G87" s="15">
        <f t="shared" si="45"/>
        <v>23.420806596712779</v>
      </c>
      <c r="H87" s="15">
        <f t="shared" si="46"/>
        <v>13.603877102584477</v>
      </c>
      <c r="I87" s="15">
        <f t="shared" si="47"/>
        <v>18.512341849648628</v>
      </c>
      <c r="J87" s="15">
        <f t="shared" si="48"/>
        <v>0.33507649390645089</v>
      </c>
      <c r="K87" s="15">
        <f t="shared" si="49"/>
        <v>39.706666666666663</v>
      </c>
      <c r="L87" s="15">
        <f t="shared" si="50"/>
        <v>-0.25950549350306634</v>
      </c>
      <c r="M87" s="15">
        <f t="shared" si="41"/>
        <v>23.419999999999998</v>
      </c>
      <c r="N87" s="15">
        <f t="shared" si="41"/>
        <v>72.911666666666676</v>
      </c>
      <c r="O87" s="15">
        <f t="shared" si="51"/>
        <v>1.9113845137760688</v>
      </c>
      <c r="P87" s="15">
        <f t="shared" si="52"/>
        <v>13.528333333333334</v>
      </c>
      <c r="Q87" s="15">
        <f t="shared" si="53"/>
        <v>23.421437682199574</v>
      </c>
      <c r="R87" s="15">
        <f t="shared" si="54"/>
        <v>13.66269349496214</v>
      </c>
      <c r="S87" s="15">
        <f t="shared" si="55"/>
        <v>90.634840353272693</v>
      </c>
      <c r="T87" s="15">
        <f t="shared" si="56"/>
        <v>81.958051691353219</v>
      </c>
      <c r="U87" s="15">
        <f t="shared" si="43"/>
        <v>-8.6767886619194741</v>
      </c>
      <c r="V87" s="15">
        <f t="shared" si="57"/>
        <v>33.205000000000013</v>
      </c>
      <c r="W87" s="15">
        <f t="shared" si="58"/>
        <v>-9.7587441872374345</v>
      </c>
      <c r="X87" s="15">
        <f t="shared" si="59"/>
        <v>-2.7064265658259341</v>
      </c>
      <c r="Y87" s="15">
        <f t="shared" si="60"/>
        <v>56.30916666666667</v>
      </c>
      <c r="Z87" s="15">
        <f t="shared" si="61"/>
        <v>18.542065588580858</v>
      </c>
      <c r="AA87" s="15">
        <f t="shared" si="44"/>
        <v>86.296446022312949</v>
      </c>
      <c r="AB87" s="15">
        <f t="shared" si="62"/>
        <v>39.805584027777819</v>
      </c>
      <c r="AC87" s="15">
        <f t="shared" si="63"/>
        <v>1.0772083713449518</v>
      </c>
      <c r="AD87" s="15">
        <f t="shared" si="64"/>
        <v>1.8343929514861386</v>
      </c>
      <c r="AE87" s="15">
        <f t="shared" si="65"/>
        <v>0.59694849024042151</v>
      </c>
      <c r="AF87" s="15">
        <f t="shared" si="66"/>
        <v>1.1660298708856331</v>
      </c>
      <c r="AG87" s="15">
        <f t="shared" si="67"/>
        <v>5.4129247144011708E-24</v>
      </c>
      <c r="AH87" s="15">
        <f t="shared" si="68"/>
        <v>0.66300152663909329</v>
      </c>
      <c r="AI87" s="15">
        <f t="shared" si="69"/>
        <v>-1.2527196173013163E-25</v>
      </c>
      <c r="AJ87" s="15">
        <f t="shared" si="70"/>
        <v>30.825048229565656</v>
      </c>
      <c r="AK87" s="15">
        <f t="shared" si="71"/>
        <v>-5.3198766269415509</v>
      </c>
      <c r="AL87" s="15">
        <f t="shared" si="72"/>
        <v>-2.3210610923460524</v>
      </c>
      <c r="AM87" s="15">
        <f t="shared" si="73"/>
        <v>31.366734134674118</v>
      </c>
      <c r="AP87" s="16">
        <f t="shared" si="74"/>
        <v>31.366734134674118</v>
      </c>
      <c r="AQ87" t="s">
        <v>94</v>
      </c>
      <c r="BC87">
        <v>0</v>
      </c>
      <c r="BD87">
        <v>0</v>
      </c>
    </row>
    <row r="88" spans="1:56" x14ac:dyDescent="0.2">
      <c r="A88" s="28">
        <f>'(Lab)limts'!A84</f>
        <v>58.28</v>
      </c>
      <c r="B88" s="29">
        <f>'(Lab)limts'!D84</f>
        <v>0.53373166666666672</v>
      </c>
      <c r="C88" s="15">
        <f>'(Lab)limts'!E84</f>
        <v>17.371666666666666</v>
      </c>
      <c r="D88" s="15">
        <f t="shared" si="75"/>
        <v>72.911666666666676</v>
      </c>
      <c r="E88" s="15">
        <f t="shared" si="75"/>
        <v>1.4316666666666666</v>
      </c>
      <c r="F88" s="15">
        <f t="shared" si="75"/>
        <v>13.528333333333334</v>
      </c>
      <c r="G88" s="15">
        <f t="shared" si="45"/>
        <v>17.379863988817075</v>
      </c>
      <c r="H88" s="15">
        <f t="shared" si="46"/>
        <v>13.603877102584477</v>
      </c>
      <c r="I88" s="15">
        <f t="shared" si="47"/>
        <v>15.491870545700776</v>
      </c>
      <c r="J88" s="15">
        <f t="shared" si="48"/>
        <v>0.40794337638777906</v>
      </c>
      <c r="K88" s="15">
        <f t="shared" si="49"/>
        <v>58.28</v>
      </c>
      <c r="L88" s="15">
        <f t="shared" si="50"/>
        <v>0.75146396485174338</v>
      </c>
      <c r="M88" s="15">
        <f t="shared" si="41"/>
        <v>17.371666666666666</v>
      </c>
      <c r="N88" s="15">
        <f t="shared" si="41"/>
        <v>72.911666666666676</v>
      </c>
      <c r="O88" s="15">
        <f t="shared" si="51"/>
        <v>2.0157056005285039</v>
      </c>
      <c r="P88" s="15">
        <f t="shared" si="52"/>
        <v>13.528333333333334</v>
      </c>
      <c r="Q88" s="15">
        <f t="shared" si="53"/>
        <v>17.387912493115685</v>
      </c>
      <c r="R88" s="15">
        <f t="shared" si="54"/>
        <v>13.677677867451761</v>
      </c>
      <c r="S88" s="15">
        <f t="shared" si="55"/>
        <v>87.523042061288265</v>
      </c>
      <c r="T88" s="15">
        <f t="shared" si="56"/>
        <v>81.525344152041683</v>
      </c>
      <c r="U88" s="15">
        <f t="shared" si="43"/>
        <v>-5.9976979092465825</v>
      </c>
      <c r="V88" s="15">
        <f t="shared" si="57"/>
        <v>14.631666666666675</v>
      </c>
      <c r="W88" s="15">
        <f t="shared" si="58"/>
        <v>-3.710234625663924</v>
      </c>
      <c r="X88" s="15">
        <f t="shared" si="59"/>
        <v>-1.6135913506877335</v>
      </c>
      <c r="Y88" s="15">
        <f t="shared" si="60"/>
        <v>65.595833333333331</v>
      </c>
      <c r="Z88" s="15">
        <f t="shared" si="61"/>
        <v>15.532795180283724</v>
      </c>
      <c r="AA88" s="15">
        <f t="shared" si="44"/>
        <v>84.524193106664967</v>
      </c>
      <c r="AB88" s="15">
        <f t="shared" si="62"/>
        <v>243.23001736111104</v>
      </c>
      <c r="AC88" s="15">
        <f t="shared" si="63"/>
        <v>1.2248747655949168</v>
      </c>
      <c r="AD88" s="15">
        <f t="shared" si="64"/>
        <v>1.6989757831127674</v>
      </c>
      <c r="AE88" s="15">
        <f t="shared" si="65"/>
        <v>0.59002544490920983</v>
      </c>
      <c r="AF88" s="15">
        <f t="shared" si="66"/>
        <v>1.137471165803958</v>
      </c>
      <c r="AG88" s="15">
        <f t="shared" si="67"/>
        <v>1.8470445014796823E-24</v>
      </c>
      <c r="AH88" s="15">
        <f t="shared" si="68"/>
        <v>0.3715249857441979</v>
      </c>
      <c r="AI88" s="15">
        <f t="shared" si="69"/>
        <v>-2.3953707861656829E-26</v>
      </c>
      <c r="AJ88" s="15">
        <f t="shared" si="70"/>
        <v>11.945438895183813</v>
      </c>
      <c r="AK88" s="15">
        <f t="shared" si="71"/>
        <v>-2.1838066572474868</v>
      </c>
      <c r="AL88" s="15">
        <f t="shared" si="72"/>
        <v>-1.4185778059237717</v>
      </c>
      <c r="AM88" s="15">
        <f t="shared" si="73"/>
        <v>12.225992184942218</v>
      </c>
      <c r="AP88" s="16">
        <f t="shared" si="74"/>
        <v>12.225992184942218</v>
      </c>
      <c r="AQ88" t="s">
        <v>95</v>
      </c>
      <c r="BC88">
        <v>0</v>
      </c>
      <c r="BD88">
        <v>0</v>
      </c>
    </row>
    <row r="89" spans="1:56" x14ac:dyDescent="0.2">
      <c r="A89" s="28">
        <f>'(Lab)limts'!A85</f>
        <v>44.103333333333332</v>
      </c>
      <c r="B89" s="29">
        <f>'(Lab)limts'!D85</f>
        <v>-5.62</v>
      </c>
      <c r="C89" s="15">
        <f>'(Lab)limts'!E85</f>
        <v>17.371666666666666</v>
      </c>
      <c r="D89" s="15">
        <f t="shared" si="75"/>
        <v>72.911666666666676</v>
      </c>
      <c r="E89" s="15">
        <f t="shared" si="75"/>
        <v>1.4316666666666666</v>
      </c>
      <c r="F89" s="15">
        <f t="shared" si="75"/>
        <v>13.528333333333334</v>
      </c>
      <c r="G89" s="15">
        <f t="shared" si="45"/>
        <v>18.258127033674011</v>
      </c>
      <c r="H89" s="15">
        <f t="shared" si="46"/>
        <v>13.603877102584477</v>
      </c>
      <c r="I89" s="15">
        <f t="shared" si="47"/>
        <v>15.931002068129244</v>
      </c>
      <c r="J89" s="15">
        <f t="shared" si="48"/>
        <v>0.39885198009400202</v>
      </c>
      <c r="K89" s="15">
        <f t="shared" si="49"/>
        <v>44.103333333333332</v>
      </c>
      <c r="L89" s="15">
        <f t="shared" si="50"/>
        <v>-7.861548128128292</v>
      </c>
      <c r="M89" s="15">
        <f t="shared" si="41"/>
        <v>17.371666666666666</v>
      </c>
      <c r="N89" s="15">
        <f t="shared" si="41"/>
        <v>72.911666666666676</v>
      </c>
      <c r="O89" s="15">
        <f t="shared" si="51"/>
        <v>2.0026897515012463</v>
      </c>
      <c r="P89" s="15">
        <f t="shared" si="52"/>
        <v>13.528333333333334</v>
      </c>
      <c r="Q89" s="15">
        <f t="shared" si="53"/>
        <v>19.067740866412446</v>
      </c>
      <c r="R89" s="15">
        <f t="shared" si="54"/>
        <v>13.675765756203413</v>
      </c>
      <c r="S89" s="15">
        <f t="shared" si="55"/>
        <v>114.34913074444536</v>
      </c>
      <c r="T89" s="15">
        <f t="shared" si="56"/>
        <v>81.579279746543222</v>
      </c>
      <c r="U89" s="15">
        <f t="shared" si="43"/>
        <v>-32.76985099790214</v>
      </c>
      <c r="V89" s="15">
        <f t="shared" si="57"/>
        <v>28.808333333333344</v>
      </c>
      <c r="W89" s="15">
        <f t="shared" si="58"/>
        <v>-5.3919751102090334</v>
      </c>
      <c r="X89" s="15">
        <f t="shared" si="59"/>
        <v>-9.1104887063162305</v>
      </c>
      <c r="Y89" s="15">
        <f t="shared" si="60"/>
        <v>58.507500000000007</v>
      </c>
      <c r="Z89" s="15">
        <f t="shared" si="61"/>
        <v>16.371753311307931</v>
      </c>
      <c r="AA89" s="15">
        <f t="shared" si="44"/>
        <v>97.964205245494298</v>
      </c>
      <c r="AB89" s="15">
        <f t="shared" si="62"/>
        <v>72.377556250000126</v>
      </c>
      <c r="AC89" s="15">
        <f t="shared" si="63"/>
        <v>1.112956685399547</v>
      </c>
      <c r="AD89" s="15">
        <f t="shared" si="64"/>
        <v>1.736728899008857</v>
      </c>
      <c r="AE89" s="15">
        <f t="shared" si="65"/>
        <v>0.69373794512093745</v>
      </c>
      <c r="AF89" s="15">
        <f t="shared" si="66"/>
        <v>1.170365597503205</v>
      </c>
      <c r="AG89" s="15">
        <f t="shared" si="67"/>
        <v>4.9968521069784732E-21</v>
      </c>
      <c r="AH89" s="15">
        <f t="shared" si="68"/>
        <v>0.44323814912682441</v>
      </c>
      <c r="AI89" s="15">
        <f t="shared" si="69"/>
        <v>-7.7310946746152845E-23</v>
      </c>
      <c r="AJ89" s="15">
        <f t="shared" si="70"/>
        <v>25.884505400128191</v>
      </c>
      <c r="AK89" s="15">
        <f t="shared" si="71"/>
        <v>-3.1046728785858337</v>
      </c>
      <c r="AL89" s="15">
        <f t="shared" si="72"/>
        <v>-7.7843100700772965</v>
      </c>
      <c r="AM89" s="15">
        <f t="shared" si="73"/>
        <v>27.207390480518317</v>
      </c>
      <c r="AP89" s="16">
        <f t="shared" si="74"/>
        <v>27.207390480518317</v>
      </c>
      <c r="AQ89" t="s">
        <v>96</v>
      </c>
      <c r="BC89">
        <v>0</v>
      </c>
      <c r="BD89">
        <v>0</v>
      </c>
    </row>
    <row r="90" spans="1:56" x14ac:dyDescent="0.2">
      <c r="A90" s="28">
        <f>'(Lab)limts'!A86</f>
        <v>37.109999999999992</v>
      </c>
      <c r="B90" s="29">
        <f>'(Lab)limts'!D86</f>
        <v>0.32581166666666661</v>
      </c>
      <c r="C90" s="15">
        <f>'(Lab)limts'!E86</f>
        <v>17.371666666666666</v>
      </c>
      <c r="D90" s="15">
        <f t="shared" si="75"/>
        <v>72.911666666666676</v>
      </c>
      <c r="E90" s="15">
        <f t="shared" si="75"/>
        <v>1.4316666666666666</v>
      </c>
      <c r="F90" s="15">
        <f t="shared" si="75"/>
        <v>13.528333333333334</v>
      </c>
      <c r="G90" s="15">
        <f t="shared" si="45"/>
        <v>17.374721753740804</v>
      </c>
      <c r="H90" s="15">
        <f t="shared" si="46"/>
        <v>13.603877102584477</v>
      </c>
      <c r="I90" s="15">
        <f t="shared" si="47"/>
        <v>15.48929942816264</v>
      </c>
      <c r="J90" s="15">
        <f t="shared" si="48"/>
        <v>0.40799502837114554</v>
      </c>
      <c r="K90" s="15">
        <f t="shared" si="49"/>
        <v>37.109999999999992</v>
      </c>
      <c r="L90" s="15">
        <f t="shared" si="50"/>
        <v>0.45874120685198344</v>
      </c>
      <c r="M90" s="15">
        <f t="shared" si="41"/>
        <v>17.371666666666666</v>
      </c>
      <c r="N90" s="15">
        <f t="shared" si="41"/>
        <v>72.911666666666676</v>
      </c>
      <c r="O90" s="15">
        <f t="shared" si="51"/>
        <v>2.0157795489513566</v>
      </c>
      <c r="P90" s="15">
        <f t="shared" si="52"/>
        <v>13.528333333333334</v>
      </c>
      <c r="Q90" s="15">
        <f t="shared" si="53"/>
        <v>17.377722700993989</v>
      </c>
      <c r="R90" s="15">
        <f t="shared" si="54"/>
        <v>13.677688765568119</v>
      </c>
      <c r="S90" s="15">
        <f t="shared" si="55"/>
        <v>88.487316825972087</v>
      </c>
      <c r="T90" s="15">
        <f t="shared" si="56"/>
        <v>81.525037764744425</v>
      </c>
      <c r="U90" s="15">
        <f t="shared" si="43"/>
        <v>-6.9622790612276617</v>
      </c>
      <c r="V90" s="15">
        <f t="shared" si="57"/>
        <v>35.801666666666684</v>
      </c>
      <c r="W90" s="15">
        <f t="shared" si="58"/>
        <v>-3.7000339354258696</v>
      </c>
      <c r="X90" s="15">
        <f t="shared" si="59"/>
        <v>-1.8722522230125971</v>
      </c>
      <c r="Y90" s="15">
        <f t="shared" si="60"/>
        <v>55.010833333333338</v>
      </c>
      <c r="Z90" s="15">
        <f t="shared" si="61"/>
        <v>15.527705733281053</v>
      </c>
      <c r="AA90" s="15">
        <f t="shared" si="44"/>
        <v>85.006177295358256</v>
      </c>
      <c r="AB90" s="15">
        <f t="shared" si="62"/>
        <v>25.108450694444489</v>
      </c>
      <c r="AC90" s="15">
        <f t="shared" si="63"/>
        <v>1.0560766704058497</v>
      </c>
      <c r="AD90" s="15">
        <f t="shared" si="64"/>
        <v>1.6987467579976474</v>
      </c>
      <c r="AE90" s="15">
        <f t="shared" si="65"/>
        <v>0.59172790476145232</v>
      </c>
      <c r="AF90" s="15">
        <f t="shared" si="66"/>
        <v>1.1378226516896017</v>
      </c>
      <c r="AG90" s="15">
        <f t="shared" si="67"/>
        <v>2.4768692117484105E-24</v>
      </c>
      <c r="AH90" s="15">
        <f t="shared" si="68"/>
        <v>0.37111376620496861</v>
      </c>
      <c r="AI90" s="15">
        <f t="shared" si="69"/>
        <v>-3.2086142099147248E-26</v>
      </c>
      <c r="AJ90" s="15">
        <f t="shared" si="70"/>
        <v>33.90063209417184</v>
      </c>
      <c r="AK90" s="15">
        <f t="shared" si="71"/>
        <v>-2.1780962453680774</v>
      </c>
      <c r="AL90" s="15">
        <f t="shared" si="72"/>
        <v>-1.6454692831368838</v>
      </c>
      <c r="AM90" s="15">
        <f t="shared" si="73"/>
        <v>34.010359139536106</v>
      </c>
      <c r="AP90" s="16">
        <f t="shared" si="74"/>
        <v>34.010359139536106</v>
      </c>
      <c r="AQ90" t="s">
        <v>97</v>
      </c>
      <c r="BC90">
        <v>0</v>
      </c>
      <c r="BD90">
        <v>0</v>
      </c>
    </row>
    <row r="91" spans="1:56" x14ac:dyDescent="0.2">
      <c r="A91" s="28">
        <f>'(Lab)limts'!A87</f>
        <v>71.291666666666686</v>
      </c>
      <c r="B91" s="29">
        <f>'(Lab)limts'!D87</f>
        <v>0.96521166666666702</v>
      </c>
      <c r="C91" s="15">
        <f>'(Lab)limts'!E87</f>
        <v>17.371666666666666</v>
      </c>
      <c r="D91" s="15">
        <f t="shared" ref="D91:F94" si="76">D90</f>
        <v>72.911666666666676</v>
      </c>
      <c r="E91" s="15">
        <f t="shared" si="76"/>
        <v>1.4316666666666666</v>
      </c>
      <c r="F91" s="15">
        <f t="shared" si="76"/>
        <v>13.528333333333334</v>
      </c>
      <c r="G91" s="15">
        <f t="shared" si="45"/>
        <v>17.398460746262792</v>
      </c>
      <c r="H91" s="15">
        <f t="shared" si="46"/>
        <v>13.603877102584477</v>
      </c>
      <c r="I91" s="15">
        <f t="shared" si="47"/>
        <v>15.501168924423634</v>
      </c>
      <c r="J91" s="15">
        <f t="shared" si="48"/>
        <v>0.40775642489523378</v>
      </c>
      <c r="K91" s="15">
        <f t="shared" si="49"/>
        <v>71.291666666666686</v>
      </c>
      <c r="L91" s="15">
        <f t="shared" si="50"/>
        <v>1.3587829251338372</v>
      </c>
      <c r="M91" s="15">
        <f t="shared" si="41"/>
        <v>17.371666666666666</v>
      </c>
      <c r="N91" s="15">
        <f t="shared" si="41"/>
        <v>72.911666666666676</v>
      </c>
      <c r="O91" s="15">
        <f t="shared" si="51"/>
        <v>2.0154379483083429</v>
      </c>
      <c r="P91" s="15">
        <f t="shared" si="52"/>
        <v>13.528333333333334</v>
      </c>
      <c r="Q91" s="15">
        <f t="shared" si="53"/>
        <v>17.424726506186921</v>
      </c>
      <c r="R91" s="15">
        <f t="shared" si="54"/>
        <v>13.677638425593036</v>
      </c>
      <c r="S91" s="15">
        <f t="shared" si="55"/>
        <v>85.527525447570653</v>
      </c>
      <c r="T91" s="15">
        <f t="shared" si="56"/>
        <v>81.526453107973438</v>
      </c>
      <c r="U91" s="15">
        <f t="shared" si="43"/>
        <v>-4.001072339597215</v>
      </c>
      <c r="V91" s="15">
        <f t="shared" si="57"/>
        <v>1.6199999999999903</v>
      </c>
      <c r="W91" s="15">
        <f t="shared" si="58"/>
        <v>-3.7470880805938851</v>
      </c>
      <c r="X91" s="15">
        <f t="shared" si="59"/>
        <v>-1.0778394346295994</v>
      </c>
      <c r="Y91" s="15">
        <f t="shared" si="60"/>
        <v>72.101666666666688</v>
      </c>
      <c r="Z91" s="15">
        <f t="shared" si="61"/>
        <v>15.55118246588998</v>
      </c>
      <c r="AA91" s="15">
        <f t="shared" si="44"/>
        <v>83.526989277772046</v>
      </c>
      <c r="AB91" s="15">
        <f t="shared" si="62"/>
        <v>488.48366944444535</v>
      </c>
      <c r="AC91" s="15">
        <f t="shared" si="63"/>
        <v>1.3249397212710738</v>
      </c>
      <c r="AD91" s="15">
        <f t="shared" si="64"/>
        <v>1.6998032109650492</v>
      </c>
      <c r="AE91" s="15">
        <f t="shared" si="65"/>
        <v>0.58691494930252786</v>
      </c>
      <c r="AF91" s="15">
        <f t="shared" si="66"/>
        <v>1.1369083220284326</v>
      </c>
      <c r="AG91" s="15">
        <f t="shared" si="67"/>
        <v>1.0041862152862642E-24</v>
      </c>
      <c r="AH91" s="15">
        <f t="shared" si="68"/>
        <v>0.37301305119589828</v>
      </c>
      <c r="AI91" s="15">
        <f t="shared" si="69"/>
        <v>-1.307511887667971E-26</v>
      </c>
      <c r="AJ91" s="15">
        <f t="shared" si="70"/>
        <v>1.2226971340596928</v>
      </c>
      <c r="AK91" s="15">
        <f t="shared" si="71"/>
        <v>-2.2044246395243055</v>
      </c>
      <c r="AL91" s="15">
        <f t="shared" si="72"/>
        <v>-0.94804428267932406</v>
      </c>
      <c r="AM91" s="15">
        <f t="shared" si="73"/>
        <v>2.6931884885578663</v>
      </c>
      <c r="AP91" s="16">
        <f t="shared" si="74"/>
        <v>2.6931884885578663</v>
      </c>
      <c r="AQ91" t="s">
        <v>98</v>
      </c>
      <c r="BC91">
        <v>0</v>
      </c>
      <c r="BD91">
        <v>0</v>
      </c>
    </row>
    <row r="92" spans="1:56" x14ac:dyDescent="0.2">
      <c r="A92" s="28">
        <f>'(Lab)limts'!A88</f>
        <v>64.304999999999993</v>
      </c>
      <c r="B92" s="29">
        <f>'(Lab)limts'!D88</f>
        <v>0.6711849999999997</v>
      </c>
      <c r="C92" s="15">
        <f>'(Lab)limts'!E88</f>
        <v>17.371666666666666</v>
      </c>
      <c r="D92" s="15">
        <f t="shared" si="76"/>
        <v>72.911666666666676</v>
      </c>
      <c r="E92" s="15">
        <f t="shared" si="76"/>
        <v>1.4316666666666666</v>
      </c>
      <c r="F92" s="15">
        <f t="shared" si="76"/>
        <v>13.528333333333334</v>
      </c>
      <c r="G92" s="15">
        <f t="shared" si="45"/>
        <v>17.384628039794318</v>
      </c>
      <c r="H92" s="15">
        <f t="shared" si="46"/>
        <v>13.603877102584477</v>
      </c>
      <c r="I92" s="15">
        <f t="shared" si="47"/>
        <v>15.494252571189397</v>
      </c>
      <c r="J92" s="15">
        <f t="shared" si="48"/>
        <v>0.40789550672868818</v>
      </c>
      <c r="K92" s="15">
        <f t="shared" si="49"/>
        <v>64.304999999999993</v>
      </c>
      <c r="L92" s="15">
        <f t="shared" si="50"/>
        <v>0.94495834568369419</v>
      </c>
      <c r="M92" s="15">
        <f t="shared" si="41"/>
        <v>17.371666666666666</v>
      </c>
      <c r="N92" s="15">
        <f t="shared" si="41"/>
        <v>72.911666666666676</v>
      </c>
      <c r="O92" s="15">
        <f t="shared" si="51"/>
        <v>2.0156370671332384</v>
      </c>
      <c r="P92" s="15">
        <f t="shared" si="52"/>
        <v>13.528333333333334</v>
      </c>
      <c r="Q92" s="15">
        <f t="shared" si="53"/>
        <v>17.397348908752019</v>
      </c>
      <c r="R92" s="15">
        <f t="shared" si="54"/>
        <v>13.677667767721925</v>
      </c>
      <c r="S92" s="15">
        <f t="shared" si="55"/>
        <v>86.886377179077485</v>
      </c>
      <c r="T92" s="15">
        <f t="shared" si="56"/>
        <v>81.525628103925641</v>
      </c>
      <c r="U92" s="15">
        <f t="shared" si="43"/>
        <v>-5.3607490751518441</v>
      </c>
      <c r="V92" s="15">
        <f t="shared" si="57"/>
        <v>8.6066666666666833</v>
      </c>
      <c r="W92" s="15">
        <f t="shared" si="58"/>
        <v>-3.7196811410300938</v>
      </c>
      <c r="X92" s="15">
        <f t="shared" si="59"/>
        <v>-1.4427530089176726</v>
      </c>
      <c r="Y92" s="15">
        <f t="shared" si="60"/>
        <v>68.608333333333334</v>
      </c>
      <c r="Z92" s="15">
        <f t="shared" si="61"/>
        <v>15.537508338236972</v>
      </c>
      <c r="AA92" s="15">
        <f t="shared" si="44"/>
        <v>84.206002641501556</v>
      </c>
      <c r="AB92" s="15">
        <f t="shared" si="62"/>
        <v>346.27006944444446</v>
      </c>
      <c r="AC92" s="15">
        <f t="shared" si="63"/>
        <v>1.2713972843427701</v>
      </c>
      <c r="AD92" s="15">
        <f t="shared" si="64"/>
        <v>1.6991878752206637</v>
      </c>
      <c r="AE92" s="15">
        <f t="shared" si="65"/>
        <v>0.58897331239045914</v>
      </c>
      <c r="AF92" s="15">
        <f t="shared" si="66"/>
        <v>1.1372676662839871</v>
      </c>
      <c r="AG92" s="15">
        <f t="shared" si="67"/>
        <v>1.5211711455310236E-24</v>
      </c>
      <c r="AH92" s="15">
        <f t="shared" si="68"/>
        <v>0.37190605866576915</v>
      </c>
      <c r="AI92" s="15">
        <f t="shared" si="69"/>
        <v>-1.97477988814643E-26</v>
      </c>
      <c r="AJ92" s="15">
        <f t="shared" si="70"/>
        <v>6.7694549710445315</v>
      </c>
      <c r="AK92" s="15">
        <f t="shared" si="71"/>
        <v>-2.1890935047703541</v>
      </c>
      <c r="AL92" s="15">
        <f t="shared" si="72"/>
        <v>-1.2686134071074546</v>
      </c>
      <c r="AM92" s="15">
        <f t="shared" si="73"/>
        <v>7.2268271706413501</v>
      </c>
      <c r="AP92" s="16">
        <f t="shared" si="74"/>
        <v>7.2268271706413501</v>
      </c>
      <c r="AQ92" t="s">
        <v>99</v>
      </c>
      <c r="BC92">
        <v>0</v>
      </c>
      <c r="BD92">
        <v>0</v>
      </c>
    </row>
    <row r="93" spans="1:56" x14ac:dyDescent="0.2">
      <c r="A93" s="28">
        <f>'(Lab)limts'!A89</f>
        <v>64.408333333333331</v>
      </c>
      <c r="B93" s="29">
        <f>'(Lab)limts'!D89</f>
        <v>-0.45333000000000001</v>
      </c>
      <c r="C93" s="15">
        <f>'(Lab)limts'!E89</f>
        <v>17.371666666666666</v>
      </c>
      <c r="D93" s="15">
        <f t="shared" si="76"/>
        <v>72.911666666666676</v>
      </c>
      <c r="E93" s="15">
        <f t="shared" si="76"/>
        <v>1.4316666666666666</v>
      </c>
      <c r="F93" s="15">
        <f t="shared" si="76"/>
        <v>13.528333333333334</v>
      </c>
      <c r="G93" s="15">
        <f t="shared" si="45"/>
        <v>17.377580696595189</v>
      </c>
      <c r="H93" s="15">
        <f t="shared" si="46"/>
        <v>13.603877102584477</v>
      </c>
      <c r="I93" s="15">
        <f t="shared" si="47"/>
        <v>15.490728899589833</v>
      </c>
      <c r="J93" s="15">
        <f t="shared" si="48"/>
        <v>0.40796631354222379</v>
      </c>
      <c r="K93" s="15">
        <f t="shared" si="49"/>
        <v>64.408333333333331</v>
      </c>
      <c r="L93" s="15">
        <f t="shared" si="50"/>
        <v>-0.63827336891809627</v>
      </c>
      <c r="M93" s="15">
        <f t="shared" si="41"/>
        <v>17.371666666666666</v>
      </c>
      <c r="N93" s="15">
        <f t="shared" si="41"/>
        <v>72.911666666666676</v>
      </c>
      <c r="O93" s="15">
        <f t="shared" si="51"/>
        <v>2.0157384388879502</v>
      </c>
      <c r="P93" s="15">
        <f t="shared" si="52"/>
        <v>13.528333333333334</v>
      </c>
      <c r="Q93" s="15">
        <f t="shared" si="53"/>
        <v>17.383388497966898</v>
      </c>
      <c r="R93" s="15">
        <f t="shared" si="54"/>
        <v>13.677682706942292</v>
      </c>
      <c r="S93" s="15">
        <f t="shared" si="55"/>
        <v>92.104226824697051</v>
      </c>
      <c r="T93" s="15">
        <f t="shared" si="56"/>
        <v>81.525208094229143</v>
      </c>
      <c r="U93" s="15">
        <f t="shared" si="43"/>
        <v>-10.579018730467908</v>
      </c>
      <c r="V93" s="15">
        <f t="shared" si="57"/>
        <v>8.5033333333333445</v>
      </c>
      <c r="W93" s="15">
        <f t="shared" si="58"/>
        <v>-3.7057057910246058</v>
      </c>
      <c r="X93" s="15">
        <f t="shared" si="59"/>
        <v>-2.8430150153405314</v>
      </c>
      <c r="Y93" s="15">
        <f t="shared" si="60"/>
        <v>68.66</v>
      </c>
      <c r="Z93" s="15">
        <f t="shared" si="61"/>
        <v>15.530535602454595</v>
      </c>
      <c r="AA93" s="15">
        <f t="shared" si="44"/>
        <v>86.814717459463097</v>
      </c>
      <c r="AB93" s="15">
        <f t="shared" si="62"/>
        <v>348.1955999999999</v>
      </c>
      <c r="AC93" s="15">
        <f t="shared" si="63"/>
        <v>1.2721919273136482</v>
      </c>
      <c r="AD93" s="15">
        <f t="shared" si="64"/>
        <v>1.6988741021104568</v>
      </c>
      <c r="AE93" s="15">
        <f t="shared" si="65"/>
        <v>0.5993252612400517</v>
      </c>
      <c r="AF93" s="15">
        <f t="shared" si="66"/>
        <v>1.1396176346070854</v>
      </c>
      <c r="AG93" s="15">
        <f t="shared" si="67"/>
        <v>7.398806546773962E-24</v>
      </c>
      <c r="AH93" s="15">
        <f t="shared" si="68"/>
        <v>0.37134237974511514</v>
      </c>
      <c r="AI93" s="15">
        <f t="shared" si="69"/>
        <v>-9.5905508353383944E-26</v>
      </c>
      <c r="AJ93" s="15">
        <f t="shared" si="70"/>
        <v>6.6840019581706711</v>
      </c>
      <c r="AK93" s="15">
        <f t="shared" si="71"/>
        <v>-2.1812715765230197</v>
      </c>
      <c r="AL93" s="15">
        <f t="shared" si="72"/>
        <v>-2.4947095666177006</v>
      </c>
      <c r="AM93" s="15">
        <f t="shared" si="73"/>
        <v>7.460388977067514</v>
      </c>
      <c r="AP93" s="16">
        <f t="shared" si="74"/>
        <v>7.460388977067514</v>
      </c>
      <c r="AQ93" t="s">
        <v>100</v>
      </c>
      <c r="BC93">
        <v>0</v>
      </c>
      <c r="BD93">
        <v>0</v>
      </c>
    </row>
    <row r="94" spans="1:56" x14ac:dyDescent="0.2">
      <c r="A94" s="28">
        <f>'(Lab)limts'!A90</f>
        <v>61.71</v>
      </c>
      <c r="B94" s="29">
        <f>'(Lab)limts'!D90</f>
        <v>0.65375833333333366</v>
      </c>
      <c r="C94" s="15">
        <f>'(Lab)limts'!E90</f>
        <v>17.371666666666666</v>
      </c>
      <c r="D94" s="15">
        <f t="shared" si="76"/>
        <v>72.911666666666676</v>
      </c>
      <c r="E94" s="15">
        <f t="shared" si="76"/>
        <v>1.4316666666666666</v>
      </c>
      <c r="F94" s="15">
        <f t="shared" si="76"/>
        <v>13.528333333333334</v>
      </c>
      <c r="G94" s="15">
        <f t="shared" si="45"/>
        <v>17.383963953488298</v>
      </c>
      <c r="H94" s="15">
        <f t="shared" si="46"/>
        <v>13.603877102584477</v>
      </c>
      <c r="I94" s="15">
        <f t="shared" si="47"/>
        <v>15.493920528036387</v>
      </c>
      <c r="J94" s="15">
        <f t="shared" si="48"/>
        <v>0.40790218048052757</v>
      </c>
      <c r="K94" s="15">
        <f t="shared" si="49"/>
        <v>61.71</v>
      </c>
      <c r="L94" s="15">
        <f t="shared" si="50"/>
        <v>0.92042778300731609</v>
      </c>
      <c r="M94" s="15">
        <f t="shared" si="41"/>
        <v>17.371666666666666</v>
      </c>
      <c r="N94" s="15">
        <f t="shared" si="41"/>
        <v>72.911666666666676</v>
      </c>
      <c r="O94" s="15">
        <f t="shared" si="51"/>
        <v>2.0156466217212885</v>
      </c>
      <c r="P94" s="15">
        <f t="shared" si="52"/>
        <v>13.528333333333334</v>
      </c>
      <c r="Q94" s="15">
        <f t="shared" si="53"/>
        <v>17.39603374569932</v>
      </c>
      <c r="R94" s="15">
        <f t="shared" si="54"/>
        <v>13.677669175756309</v>
      </c>
      <c r="S94" s="15">
        <f t="shared" si="55"/>
        <v>86.967052083294149</v>
      </c>
      <c r="T94" s="15">
        <f t="shared" si="56"/>
        <v>81.525588516728902</v>
      </c>
      <c r="U94" s="15">
        <f t="shared" si="43"/>
        <v>-5.4414635665652469</v>
      </c>
      <c r="V94" s="15">
        <f t="shared" si="57"/>
        <v>11.201666666666675</v>
      </c>
      <c r="W94" s="15">
        <f t="shared" si="58"/>
        <v>-3.7183645699430112</v>
      </c>
      <c r="X94" s="15">
        <f t="shared" si="59"/>
        <v>-1.4644044321080139</v>
      </c>
      <c r="Y94" s="15">
        <f t="shared" si="60"/>
        <v>67.310833333333335</v>
      </c>
      <c r="Z94" s="15">
        <f t="shared" si="61"/>
        <v>15.536851460727814</v>
      </c>
      <c r="AA94" s="15">
        <f t="shared" si="44"/>
        <v>84.246320300011519</v>
      </c>
      <c r="AB94" s="15">
        <f t="shared" si="62"/>
        <v>299.66495069444449</v>
      </c>
      <c r="AC94" s="15">
        <f t="shared" si="63"/>
        <v>1.2514083504814981</v>
      </c>
      <c r="AD94" s="15">
        <f t="shared" si="64"/>
        <v>1.6991583157327517</v>
      </c>
      <c r="AE94" s="15">
        <f t="shared" si="65"/>
        <v>0.58910350278689294</v>
      </c>
      <c r="AF94" s="15">
        <f t="shared" si="66"/>
        <v>1.1372922042669162</v>
      </c>
      <c r="AG94" s="15">
        <f t="shared" si="67"/>
        <v>1.5590762570859333E-24</v>
      </c>
      <c r="AH94" s="15">
        <f t="shared" si="68"/>
        <v>0.3718529333345737</v>
      </c>
      <c r="AI94" s="15">
        <f t="shared" si="69"/>
        <v>-2.0236990731832832E-26</v>
      </c>
      <c r="AJ94" s="15">
        <f t="shared" si="70"/>
        <v>8.9512481376336233</v>
      </c>
      <c r="AK94" s="15">
        <f t="shared" si="71"/>
        <v>-2.188356750229886</v>
      </c>
      <c r="AL94" s="15">
        <f t="shared" si="72"/>
        <v>-1.2876237317145331</v>
      </c>
      <c r="AM94" s="15">
        <f t="shared" si="73"/>
        <v>9.3043926917473012</v>
      </c>
      <c r="AP94" s="16">
        <f t="shared" si="74"/>
        <v>9.3043926917473012</v>
      </c>
      <c r="AQ94" t="s">
        <v>101</v>
      </c>
      <c r="BC94">
        <v>0</v>
      </c>
      <c r="BD94">
        <v>0</v>
      </c>
    </row>
  </sheetData>
  <sheetProtection algorithmName="SHA-512" hashValue="kkCqqOTtOCAW0WJ/UNfMjwBIJ9u0BBsgqjbmvd9GcyuLXnRgtiy9kKXPcdzNrlJdpbbBmw/JaF93dhGO5QHLpA==" saltValue="tKJkiz8GwcCnB1qqKSk2Cg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D4BD4B3B-12E4-4040-9E17-96086D4D55EA}">
            <x14:iconSet iconSet="3Symbol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$AY$7</xm:f>
              </x14:cfvo>
              <x14:cfIcon iconSet="3Symbols" iconId="2"/>
              <x14:cfIcon iconSet="3Symbols" iconId="2"/>
              <x14:cfIcon iconSet="3Symbols" iconId="0"/>
            </x14:iconSet>
          </x14:cfRule>
          <xm:sqref>AP9:AP94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DAEB3-A354-1840-B4F3-FB39E13ED57E}">
  <dimension ref="A2:BD94"/>
  <sheetViews>
    <sheetView zoomScale="93" zoomScaleNormal="70" workbookViewId="0">
      <selection activeCell="F47" sqref="F47"/>
    </sheetView>
  </sheetViews>
  <sheetFormatPr baseColWidth="10" defaultColWidth="11.5" defaultRowHeight="15" x14ac:dyDescent="0.2"/>
  <cols>
    <col min="1" max="1" width="14.6640625" customWidth="1"/>
    <col min="2" max="2" width="11" bestFit="1" customWidth="1"/>
    <col min="3" max="3" width="8.83203125" customWidth="1"/>
    <col min="4" max="4" width="14" customWidth="1"/>
    <col min="5" max="20" width="8.83203125" customWidth="1"/>
    <col min="21" max="21" width="10.5" customWidth="1"/>
    <col min="22" max="27" width="8.83203125" customWidth="1"/>
    <col min="28" max="28" width="11.5" bestFit="1" customWidth="1"/>
    <col min="29" max="32" width="8.83203125" customWidth="1"/>
    <col min="33" max="33" width="12.5" bestFit="1" customWidth="1"/>
    <col min="34" max="34" width="8.83203125" customWidth="1"/>
    <col min="35" max="35" width="13.1640625" bestFit="1" customWidth="1"/>
    <col min="36" max="36" width="10.6640625" bestFit="1" customWidth="1"/>
    <col min="37" max="38" width="11.5" bestFit="1" customWidth="1"/>
    <col min="39" max="39" width="8.83203125" customWidth="1"/>
    <col min="40" max="40" width="0" style="4" hidden="1" customWidth="1"/>
    <col min="41" max="41" width="0" style="5" hidden="1" customWidth="1"/>
    <col min="42" max="42" width="8.1640625" style="5" customWidth="1"/>
    <col min="43" max="44" width="11.5" style="5"/>
    <col min="45" max="46" width="9.1640625" style="4" customWidth="1"/>
    <col min="47" max="260" width="8.83203125" customWidth="1"/>
    <col min="261" max="261" width="11" bestFit="1" customWidth="1"/>
    <col min="262" max="279" width="8.83203125" customWidth="1"/>
    <col min="280" max="280" width="10.5" customWidth="1"/>
    <col min="281" max="286" width="8.83203125" customWidth="1"/>
    <col min="287" max="287" width="11.5" bestFit="1" customWidth="1"/>
    <col min="288" max="291" width="8.83203125" customWidth="1"/>
    <col min="292" max="292" width="12.5" bestFit="1" customWidth="1"/>
    <col min="293" max="293" width="8.83203125" customWidth="1"/>
    <col min="294" max="294" width="13.1640625" bestFit="1" customWidth="1"/>
    <col min="295" max="295" width="10.6640625" bestFit="1" customWidth="1"/>
    <col min="296" max="297" width="11.5" bestFit="1" customWidth="1"/>
    <col min="298" max="298" width="8.83203125" customWidth="1"/>
    <col min="299" max="300" width="0" hidden="1" customWidth="1"/>
    <col min="301" max="302" width="9.1640625" customWidth="1"/>
    <col min="303" max="516" width="8.83203125" customWidth="1"/>
    <col min="517" max="517" width="11" bestFit="1" customWidth="1"/>
    <col min="518" max="535" width="8.83203125" customWidth="1"/>
    <col min="536" max="536" width="10.5" customWidth="1"/>
    <col min="537" max="542" width="8.83203125" customWidth="1"/>
    <col min="543" max="543" width="11.5" bestFit="1" customWidth="1"/>
    <col min="544" max="547" width="8.83203125" customWidth="1"/>
    <col min="548" max="548" width="12.5" bestFit="1" customWidth="1"/>
    <col min="549" max="549" width="8.83203125" customWidth="1"/>
    <col min="550" max="550" width="13.1640625" bestFit="1" customWidth="1"/>
    <col min="551" max="551" width="10.6640625" bestFit="1" customWidth="1"/>
    <col min="552" max="553" width="11.5" bestFit="1" customWidth="1"/>
    <col min="554" max="554" width="8.83203125" customWidth="1"/>
    <col min="555" max="556" width="0" hidden="1" customWidth="1"/>
    <col min="557" max="558" width="9.1640625" customWidth="1"/>
    <col min="559" max="772" width="8.83203125" customWidth="1"/>
    <col min="773" max="773" width="11" bestFit="1" customWidth="1"/>
    <col min="774" max="791" width="8.83203125" customWidth="1"/>
    <col min="792" max="792" width="10.5" customWidth="1"/>
    <col min="793" max="798" width="8.83203125" customWidth="1"/>
    <col min="799" max="799" width="11.5" bestFit="1" customWidth="1"/>
    <col min="800" max="803" width="8.83203125" customWidth="1"/>
    <col min="804" max="804" width="12.5" bestFit="1" customWidth="1"/>
    <col min="805" max="805" width="8.83203125" customWidth="1"/>
    <col min="806" max="806" width="13.1640625" bestFit="1" customWidth="1"/>
    <col min="807" max="807" width="10.6640625" bestFit="1" customWidth="1"/>
    <col min="808" max="809" width="11.5" bestFit="1" customWidth="1"/>
    <col min="810" max="810" width="8.83203125" customWidth="1"/>
    <col min="811" max="812" width="0" hidden="1" customWidth="1"/>
    <col min="813" max="814" width="9.1640625" customWidth="1"/>
    <col min="815" max="1028" width="8.83203125" customWidth="1"/>
    <col min="1029" max="1029" width="11" bestFit="1" customWidth="1"/>
    <col min="1030" max="1047" width="8.83203125" customWidth="1"/>
    <col min="1048" max="1048" width="10.5" customWidth="1"/>
    <col min="1049" max="1054" width="8.83203125" customWidth="1"/>
    <col min="1055" max="1055" width="11.5" bestFit="1" customWidth="1"/>
    <col min="1056" max="1059" width="8.83203125" customWidth="1"/>
    <col min="1060" max="1060" width="12.5" bestFit="1" customWidth="1"/>
    <col min="1061" max="1061" width="8.83203125" customWidth="1"/>
    <col min="1062" max="1062" width="13.1640625" bestFit="1" customWidth="1"/>
    <col min="1063" max="1063" width="10.6640625" bestFit="1" customWidth="1"/>
    <col min="1064" max="1065" width="11.5" bestFit="1" customWidth="1"/>
    <col min="1066" max="1066" width="8.83203125" customWidth="1"/>
    <col min="1067" max="1068" width="0" hidden="1" customWidth="1"/>
    <col min="1069" max="1070" width="9.1640625" customWidth="1"/>
    <col min="1071" max="1284" width="8.83203125" customWidth="1"/>
    <col min="1285" max="1285" width="11" bestFit="1" customWidth="1"/>
    <col min="1286" max="1303" width="8.83203125" customWidth="1"/>
    <col min="1304" max="1304" width="10.5" customWidth="1"/>
    <col min="1305" max="1310" width="8.83203125" customWidth="1"/>
    <col min="1311" max="1311" width="11.5" bestFit="1" customWidth="1"/>
    <col min="1312" max="1315" width="8.83203125" customWidth="1"/>
    <col min="1316" max="1316" width="12.5" bestFit="1" customWidth="1"/>
    <col min="1317" max="1317" width="8.83203125" customWidth="1"/>
    <col min="1318" max="1318" width="13.1640625" bestFit="1" customWidth="1"/>
    <col min="1319" max="1319" width="10.6640625" bestFit="1" customWidth="1"/>
    <col min="1320" max="1321" width="11.5" bestFit="1" customWidth="1"/>
    <col min="1322" max="1322" width="8.83203125" customWidth="1"/>
    <col min="1323" max="1324" width="0" hidden="1" customWidth="1"/>
    <col min="1325" max="1326" width="9.1640625" customWidth="1"/>
    <col min="1327" max="1540" width="8.83203125" customWidth="1"/>
    <col min="1541" max="1541" width="11" bestFit="1" customWidth="1"/>
    <col min="1542" max="1559" width="8.83203125" customWidth="1"/>
    <col min="1560" max="1560" width="10.5" customWidth="1"/>
    <col min="1561" max="1566" width="8.83203125" customWidth="1"/>
    <col min="1567" max="1567" width="11.5" bestFit="1" customWidth="1"/>
    <col min="1568" max="1571" width="8.83203125" customWidth="1"/>
    <col min="1572" max="1572" width="12.5" bestFit="1" customWidth="1"/>
    <col min="1573" max="1573" width="8.83203125" customWidth="1"/>
    <col min="1574" max="1574" width="13.1640625" bestFit="1" customWidth="1"/>
    <col min="1575" max="1575" width="10.6640625" bestFit="1" customWidth="1"/>
    <col min="1576" max="1577" width="11.5" bestFit="1" customWidth="1"/>
    <col min="1578" max="1578" width="8.83203125" customWidth="1"/>
    <col min="1579" max="1580" width="0" hidden="1" customWidth="1"/>
    <col min="1581" max="1582" width="9.1640625" customWidth="1"/>
    <col min="1583" max="1796" width="8.83203125" customWidth="1"/>
    <col min="1797" max="1797" width="11" bestFit="1" customWidth="1"/>
    <col min="1798" max="1815" width="8.83203125" customWidth="1"/>
    <col min="1816" max="1816" width="10.5" customWidth="1"/>
    <col min="1817" max="1822" width="8.83203125" customWidth="1"/>
    <col min="1823" max="1823" width="11.5" bestFit="1" customWidth="1"/>
    <col min="1824" max="1827" width="8.83203125" customWidth="1"/>
    <col min="1828" max="1828" width="12.5" bestFit="1" customWidth="1"/>
    <col min="1829" max="1829" width="8.83203125" customWidth="1"/>
    <col min="1830" max="1830" width="13.1640625" bestFit="1" customWidth="1"/>
    <col min="1831" max="1831" width="10.6640625" bestFit="1" customWidth="1"/>
    <col min="1832" max="1833" width="11.5" bestFit="1" customWidth="1"/>
    <col min="1834" max="1834" width="8.83203125" customWidth="1"/>
    <col min="1835" max="1836" width="0" hidden="1" customWidth="1"/>
    <col min="1837" max="1838" width="9.1640625" customWidth="1"/>
    <col min="1839" max="2052" width="8.83203125" customWidth="1"/>
    <col min="2053" max="2053" width="11" bestFit="1" customWidth="1"/>
    <col min="2054" max="2071" width="8.83203125" customWidth="1"/>
    <col min="2072" max="2072" width="10.5" customWidth="1"/>
    <col min="2073" max="2078" width="8.83203125" customWidth="1"/>
    <col min="2079" max="2079" width="11.5" bestFit="1" customWidth="1"/>
    <col min="2080" max="2083" width="8.83203125" customWidth="1"/>
    <col min="2084" max="2084" width="12.5" bestFit="1" customWidth="1"/>
    <col min="2085" max="2085" width="8.83203125" customWidth="1"/>
    <col min="2086" max="2086" width="13.1640625" bestFit="1" customWidth="1"/>
    <col min="2087" max="2087" width="10.6640625" bestFit="1" customWidth="1"/>
    <col min="2088" max="2089" width="11.5" bestFit="1" customWidth="1"/>
    <col min="2090" max="2090" width="8.83203125" customWidth="1"/>
    <col min="2091" max="2092" width="0" hidden="1" customWidth="1"/>
    <col min="2093" max="2094" width="9.1640625" customWidth="1"/>
    <col min="2095" max="2308" width="8.83203125" customWidth="1"/>
    <col min="2309" max="2309" width="11" bestFit="1" customWidth="1"/>
    <col min="2310" max="2327" width="8.83203125" customWidth="1"/>
    <col min="2328" max="2328" width="10.5" customWidth="1"/>
    <col min="2329" max="2334" width="8.83203125" customWidth="1"/>
    <col min="2335" max="2335" width="11.5" bestFit="1" customWidth="1"/>
    <col min="2336" max="2339" width="8.83203125" customWidth="1"/>
    <col min="2340" max="2340" width="12.5" bestFit="1" customWidth="1"/>
    <col min="2341" max="2341" width="8.83203125" customWidth="1"/>
    <col min="2342" max="2342" width="13.1640625" bestFit="1" customWidth="1"/>
    <col min="2343" max="2343" width="10.6640625" bestFit="1" customWidth="1"/>
    <col min="2344" max="2345" width="11.5" bestFit="1" customWidth="1"/>
    <col min="2346" max="2346" width="8.83203125" customWidth="1"/>
    <col min="2347" max="2348" width="0" hidden="1" customWidth="1"/>
    <col min="2349" max="2350" width="9.1640625" customWidth="1"/>
    <col min="2351" max="2564" width="8.83203125" customWidth="1"/>
    <col min="2565" max="2565" width="11" bestFit="1" customWidth="1"/>
    <col min="2566" max="2583" width="8.83203125" customWidth="1"/>
    <col min="2584" max="2584" width="10.5" customWidth="1"/>
    <col min="2585" max="2590" width="8.83203125" customWidth="1"/>
    <col min="2591" max="2591" width="11.5" bestFit="1" customWidth="1"/>
    <col min="2592" max="2595" width="8.83203125" customWidth="1"/>
    <col min="2596" max="2596" width="12.5" bestFit="1" customWidth="1"/>
    <col min="2597" max="2597" width="8.83203125" customWidth="1"/>
    <col min="2598" max="2598" width="13.1640625" bestFit="1" customWidth="1"/>
    <col min="2599" max="2599" width="10.6640625" bestFit="1" customWidth="1"/>
    <col min="2600" max="2601" width="11.5" bestFit="1" customWidth="1"/>
    <col min="2602" max="2602" width="8.83203125" customWidth="1"/>
    <col min="2603" max="2604" width="0" hidden="1" customWidth="1"/>
    <col min="2605" max="2606" width="9.1640625" customWidth="1"/>
    <col min="2607" max="2820" width="8.83203125" customWidth="1"/>
    <col min="2821" max="2821" width="11" bestFit="1" customWidth="1"/>
    <col min="2822" max="2839" width="8.83203125" customWidth="1"/>
    <col min="2840" max="2840" width="10.5" customWidth="1"/>
    <col min="2841" max="2846" width="8.83203125" customWidth="1"/>
    <col min="2847" max="2847" width="11.5" bestFit="1" customWidth="1"/>
    <col min="2848" max="2851" width="8.83203125" customWidth="1"/>
    <col min="2852" max="2852" width="12.5" bestFit="1" customWidth="1"/>
    <col min="2853" max="2853" width="8.83203125" customWidth="1"/>
    <col min="2854" max="2854" width="13.1640625" bestFit="1" customWidth="1"/>
    <col min="2855" max="2855" width="10.6640625" bestFit="1" customWidth="1"/>
    <col min="2856" max="2857" width="11.5" bestFit="1" customWidth="1"/>
    <col min="2858" max="2858" width="8.83203125" customWidth="1"/>
    <col min="2859" max="2860" width="0" hidden="1" customWidth="1"/>
    <col min="2861" max="2862" width="9.1640625" customWidth="1"/>
    <col min="2863" max="3076" width="8.83203125" customWidth="1"/>
    <col min="3077" max="3077" width="11" bestFit="1" customWidth="1"/>
    <col min="3078" max="3095" width="8.83203125" customWidth="1"/>
    <col min="3096" max="3096" width="10.5" customWidth="1"/>
    <col min="3097" max="3102" width="8.83203125" customWidth="1"/>
    <col min="3103" max="3103" width="11.5" bestFit="1" customWidth="1"/>
    <col min="3104" max="3107" width="8.83203125" customWidth="1"/>
    <col min="3108" max="3108" width="12.5" bestFit="1" customWidth="1"/>
    <col min="3109" max="3109" width="8.83203125" customWidth="1"/>
    <col min="3110" max="3110" width="13.1640625" bestFit="1" customWidth="1"/>
    <col min="3111" max="3111" width="10.6640625" bestFit="1" customWidth="1"/>
    <col min="3112" max="3113" width="11.5" bestFit="1" customWidth="1"/>
    <col min="3114" max="3114" width="8.83203125" customWidth="1"/>
    <col min="3115" max="3116" width="0" hidden="1" customWidth="1"/>
    <col min="3117" max="3118" width="9.1640625" customWidth="1"/>
    <col min="3119" max="3332" width="8.83203125" customWidth="1"/>
    <col min="3333" max="3333" width="11" bestFit="1" customWidth="1"/>
    <col min="3334" max="3351" width="8.83203125" customWidth="1"/>
    <col min="3352" max="3352" width="10.5" customWidth="1"/>
    <col min="3353" max="3358" width="8.83203125" customWidth="1"/>
    <col min="3359" max="3359" width="11.5" bestFit="1" customWidth="1"/>
    <col min="3360" max="3363" width="8.83203125" customWidth="1"/>
    <col min="3364" max="3364" width="12.5" bestFit="1" customWidth="1"/>
    <col min="3365" max="3365" width="8.83203125" customWidth="1"/>
    <col min="3366" max="3366" width="13.1640625" bestFit="1" customWidth="1"/>
    <col min="3367" max="3367" width="10.6640625" bestFit="1" customWidth="1"/>
    <col min="3368" max="3369" width="11.5" bestFit="1" customWidth="1"/>
    <col min="3370" max="3370" width="8.83203125" customWidth="1"/>
    <col min="3371" max="3372" width="0" hidden="1" customWidth="1"/>
    <col min="3373" max="3374" width="9.1640625" customWidth="1"/>
    <col min="3375" max="3588" width="8.83203125" customWidth="1"/>
    <col min="3589" max="3589" width="11" bestFit="1" customWidth="1"/>
    <col min="3590" max="3607" width="8.83203125" customWidth="1"/>
    <col min="3608" max="3608" width="10.5" customWidth="1"/>
    <col min="3609" max="3614" width="8.83203125" customWidth="1"/>
    <col min="3615" max="3615" width="11.5" bestFit="1" customWidth="1"/>
    <col min="3616" max="3619" width="8.83203125" customWidth="1"/>
    <col min="3620" max="3620" width="12.5" bestFit="1" customWidth="1"/>
    <col min="3621" max="3621" width="8.83203125" customWidth="1"/>
    <col min="3622" max="3622" width="13.1640625" bestFit="1" customWidth="1"/>
    <col min="3623" max="3623" width="10.6640625" bestFit="1" customWidth="1"/>
    <col min="3624" max="3625" width="11.5" bestFit="1" customWidth="1"/>
    <col min="3626" max="3626" width="8.83203125" customWidth="1"/>
    <col min="3627" max="3628" width="0" hidden="1" customWidth="1"/>
    <col min="3629" max="3630" width="9.1640625" customWidth="1"/>
    <col min="3631" max="3844" width="8.83203125" customWidth="1"/>
    <col min="3845" max="3845" width="11" bestFit="1" customWidth="1"/>
    <col min="3846" max="3863" width="8.83203125" customWidth="1"/>
    <col min="3864" max="3864" width="10.5" customWidth="1"/>
    <col min="3865" max="3870" width="8.83203125" customWidth="1"/>
    <col min="3871" max="3871" width="11.5" bestFit="1" customWidth="1"/>
    <col min="3872" max="3875" width="8.83203125" customWidth="1"/>
    <col min="3876" max="3876" width="12.5" bestFit="1" customWidth="1"/>
    <col min="3877" max="3877" width="8.83203125" customWidth="1"/>
    <col min="3878" max="3878" width="13.1640625" bestFit="1" customWidth="1"/>
    <col min="3879" max="3879" width="10.6640625" bestFit="1" customWidth="1"/>
    <col min="3880" max="3881" width="11.5" bestFit="1" customWidth="1"/>
    <col min="3882" max="3882" width="8.83203125" customWidth="1"/>
    <col min="3883" max="3884" width="0" hidden="1" customWidth="1"/>
    <col min="3885" max="3886" width="9.1640625" customWidth="1"/>
    <col min="3887" max="4100" width="8.83203125" customWidth="1"/>
    <col min="4101" max="4101" width="11" bestFit="1" customWidth="1"/>
    <col min="4102" max="4119" width="8.83203125" customWidth="1"/>
    <col min="4120" max="4120" width="10.5" customWidth="1"/>
    <col min="4121" max="4126" width="8.83203125" customWidth="1"/>
    <col min="4127" max="4127" width="11.5" bestFit="1" customWidth="1"/>
    <col min="4128" max="4131" width="8.83203125" customWidth="1"/>
    <col min="4132" max="4132" width="12.5" bestFit="1" customWidth="1"/>
    <col min="4133" max="4133" width="8.83203125" customWidth="1"/>
    <col min="4134" max="4134" width="13.1640625" bestFit="1" customWidth="1"/>
    <col min="4135" max="4135" width="10.6640625" bestFit="1" customWidth="1"/>
    <col min="4136" max="4137" width="11.5" bestFit="1" customWidth="1"/>
    <col min="4138" max="4138" width="8.83203125" customWidth="1"/>
    <col min="4139" max="4140" width="0" hidden="1" customWidth="1"/>
    <col min="4141" max="4142" width="9.1640625" customWidth="1"/>
    <col min="4143" max="4356" width="8.83203125" customWidth="1"/>
    <col min="4357" max="4357" width="11" bestFit="1" customWidth="1"/>
    <col min="4358" max="4375" width="8.83203125" customWidth="1"/>
    <col min="4376" max="4376" width="10.5" customWidth="1"/>
    <col min="4377" max="4382" width="8.83203125" customWidth="1"/>
    <col min="4383" max="4383" width="11.5" bestFit="1" customWidth="1"/>
    <col min="4384" max="4387" width="8.83203125" customWidth="1"/>
    <col min="4388" max="4388" width="12.5" bestFit="1" customWidth="1"/>
    <col min="4389" max="4389" width="8.83203125" customWidth="1"/>
    <col min="4390" max="4390" width="13.1640625" bestFit="1" customWidth="1"/>
    <col min="4391" max="4391" width="10.6640625" bestFit="1" customWidth="1"/>
    <col min="4392" max="4393" width="11.5" bestFit="1" customWidth="1"/>
    <col min="4394" max="4394" width="8.83203125" customWidth="1"/>
    <col min="4395" max="4396" width="0" hidden="1" customWidth="1"/>
    <col min="4397" max="4398" width="9.1640625" customWidth="1"/>
    <col min="4399" max="4612" width="8.83203125" customWidth="1"/>
    <col min="4613" max="4613" width="11" bestFit="1" customWidth="1"/>
    <col min="4614" max="4631" width="8.83203125" customWidth="1"/>
    <col min="4632" max="4632" width="10.5" customWidth="1"/>
    <col min="4633" max="4638" width="8.83203125" customWidth="1"/>
    <col min="4639" max="4639" width="11.5" bestFit="1" customWidth="1"/>
    <col min="4640" max="4643" width="8.83203125" customWidth="1"/>
    <col min="4644" max="4644" width="12.5" bestFit="1" customWidth="1"/>
    <col min="4645" max="4645" width="8.83203125" customWidth="1"/>
    <col min="4646" max="4646" width="13.1640625" bestFit="1" customWidth="1"/>
    <col min="4647" max="4647" width="10.6640625" bestFit="1" customWidth="1"/>
    <col min="4648" max="4649" width="11.5" bestFit="1" customWidth="1"/>
    <col min="4650" max="4650" width="8.83203125" customWidth="1"/>
    <col min="4651" max="4652" width="0" hidden="1" customWidth="1"/>
    <col min="4653" max="4654" width="9.1640625" customWidth="1"/>
    <col min="4655" max="4868" width="8.83203125" customWidth="1"/>
    <col min="4869" max="4869" width="11" bestFit="1" customWidth="1"/>
    <col min="4870" max="4887" width="8.83203125" customWidth="1"/>
    <col min="4888" max="4888" width="10.5" customWidth="1"/>
    <col min="4889" max="4894" width="8.83203125" customWidth="1"/>
    <col min="4895" max="4895" width="11.5" bestFit="1" customWidth="1"/>
    <col min="4896" max="4899" width="8.83203125" customWidth="1"/>
    <col min="4900" max="4900" width="12.5" bestFit="1" customWidth="1"/>
    <col min="4901" max="4901" width="8.83203125" customWidth="1"/>
    <col min="4902" max="4902" width="13.1640625" bestFit="1" customWidth="1"/>
    <col min="4903" max="4903" width="10.6640625" bestFit="1" customWidth="1"/>
    <col min="4904" max="4905" width="11.5" bestFit="1" customWidth="1"/>
    <col min="4906" max="4906" width="8.83203125" customWidth="1"/>
    <col min="4907" max="4908" width="0" hidden="1" customWidth="1"/>
    <col min="4909" max="4910" width="9.1640625" customWidth="1"/>
    <col min="4911" max="5124" width="8.83203125" customWidth="1"/>
    <col min="5125" max="5125" width="11" bestFit="1" customWidth="1"/>
    <col min="5126" max="5143" width="8.83203125" customWidth="1"/>
    <col min="5144" max="5144" width="10.5" customWidth="1"/>
    <col min="5145" max="5150" width="8.83203125" customWidth="1"/>
    <col min="5151" max="5151" width="11.5" bestFit="1" customWidth="1"/>
    <col min="5152" max="5155" width="8.83203125" customWidth="1"/>
    <col min="5156" max="5156" width="12.5" bestFit="1" customWidth="1"/>
    <col min="5157" max="5157" width="8.83203125" customWidth="1"/>
    <col min="5158" max="5158" width="13.1640625" bestFit="1" customWidth="1"/>
    <col min="5159" max="5159" width="10.6640625" bestFit="1" customWidth="1"/>
    <col min="5160" max="5161" width="11.5" bestFit="1" customWidth="1"/>
    <col min="5162" max="5162" width="8.83203125" customWidth="1"/>
    <col min="5163" max="5164" width="0" hidden="1" customWidth="1"/>
    <col min="5165" max="5166" width="9.1640625" customWidth="1"/>
    <col min="5167" max="5380" width="8.83203125" customWidth="1"/>
    <col min="5381" max="5381" width="11" bestFit="1" customWidth="1"/>
    <col min="5382" max="5399" width="8.83203125" customWidth="1"/>
    <col min="5400" max="5400" width="10.5" customWidth="1"/>
    <col min="5401" max="5406" width="8.83203125" customWidth="1"/>
    <col min="5407" max="5407" width="11.5" bestFit="1" customWidth="1"/>
    <col min="5408" max="5411" width="8.83203125" customWidth="1"/>
    <col min="5412" max="5412" width="12.5" bestFit="1" customWidth="1"/>
    <col min="5413" max="5413" width="8.83203125" customWidth="1"/>
    <col min="5414" max="5414" width="13.1640625" bestFit="1" customWidth="1"/>
    <col min="5415" max="5415" width="10.6640625" bestFit="1" customWidth="1"/>
    <col min="5416" max="5417" width="11.5" bestFit="1" customWidth="1"/>
    <col min="5418" max="5418" width="8.83203125" customWidth="1"/>
    <col min="5419" max="5420" width="0" hidden="1" customWidth="1"/>
    <col min="5421" max="5422" width="9.1640625" customWidth="1"/>
    <col min="5423" max="5636" width="8.83203125" customWidth="1"/>
    <col min="5637" max="5637" width="11" bestFit="1" customWidth="1"/>
    <col min="5638" max="5655" width="8.83203125" customWidth="1"/>
    <col min="5656" max="5656" width="10.5" customWidth="1"/>
    <col min="5657" max="5662" width="8.83203125" customWidth="1"/>
    <col min="5663" max="5663" width="11.5" bestFit="1" customWidth="1"/>
    <col min="5664" max="5667" width="8.83203125" customWidth="1"/>
    <col min="5668" max="5668" width="12.5" bestFit="1" customWidth="1"/>
    <col min="5669" max="5669" width="8.83203125" customWidth="1"/>
    <col min="5670" max="5670" width="13.1640625" bestFit="1" customWidth="1"/>
    <col min="5671" max="5671" width="10.6640625" bestFit="1" customWidth="1"/>
    <col min="5672" max="5673" width="11.5" bestFit="1" customWidth="1"/>
    <col min="5674" max="5674" width="8.83203125" customWidth="1"/>
    <col min="5675" max="5676" width="0" hidden="1" customWidth="1"/>
    <col min="5677" max="5678" width="9.1640625" customWidth="1"/>
    <col min="5679" max="5892" width="8.83203125" customWidth="1"/>
    <col min="5893" max="5893" width="11" bestFit="1" customWidth="1"/>
    <col min="5894" max="5911" width="8.83203125" customWidth="1"/>
    <col min="5912" max="5912" width="10.5" customWidth="1"/>
    <col min="5913" max="5918" width="8.83203125" customWidth="1"/>
    <col min="5919" max="5919" width="11.5" bestFit="1" customWidth="1"/>
    <col min="5920" max="5923" width="8.83203125" customWidth="1"/>
    <col min="5924" max="5924" width="12.5" bestFit="1" customWidth="1"/>
    <col min="5925" max="5925" width="8.83203125" customWidth="1"/>
    <col min="5926" max="5926" width="13.1640625" bestFit="1" customWidth="1"/>
    <col min="5927" max="5927" width="10.6640625" bestFit="1" customWidth="1"/>
    <col min="5928" max="5929" width="11.5" bestFit="1" customWidth="1"/>
    <col min="5930" max="5930" width="8.83203125" customWidth="1"/>
    <col min="5931" max="5932" width="0" hidden="1" customWidth="1"/>
    <col min="5933" max="5934" width="9.1640625" customWidth="1"/>
    <col min="5935" max="6148" width="8.83203125" customWidth="1"/>
    <col min="6149" max="6149" width="11" bestFit="1" customWidth="1"/>
    <col min="6150" max="6167" width="8.83203125" customWidth="1"/>
    <col min="6168" max="6168" width="10.5" customWidth="1"/>
    <col min="6169" max="6174" width="8.83203125" customWidth="1"/>
    <col min="6175" max="6175" width="11.5" bestFit="1" customWidth="1"/>
    <col min="6176" max="6179" width="8.83203125" customWidth="1"/>
    <col min="6180" max="6180" width="12.5" bestFit="1" customWidth="1"/>
    <col min="6181" max="6181" width="8.83203125" customWidth="1"/>
    <col min="6182" max="6182" width="13.1640625" bestFit="1" customWidth="1"/>
    <col min="6183" max="6183" width="10.6640625" bestFit="1" customWidth="1"/>
    <col min="6184" max="6185" width="11.5" bestFit="1" customWidth="1"/>
    <col min="6186" max="6186" width="8.83203125" customWidth="1"/>
    <col min="6187" max="6188" width="0" hidden="1" customWidth="1"/>
    <col min="6189" max="6190" width="9.1640625" customWidth="1"/>
    <col min="6191" max="6404" width="8.83203125" customWidth="1"/>
    <col min="6405" max="6405" width="11" bestFit="1" customWidth="1"/>
    <col min="6406" max="6423" width="8.83203125" customWidth="1"/>
    <col min="6424" max="6424" width="10.5" customWidth="1"/>
    <col min="6425" max="6430" width="8.83203125" customWidth="1"/>
    <col min="6431" max="6431" width="11.5" bestFit="1" customWidth="1"/>
    <col min="6432" max="6435" width="8.83203125" customWidth="1"/>
    <col min="6436" max="6436" width="12.5" bestFit="1" customWidth="1"/>
    <col min="6437" max="6437" width="8.83203125" customWidth="1"/>
    <col min="6438" max="6438" width="13.1640625" bestFit="1" customWidth="1"/>
    <col min="6439" max="6439" width="10.6640625" bestFit="1" customWidth="1"/>
    <col min="6440" max="6441" width="11.5" bestFit="1" customWidth="1"/>
    <col min="6442" max="6442" width="8.83203125" customWidth="1"/>
    <col min="6443" max="6444" width="0" hidden="1" customWidth="1"/>
    <col min="6445" max="6446" width="9.1640625" customWidth="1"/>
    <col min="6447" max="6660" width="8.83203125" customWidth="1"/>
    <col min="6661" max="6661" width="11" bestFit="1" customWidth="1"/>
    <col min="6662" max="6679" width="8.83203125" customWidth="1"/>
    <col min="6680" max="6680" width="10.5" customWidth="1"/>
    <col min="6681" max="6686" width="8.83203125" customWidth="1"/>
    <col min="6687" max="6687" width="11.5" bestFit="1" customWidth="1"/>
    <col min="6688" max="6691" width="8.83203125" customWidth="1"/>
    <col min="6692" max="6692" width="12.5" bestFit="1" customWidth="1"/>
    <col min="6693" max="6693" width="8.83203125" customWidth="1"/>
    <col min="6694" max="6694" width="13.1640625" bestFit="1" customWidth="1"/>
    <col min="6695" max="6695" width="10.6640625" bestFit="1" customWidth="1"/>
    <col min="6696" max="6697" width="11.5" bestFit="1" customWidth="1"/>
    <col min="6698" max="6698" width="8.83203125" customWidth="1"/>
    <col min="6699" max="6700" width="0" hidden="1" customWidth="1"/>
    <col min="6701" max="6702" width="9.1640625" customWidth="1"/>
    <col min="6703" max="6916" width="8.83203125" customWidth="1"/>
    <col min="6917" max="6917" width="11" bestFit="1" customWidth="1"/>
    <col min="6918" max="6935" width="8.83203125" customWidth="1"/>
    <col min="6936" max="6936" width="10.5" customWidth="1"/>
    <col min="6937" max="6942" width="8.83203125" customWidth="1"/>
    <col min="6943" max="6943" width="11.5" bestFit="1" customWidth="1"/>
    <col min="6944" max="6947" width="8.83203125" customWidth="1"/>
    <col min="6948" max="6948" width="12.5" bestFit="1" customWidth="1"/>
    <col min="6949" max="6949" width="8.83203125" customWidth="1"/>
    <col min="6950" max="6950" width="13.1640625" bestFit="1" customWidth="1"/>
    <col min="6951" max="6951" width="10.6640625" bestFit="1" customWidth="1"/>
    <col min="6952" max="6953" width="11.5" bestFit="1" customWidth="1"/>
    <col min="6954" max="6954" width="8.83203125" customWidth="1"/>
    <col min="6955" max="6956" width="0" hidden="1" customWidth="1"/>
    <col min="6957" max="6958" width="9.1640625" customWidth="1"/>
    <col min="6959" max="7172" width="8.83203125" customWidth="1"/>
    <col min="7173" max="7173" width="11" bestFit="1" customWidth="1"/>
    <col min="7174" max="7191" width="8.83203125" customWidth="1"/>
    <col min="7192" max="7192" width="10.5" customWidth="1"/>
    <col min="7193" max="7198" width="8.83203125" customWidth="1"/>
    <col min="7199" max="7199" width="11.5" bestFit="1" customWidth="1"/>
    <col min="7200" max="7203" width="8.83203125" customWidth="1"/>
    <col min="7204" max="7204" width="12.5" bestFit="1" customWidth="1"/>
    <col min="7205" max="7205" width="8.83203125" customWidth="1"/>
    <col min="7206" max="7206" width="13.1640625" bestFit="1" customWidth="1"/>
    <col min="7207" max="7207" width="10.6640625" bestFit="1" customWidth="1"/>
    <col min="7208" max="7209" width="11.5" bestFit="1" customWidth="1"/>
    <col min="7210" max="7210" width="8.83203125" customWidth="1"/>
    <col min="7211" max="7212" width="0" hidden="1" customWidth="1"/>
    <col min="7213" max="7214" width="9.1640625" customWidth="1"/>
    <col min="7215" max="7428" width="8.83203125" customWidth="1"/>
    <col min="7429" max="7429" width="11" bestFit="1" customWidth="1"/>
    <col min="7430" max="7447" width="8.83203125" customWidth="1"/>
    <col min="7448" max="7448" width="10.5" customWidth="1"/>
    <col min="7449" max="7454" width="8.83203125" customWidth="1"/>
    <col min="7455" max="7455" width="11.5" bestFit="1" customWidth="1"/>
    <col min="7456" max="7459" width="8.83203125" customWidth="1"/>
    <col min="7460" max="7460" width="12.5" bestFit="1" customWidth="1"/>
    <col min="7461" max="7461" width="8.83203125" customWidth="1"/>
    <col min="7462" max="7462" width="13.1640625" bestFit="1" customWidth="1"/>
    <col min="7463" max="7463" width="10.6640625" bestFit="1" customWidth="1"/>
    <col min="7464" max="7465" width="11.5" bestFit="1" customWidth="1"/>
    <col min="7466" max="7466" width="8.83203125" customWidth="1"/>
    <col min="7467" max="7468" width="0" hidden="1" customWidth="1"/>
    <col min="7469" max="7470" width="9.1640625" customWidth="1"/>
    <col min="7471" max="7684" width="8.83203125" customWidth="1"/>
    <col min="7685" max="7685" width="11" bestFit="1" customWidth="1"/>
    <col min="7686" max="7703" width="8.83203125" customWidth="1"/>
    <col min="7704" max="7704" width="10.5" customWidth="1"/>
    <col min="7705" max="7710" width="8.83203125" customWidth="1"/>
    <col min="7711" max="7711" width="11.5" bestFit="1" customWidth="1"/>
    <col min="7712" max="7715" width="8.83203125" customWidth="1"/>
    <col min="7716" max="7716" width="12.5" bestFit="1" customWidth="1"/>
    <col min="7717" max="7717" width="8.83203125" customWidth="1"/>
    <col min="7718" max="7718" width="13.1640625" bestFit="1" customWidth="1"/>
    <col min="7719" max="7719" width="10.6640625" bestFit="1" customWidth="1"/>
    <col min="7720" max="7721" width="11.5" bestFit="1" customWidth="1"/>
    <col min="7722" max="7722" width="8.83203125" customWidth="1"/>
    <col min="7723" max="7724" width="0" hidden="1" customWidth="1"/>
    <col min="7725" max="7726" width="9.1640625" customWidth="1"/>
    <col min="7727" max="7940" width="8.83203125" customWidth="1"/>
    <col min="7941" max="7941" width="11" bestFit="1" customWidth="1"/>
    <col min="7942" max="7959" width="8.83203125" customWidth="1"/>
    <col min="7960" max="7960" width="10.5" customWidth="1"/>
    <col min="7961" max="7966" width="8.83203125" customWidth="1"/>
    <col min="7967" max="7967" width="11.5" bestFit="1" customWidth="1"/>
    <col min="7968" max="7971" width="8.83203125" customWidth="1"/>
    <col min="7972" max="7972" width="12.5" bestFit="1" customWidth="1"/>
    <col min="7973" max="7973" width="8.83203125" customWidth="1"/>
    <col min="7974" max="7974" width="13.1640625" bestFit="1" customWidth="1"/>
    <col min="7975" max="7975" width="10.6640625" bestFit="1" customWidth="1"/>
    <col min="7976" max="7977" width="11.5" bestFit="1" customWidth="1"/>
    <col min="7978" max="7978" width="8.83203125" customWidth="1"/>
    <col min="7979" max="7980" width="0" hidden="1" customWidth="1"/>
    <col min="7981" max="7982" width="9.1640625" customWidth="1"/>
    <col min="7983" max="8196" width="8.83203125" customWidth="1"/>
    <col min="8197" max="8197" width="11" bestFit="1" customWidth="1"/>
    <col min="8198" max="8215" width="8.83203125" customWidth="1"/>
    <col min="8216" max="8216" width="10.5" customWidth="1"/>
    <col min="8217" max="8222" width="8.83203125" customWidth="1"/>
    <col min="8223" max="8223" width="11.5" bestFit="1" customWidth="1"/>
    <col min="8224" max="8227" width="8.83203125" customWidth="1"/>
    <col min="8228" max="8228" width="12.5" bestFit="1" customWidth="1"/>
    <col min="8229" max="8229" width="8.83203125" customWidth="1"/>
    <col min="8230" max="8230" width="13.1640625" bestFit="1" customWidth="1"/>
    <col min="8231" max="8231" width="10.6640625" bestFit="1" customWidth="1"/>
    <col min="8232" max="8233" width="11.5" bestFit="1" customWidth="1"/>
    <col min="8234" max="8234" width="8.83203125" customWidth="1"/>
    <col min="8235" max="8236" width="0" hidden="1" customWidth="1"/>
    <col min="8237" max="8238" width="9.1640625" customWidth="1"/>
    <col min="8239" max="8452" width="8.83203125" customWidth="1"/>
    <col min="8453" max="8453" width="11" bestFit="1" customWidth="1"/>
    <col min="8454" max="8471" width="8.83203125" customWidth="1"/>
    <col min="8472" max="8472" width="10.5" customWidth="1"/>
    <col min="8473" max="8478" width="8.83203125" customWidth="1"/>
    <col min="8479" max="8479" width="11.5" bestFit="1" customWidth="1"/>
    <col min="8480" max="8483" width="8.83203125" customWidth="1"/>
    <col min="8484" max="8484" width="12.5" bestFit="1" customWidth="1"/>
    <col min="8485" max="8485" width="8.83203125" customWidth="1"/>
    <col min="8486" max="8486" width="13.1640625" bestFit="1" customWidth="1"/>
    <col min="8487" max="8487" width="10.6640625" bestFit="1" customWidth="1"/>
    <col min="8488" max="8489" width="11.5" bestFit="1" customWidth="1"/>
    <col min="8490" max="8490" width="8.83203125" customWidth="1"/>
    <col min="8491" max="8492" width="0" hidden="1" customWidth="1"/>
    <col min="8493" max="8494" width="9.1640625" customWidth="1"/>
    <col min="8495" max="8708" width="8.83203125" customWidth="1"/>
    <col min="8709" max="8709" width="11" bestFit="1" customWidth="1"/>
    <col min="8710" max="8727" width="8.83203125" customWidth="1"/>
    <col min="8728" max="8728" width="10.5" customWidth="1"/>
    <col min="8729" max="8734" width="8.83203125" customWidth="1"/>
    <col min="8735" max="8735" width="11.5" bestFit="1" customWidth="1"/>
    <col min="8736" max="8739" width="8.83203125" customWidth="1"/>
    <col min="8740" max="8740" width="12.5" bestFit="1" customWidth="1"/>
    <col min="8741" max="8741" width="8.83203125" customWidth="1"/>
    <col min="8742" max="8742" width="13.1640625" bestFit="1" customWidth="1"/>
    <col min="8743" max="8743" width="10.6640625" bestFit="1" customWidth="1"/>
    <col min="8744" max="8745" width="11.5" bestFit="1" customWidth="1"/>
    <col min="8746" max="8746" width="8.83203125" customWidth="1"/>
    <col min="8747" max="8748" width="0" hidden="1" customWidth="1"/>
    <col min="8749" max="8750" width="9.1640625" customWidth="1"/>
    <col min="8751" max="8964" width="8.83203125" customWidth="1"/>
    <col min="8965" max="8965" width="11" bestFit="1" customWidth="1"/>
    <col min="8966" max="8983" width="8.83203125" customWidth="1"/>
    <col min="8984" max="8984" width="10.5" customWidth="1"/>
    <col min="8985" max="8990" width="8.83203125" customWidth="1"/>
    <col min="8991" max="8991" width="11.5" bestFit="1" customWidth="1"/>
    <col min="8992" max="8995" width="8.83203125" customWidth="1"/>
    <col min="8996" max="8996" width="12.5" bestFit="1" customWidth="1"/>
    <col min="8997" max="8997" width="8.83203125" customWidth="1"/>
    <col min="8998" max="8998" width="13.1640625" bestFit="1" customWidth="1"/>
    <col min="8999" max="8999" width="10.6640625" bestFit="1" customWidth="1"/>
    <col min="9000" max="9001" width="11.5" bestFit="1" customWidth="1"/>
    <col min="9002" max="9002" width="8.83203125" customWidth="1"/>
    <col min="9003" max="9004" width="0" hidden="1" customWidth="1"/>
    <col min="9005" max="9006" width="9.1640625" customWidth="1"/>
    <col min="9007" max="9220" width="8.83203125" customWidth="1"/>
    <col min="9221" max="9221" width="11" bestFit="1" customWidth="1"/>
    <col min="9222" max="9239" width="8.83203125" customWidth="1"/>
    <col min="9240" max="9240" width="10.5" customWidth="1"/>
    <col min="9241" max="9246" width="8.83203125" customWidth="1"/>
    <col min="9247" max="9247" width="11.5" bestFit="1" customWidth="1"/>
    <col min="9248" max="9251" width="8.83203125" customWidth="1"/>
    <col min="9252" max="9252" width="12.5" bestFit="1" customWidth="1"/>
    <col min="9253" max="9253" width="8.83203125" customWidth="1"/>
    <col min="9254" max="9254" width="13.1640625" bestFit="1" customWidth="1"/>
    <col min="9255" max="9255" width="10.6640625" bestFit="1" customWidth="1"/>
    <col min="9256" max="9257" width="11.5" bestFit="1" customWidth="1"/>
    <col min="9258" max="9258" width="8.83203125" customWidth="1"/>
    <col min="9259" max="9260" width="0" hidden="1" customWidth="1"/>
    <col min="9261" max="9262" width="9.1640625" customWidth="1"/>
    <col min="9263" max="9476" width="8.83203125" customWidth="1"/>
    <col min="9477" max="9477" width="11" bestFit="1" customWidth="1"/>
    <col min="9478" max="9495" width="8.83203125" customWidth="1"/>
    <col min="9496" max="9496" width="10.5" customWidth="1"/>
    <col min="9497" max="9502" width="8.83203125" customWidth="1"/>
    <col min="9503" max="9503" width="11.5" bestFit="1" customWidth="1"/>
    <col min="9504" max="9507" width="8.83203125" customWidth="1"/>
    <col min="9508" max="9508" width="12.5" bestFit="1" customWidth="1"/>
    <col min="9509" max="9509" width="8.83203125" customWidth="1"/>
    <col min="9510" max="9510" width="13.1640625" bestFit="1" customWidth="1"/>
    <col min="9511" max="9511" width="10.6640625" bestFit="1" customWidth="1"/>
    <col min="9512" max="9513" width="11.5" bestFit="1" customWidth="1"/>
    <col min="9514" max="9514" width="8.83203125" customWidth="1"/>
    <col min="9515" max="9516" width="0" hidden="1" customWidth="1"/>
    <col min="9517" max="9518" width="9.1640625" customWidth="1"/>
    <col min="9519" max="9732" width="8.83203125" customWidth="1"/>
    <col min="9733" max="9733" width="11" bestFit="1" customWidth="1"/>
    <col min="9734" max="9751" width="8.83203125" customWidth="1"/>
    <col min="9752" max="9752" width="10.5" customWidth="1"/>
    <col min="9753" max="9758" width="8.83203125" customWidth="1"/>
    <col min="9759" max="9759" width="11.5" bestFit="1" customWidth="1"/>
    <col min="9760" max="9763" width="8.83203125" customWidth="1"/>
    <col min="9764" max="9764" width="12.5" bestFit="1" customWidth="1"/>
    <col min="9765" max="9765" width="8.83203125" customWidth="1"/>
    <col min="9766" max="9766" width="13.1640625" bestFit="1" customWidth="1"/>
    <col min="9767" max="9767" width="10.6640625" bestFit="1" customWidth="1"/>
    <col min="9768" max="9769" width="11.5" bestFit="1" customWidth="1"/>
    <col min="9770" max="9770" width="8.83203125" customWidth="1"/>
    <col min="9771" max="9772" width="0" hidden="1" customWidth="1"/>
    <col min="9773" max="9774" width="9.1640625" customWidth="1"/>
    <col min="9775" max="9988" width="8.83203125" customWidth="1"/>
    <col min="9989" max="9989" width="11" bestFit="1" customWidth="1"/>
    <col min="9990" max="10007" width="8.83203125" customWidth="1"/>
    <col min="10008" max="10008" width="10.5" customWidth="1"/>
    <col min="10009" max="10014" width="8.83203125" customWidth="1"/>
    <col min="10015" max="10015" width="11.5" bestFit="1" customWidth="1"/>
    <col min="10016" max="10019" width="8.83203125" customWidth="1"/>
    <col min="10020" max="10020" width="12.5" bestFit="1" customWidth="1"/>
    <col min="10021" max="10021" width="8.83203125" customWidth="1"/>
    <col min="10022" max="10022" width="13.1640625" bestFit="1" customWidth="1"/>
    <col min="10023" max="10023" width="10.6640625" bestFit="1" customWidth="1"/>
    <col min="10024" max="10025" width="11.5" bestFit="1" customWidth="1"/>
    <col min="10026" max="10026" width="8.83203125" customWidth="1"/>
    <col min="10027" max="10028" width="0" hidden="1" customWidth="1"/>
    <col min="10029" max="10030" width="9.1640625" customWidth="1"/>
    <col min="10031" max="10244" width="8.83203125" customWidth="1"/>
    <col min="10245" max="10245" width="11" bestFit="1" customWidth="1"/>
    <col min="10246" max="10263" width="8.83203125" customWidth="1"/>
    <col min="10264" max="10264" width="10.5" customWidth="1"/>
    <col min="10265" max="10270" width="8.83203125" customWidth="1"/>
    <col min="10271" max="10271" width="11.5" bestFit="1" customWidth="1"/>
    <col min="10272" max="10275" width="8.83203125" customWidth="1"/>
    <col min="10276" max="10276" width="12.5" bestFit="1" customWidth="1"/>
    <col min="10277" max="10277" width="8.83203125" customWidth="1"/>
    <col min="10278" max="10278" width="13.1640625" bestFit="1" customWidth="1"/>
    <col min="10279" max="10279" width="10.6640625" bestFit="1" customWidth="1"/>
    <col min="10280" max="10281" width="11.5" bestFit="1" customWidth="1"/>
    <col min="10282" max="10282" width="8.83203125" customWidth="1"/>
    <col min="10283" max="10284" width="0" hidden="1" customWidth="1"/>
    <col min="10285" max="10286" width="9.1640625" customWidth="1"/>
    <col min="10287" max="10500" width="8.83203125" customWidth="1"/>
    <col min="10501" max="10501" width="11" bestFit="1" customWidth="1"/>
    <col min="10502" max="10519" width="8.83203125" customWidth="1"/>
    <col min="10520" max="10520" width="10.5" customWidth="1"/>
    <col min="10521" max="10526" width="8.83203125" customWidth="1"/>
    <col min="10527" max="10527" width="11.5" bestFit="1" customWidth="1"/>
    <col min="10528" max="10531" width="8.83203125" customWidth="1"/>
    <col min="10532" max="10532" width="12.5" bestFit="1" customWidth="1"/>
    <col min="10533" max="10533" width="8.83203125" customWidth="1"/>
    <col min="10534" max="10534" width="13.1640625" bestFit="1" customWidth="1"/>
    <col min="10535" max="10535" width="10.6640625" bestFit="1" customWidth="1"/>
    <col min="10536" max="10537" width="11.5" bestFit="1" customWidth="1"/>
    <col min="10538" max="10538" width="8.83203125" customWidth="1"/>
    <col min="10539" max="10540" width="0" hidden="1" customWidth="1"/>
    <col min="10541" max="10542" width="9.1640625" customWidth="1"/>
    <col min="10543" max="10756" width="8.83203125" customWidth="1"/>
    <col min="10757" max="10757" width="11" bestFit="1" customWidth="1"/>
    <col min="10758" max="10775" width="8.83203125" customWidth="1"/>
    <col min="10776" max="10776" width="10.5" customWidth="1"/>
    <col min="10777" max="10782" width="8.83203125" customWidth="1"/>
    <col min="10783" max="10783" width="11.5" bestFit="1" customWidth="1"/>
    <col min="10784" max="10787" width="8.83203125" customWidth="1"/>
    <col min="10788" max="10788" width="12.5" bestFit="1" customWidth="1"/>
    <col min="10789" max="10789" width="8.83203125" customWidth="1"/>
    <col min="10790" max="10790" width="13.1640625" bestFit="1" customWidth="1"/>
    <col min="10791" max="10791" width="10.6640625" bestFit="1" customWidth="1"/>
    <col min="10792" max="10793" width="11.5" bestFit="1" customWidth="1"/>
    <col min="10794" max="10794" width="8.83203125" customWidth="1"/>
    <col min="10795" max="10796" width="0" hidden="1" customWidth="1"/>
    <col min="10797" max="10798" width="9.1640625" customWidth="1"/>
    <col min="10799" max="11012" width="8.83203125" customWidth="1"/>
    <col min="11013" max="11013" width="11" bestFit="1" customWidth="1"/>
    <col min="11014" max="11031" width="8.83203125" customWidth="1"/>
    <col min="11032" max="11032" width="10.5" customWidth="1"/>
    <col min="11033" max="11038" width="8.83203125" customWidth="1"/>
    <col min="11039" max="11039" width="11.5" bestFit="1" customWidth="1"/>
    <col min="11040" max="11043" width="8.83203125" customWidth="1"/>
    <col min="11044" max="11044" width="12.5" bestFit="1" customWidth="1"/>
    <col min="11045" max="11045" width="8.83203125" customWidth="1"/>
    <col min="11046" max="11046" width="13.1640625" bestFit="1" customWidth="1"/>
    <col min="11047" max="11047" width="10.6640625" bestFit="1" customWidth="1"/>
    <col min="11048" max="11049" width="11.5" bestFit="1" customWidth="1"/>
    <col min="11050" max="11050" width="8.83203125" customWidth="1"/>
    <col min="11051" max="11052" width="0" hidden="1" customWidth="1"/>
    <col min="11053" max="11054" width="9.1640625" customWidth="1"/>
    <col min="11055" max="11268" width="8.83203125" customWidth="1"/>
    <col min="11269" max="11269" width="11" bestFit="1" customWidth="1"/>
    <col min="11270" max="11287" width="8.83203125" customWidth="1"/>
    <col min="11288" max="11288" width="10.5" customWidth="1"/>
    <col min="11289" max="11294" width="8.83203125" customWidth="1"/>
    <col min="11295" max="11295" width="11.5" bestFit="1" customWidth="1"/>
    <col min="11296" max="11299" width="8.83203125" customWidth="1"/>
    <col min="11300" max="11300" width="12.5" bestFit="1" customWidth="1"/>
    <col min="11301" max="11301" width="8.83203125" customWidth="1"/>
    <col min="11302" max="11302" width="13.1640625" bestFit="1" customWidth="1"/>
    <col min="11303" max="11303" width="10.6640625" bestFit="1" customWidth="1"/>
    <col min="11304" max="11305" width="11.5" bestFit="1" customWidth="1"/>
    <col min="11306" max="11306" width="8.83203125" customWidth="1"/>
    <col min="11307" max="11308" width="0" hidden="1" customWidth="1"/>
    <col min="11309" max="11310" width="9.1640625" customWidth="1"/>
    <col min="11311" max="11524" width="8.83203125" customWidth="1"/>
    <col min="11525" max="11525" width="11" bestFit="1" customWidth="1"/>
    <col min="11526" max="11543" width="8.83203125" customWidth="1"/>
    <col min="11544" max="11544" width="10.5" customWidth="1"/>
    <col min="11545" max="11550" width="8.83203125" customWidth="1"/>
    <col min="11551" max="11551" width="11.5" bestFit="1" customWidth="1"/>
    <col min="11552" max="11555" width="8.83203125" customWidth="1"/>
    <col min="11556" max="11556" width="12.5" bestFit="1" customWidth="1"/>
    <col min="11557" max="11557" width="8.83203125" customWidth="1"/>
    <col min="11558" max="11558" width="13.1640625" bestFit="1" customWidth="1"/>
    <col min="11559" max="11559" width="10.6640625" bestFit="1" customWidth="1"/>
    <col min="11560" max="11561" width="11.5" bestFit="1" customWidth="1"/>
    <col min="11562" max="11562" width="8.83203125" customWidth="1"/>
    <col min="11563" max="11564" width="0" hidden="1" customWidth="1"/>
    <col min="11565" max="11566" width="9.1640625" customWidth="1"/>
    <col min="11567" max="11780" width="8.83203125" customWidth="1"/>
    <col min="11781" max="11781" width="11" bestFit="1" customWidth="1"/>
    <col min="11782" max="11799" width="8.83203125" customWidth="1"/>
    <col min="11800" max="11800" width="10.5" customWidth="1"/>
    <col min="11801" max="11806" width="8.83203125" customWidth="1"/>
    <col min="11807" max="11807" width="11.5" bestFit="1" customWidth="1"/>
    <col min="11808" max="11811" width="8.83203125" customWidth="1"/>
    <col min="11812" max="11812" width="12.5" bestFit="1" customWidth="1"/>
    <col min="11813" max="11813" width="8.83203125" customWidth="1"/>
    <col min="11814" max="11814" width="13.1640625" bestFit="1" customWidth="1"/>
    <col min="11815" max="11815" width="10.6640625" bestFit="1" customWidth="1"/>
    <col min="11816" max="11817" width="11.5" bestFit="1" customWidth="1"/>
    <col min="11818" max="11818" width="8.83203125" customWidth="1"/>
    <col min="11819" max="11820" width="0" hidden="1" customWidth="1"/>
    <col min="11821" max="11822" width="9.1640625" customWidth="1"/>
    <col min="11823" max="12036" width="8.83203125" customWidth="1"/>
    <col min="12037" max="12037" width="11" bestFit="1" customWidth="1"/>
    <col min="12038" max="12055" width="8.83203125" customWidth="1"/>
    <col min="12056" max="12056" width="10.5" customWidth="1"/>
    <col min="12057" max="12062" width="8.83203125" customWidth="1"/>
    <col min="12063" max="12063" width="11.5" bestFit="1" customWidth="1"/>
    <col min="12064" max="12067" width="8.83203125" customWidth="1"/>
    <col min="12068" max="12068" width="12.5" bestFit="1" customWidth="1"/>
    <col min="12069" max="12069" width="8.83203125" customWidth="1"/>
    <col min="12070" max="12070" width="13.1640625" bestFit="1" customWidth="1"/>
    <col min="12071" max="12071" width="10.6640625" bestFit="1" customWidth="1"/>
    <col min="12072" max="12073" width="11.5" bestFit="1" customWidth="1"/>
    <col min="12074" max="12074" width="8.83203125" customWidth="1"/>
    <col min="12075" max="12076" width="0" hidden="1" customWidth="1"/>
    <col min="12077" max="12078" width="9.1640625" customWidth="1"/>
    <col min="12079" max="12292" width="8.83203125" customWidth="1"/>
    <col min="12293" max="12293" width="11" bestFit="1" customWidth="1"/>
    <col min="12294" max="12311" width="8.83203125" customWidth="1"/>
    <col min="12312" max="12312" width="10.5" customWidth="1"/>
    <col min="12313" max="12318" width="8.83203125" customWidth="1"/>
    <col min="12319" max="12319" width="11.5" bestFit="1" customWidth="1"/>
    <col min="12320" max="12323" width="8.83203125" customWidth="1"/>
    <col min="12324" max="12324" width="12.5" bestFit="1" customWidth="1"/>
    <col min="12325" max="12325" width="8.83203125" customWidth="1"/>
    <col min="12326" max="12326" width="13.1640625" bestFit="1" customWidth="1"/>
    <col min="12327" max="12327" width="10.6640625" bestFit="1" customWidth="1"/>
    <col min="12328" max="12329" width="11.5" bestFit="1" customWidth="1"/>
    <col min="12330" max="12330" width="8.83203125" customWidth="1"/>
    <col min="12331" max="12332" width="0" hidden="1" customWidth="1"/>
    <col min="12333" max="12334" width="9.1640625" customWidth="1"/>
    <col min="12335" max="12548" width="8.83203125" customWidth="1"/>
    <col min="12549" max="12549" width="11" bestFit="1" customWidth="1"/>
    <col min="12550" max="12567" width="8.83203125" customWidth="1"/>
    <col min="12568" max="12568" width="10.5" customWidth="1"/>
    <col min="12569" max="12574" width="8.83203125" customWidth="1"/>
    <col min="12575" max="12575" width="11.5" bestFit="1" customWidth="1"/>
    <col min="12576" max="12579" width="8.83203125" customWidth="1"/>
    <col min="12580" max="12580" width="12.5" bestFit="1" customWidth="1"/>
    <col min="12581" max="12581" width="8.83203125" customWidth="1"/>
    <col min="12582" max="12582" width="13.1640625" bestFit="1" customWidth="1"/>
    <col min="12583" max="12583" width="10.6640625" bestFit="1" customWidth="1"/>
    <col min="12584" max="12585" width="11.5" bestFit="1" customWidth="1"/>
    <col min="12586" max="12586" width="8.83203125" customWidth="1"/>
    <col min="12587" max="12588" width="0" hidden="1" customWidth="1"/>
    <col min="12589" max="12590" width="9.1640625" customWidth="1"/>
    <col min="12591" max="12804" width="8.83203125" customWidth="1"/>
    <col min="12805" max="12805" width="11" bestFit="1" customWidth="1"/>
    <col min="12806" max="12823" width="8.83203125" customWidth="1"/>
    <col min="12824" max="12824" width="10.5" customWidth="1"/>
    <col min="12825" max="12830" width="8.83203125" customWidth="1"/>
    <col min="12831" max="12831" width="11.5" bestFit="1" customWidth="1"/>
    <col min="12832" max="12835" width="8.83203125" customWidth="1"/>
    <col min="12836" max="12836" width="12.5" bestFit="1" customWidth="1"/>
    <col min="12837" max="12837" width="8.83203125" customWidth="1"/>
    <col min="12838" max="12838" width="13.1640625" bestFit="1" customWidth="1"/>
    <col min="12839" max="12839" width="10.6640625" bestFit="1" customWidth="1"/>
    <col min="12840" max="12841" width="11.5" bestFit="1" customWidth="1"/>
    <col min="12842" max="12842" width="8.83203125" customWidth="1"/>
    <col min="12843" max="12844" width="0" hidden="1" customWidth="1"/>
    <col min="12845" max="12846" width="9.1640625" customWidth="1"/>
    <col min="12847" max="13060" width="8.83203125" customWidth="1"/>
    <col min="13061" max="13061" width="11" bestFit="1" customWidth="1"/>
    <col min="13062" max="13079" width="8.83203125" customWidth="1"/>
    <col min="13080" max="13080" width="10.5" customWidth="1"/>
    <col min="13081" max="13086" width="8.83203125" customWidth="1"/>
    <col min="13087" max="13087" width="11.5" bestFit="1" customWidth="1"/>
    <col min="13088" max="13091" width="8.83203125" customWidth="1"/>
    <col min="13092" max="13092" width="12.5" bestFit="1" customWidth="1"/>
    <col min="13093" max="13093" width="8.83203125" customWidth="1"/>
    <col min="13094" max="13094" width="13.1640625" bestFit="1" customWidth="1"/>
    <col min="13095" max="13095" width="10.6640625" bestFit="1" customWidth="1"/>
    <col min="13096" max="13097" width="11.5" bestFit="1" customWidth="1"/>
    <col min="13098" max="13098" width="8.83203125" customWidth="1"/>
    <col min="13099" max="13100" width="0" hidden="1" customWidth="1"/>
    <col min="13101" max="13102" width="9.1640625" customWidth="1"/>
    <col min="13103" max="13316" width="8.83203125" customWidth="1"/>
    <col min="13317" max="13317" width="11" bestFit="1" customWidth="1"/>
    <col min="13318" max="13335" width="8.83203125" customWidth="1"/>
    <col min="13336" max="13336" width="10.5" customWidth="1"/>
    <col min="13337" max="13342" width="8.83203125" customWidth="1"/>
    <col min="13343" max="13343" width="11.5" bestFit="1" customWidth="1"/>
    <col min="13344" max="13347" width="8.83203125" customWidth="1"/>
    <col min="13348" max="13348" width="12.5" bestFit="1" customWidth="1"/>
    <col min="13349" max="13349" width="8.83203125" customWidth="1"/>
    <col min="13350" max="13350" width="13.1640625" bestFit="1" customWidth="1"/>
    <col min="13351" max="13351" width="10.6640625" bestFit="1" customWidth="1"/>
    <col min="13352" max="13353" width="11.5" bestFit="1" customWidth="1"/>
    <col min="13354" max="13354" width="8.83203125" customWidth="1"/>
    <col min="13355" max="13356" width="0" hidden="1" customWidth="1"/>
    <col min="13357" max="13358" width="9.1640625" customWidth="1"/>
    <col min="13359" max="13572" width="8.83203125" customWidth="1"/>
    <col min="13573" max="13573" width="11" bestFit="1" customWidth="1"/>
    <col min="13574" max="13591" width="8.83203125" customWidth="1"/>
    <col min="13592" max="13592" width="10.5" customWidth="1"/>
    <col min="13593" max="13598" width="8.83203125" customWidth="1"/>
    <col min="13599" max="13599" width="11.5" bestFit="1" customWidth="1"/>
    <col min="13600" max="13603" width="8.83203125" customWidth="1"/>
    <col min="13604" max="13604" width="12.5" bestFit="1" customWidth="1"/>
    <col min="13605" max="13605" width="8.83203125" customWidth="1"/>
    <col min="13606" max="13606" width="13.1640625" bestFit="1" customWidth="1"/>
    <col min="13607" max="13607" width="10.6640625" bestFit="1" customWidth="1"/>
    <col min="13608" max="13609" width="11.5" bestFit="1" customWidth="1"/>
    <col min="13610" max="13610" width="8.83203125" customWidth="1"/>
    <col min="13611" max="13612" width="0" hidden="1" customWidth="1"/>
    <col min="13613" max="13614" width="9.1640625" customWidth="1"/>
    <col min="13615" max="13828" width="8.83203125" customWidth="1"/>
    <col min="13829" max="13829" width="11" bestFit="1" customWidth="1"/>
    <col min="13830" max="13847" width="8.83203125" customWidth="1"/>
    <col min="13848" max="13848" width="10.5" customWidth="1"/>
    <col min="13849" max="13854" width="8.83203125" customWidth="1"/>
    <col min="13855" max="13855" width="11.5" bestFit="1" customWidth="1"/>
    <col min="13856" max="13859" width="8.83203125" customWidth="1"/>
    <col min="13860" max="13860" width="12.5" bestFit="1" customWidth="1"/>
    <col min="13861" max="13861" width="8.83203125" customWidth="1"/>
    <col min="13862" max="13862" width="13.1640625" bestFit="1" customWidth="1"/>
    <col min="13863" max="13863" width="10.6640625" bestFit="1" customWidth="1"/>
    <col min="13864" max="13865" width="11.5" bestFit="1" customWidth="1"/>
    <col min="13866" max="13866" width="8.83203125" customWidth="1"/>
    <col min="13867" max="13868" width="0" hidden="1" customWidth="1"/>
    <col min="13869" max="13870" width="9.1640625" customWidth="1"/>
    <col min="13871" max="14084" width="8.83203125" customWidth="1"/>
    <col min="14085" max="14085" width="11" bestFit="1" customWidth="1"/>
    <col min="14086" max="14103" width="8.83203125" customWidth="1"/>
    <col min="14104" max="14104" width="10.5" customWidth="1"/>
    <col min="14105" max="14110" width="8.83203125" customWidth="1"/>
    <col min="14111" max="14111" width="11.5" bestFit="1" customWidth="1"/>
    <col min="14112" max="14115" width="8.83203125" customWidth="1"/>
    <col min="14116" max="14116" width="12.5" bestFit="1" customWidth="1"/>
    <col min="14117" max="14117" width="8.83203125" customWidth="1"/>
    <col min="14118" max="14118" width="13.1640625" bestFit="1" customWidth="1"/>
    <col min="14119" max="14119" width="10.6640625" bestFit="1" customWidth="1"/>
    <col min="14120" max="14121" width="11.5" bestFit="1" customWidth="1"/>
    <col min="14122" max="14122" width="8.83203125" customWidth="1"/>
    <col min="14123" max="14124" width="0" hidden="1" customWidth="1"/>
    <col min="14125" max="14126" width="9.1640625" customWidth="1"/>
    <col min="14127" max="14340" width="8.83203125" customWidth="1"/>
    <col min="14341" max="14341" width="11" bestFit="1" customWidth="1"/>
    <col min="14342" max="14359" width="8.83203125" customWidth="1"/>
    <col min="14360" max="14360" width="10.5" customWidth="1"/>
    <col min="14361" max="14366" width="8.83203125" customWidth="1"/>
    <col min="14367" max="14367" width="11.5" bestFit="1" customWidth="1"/>
    <col min="14368" max="14371" width="8.83203125" customWidth="1"/>
    <col min="14372" max="14372" width="12.5" bestFit="1" customWidth="1"/>
    <col min="14373" max="14373" width="8.83203125" customWidth="1"/>
    <col min="14374" max="14374" width="13.1640625" bestFit="1" customWidth="1"/>
    <col min="14375" max="14375" width="10.6640625" bestFit="1" customWidth="1"/>
    <col min="14376" max="14377" width="11.5" bestFit="1" customWidth="1"/>
    <col min="14378" max="14378" width="8.83203125" customWidth="1"/>
    <col min="14379" max="14380" width="0" hidden="1" customWidth="1"/>
    <col min="14381" max="14382" width="9.1640625" customWidth="1"/>
    <col min="14383" max="14596" width="8.83203125" customWidth="1"/>
    <col min="14597" max="14597" width="11" bestFit="1" customWidth="1"/>
    <col min="14598" max="14615" width="8.83203125" customWidth="1"/>
    <col min="14616" max="14616" width="10.5" customWidth="1"/>
    <col min="14617" max="14622" width="8.83203125" customWidth="1"/>
    <col min="14623" max="14623" width="11.5" bestFit="1" customWidth="1"/>
    <col min="14624" max="14627" width="8.83203125" customWidth="1"/>
    <col min="14628" max="14628" width="12.5" bestFit="1" customWidth="1"/>
    <col min="14629" max="14629" width="8.83203125" customWidth="1"/>
    <col min="14630" max="14630" width="13.1640625" bestFit="1" customWidth="1"/>
    <col min="14631" max="14631" width="10.6640625" bestFit="1" customWidth="1"/>
    <col min="14632" max="14633" width="11.5" bestFit="1" customWidth="1"/>
    <col min="14634" max="14634" width="8.83203125" customWidth="1"/>
    <col min="14635" max="14636" width="0" hidden="1" customWidth="1"/>
    <col min="14637" max="14638" width="9.1640625" customWidth="1"/>
    <col min="14639" max="14852" width="8.83203125" customWidth="1"/>
    <col min="14853" max="14853" width="11" bestFit="1" customWidth="1"/>
    <col min="14854" max="14871" width="8.83203125" customWidth="1"/>
    <col min="14872" max="14872" width="10.5" customWidth="1"/>
    <col min="14873" max="14878" width="8.83203125" customWidth="1"/>
    <col min="14879" max="14879" width="11.5" bestFit="1" customWidth="1"/>
    <col min="14880" max="14883" width="8.83203125" customWidth="1"/>
    <col min="14884" max="14884" width="12.5" bestFit="1" customWidth="1"/>
    <col min="14885" max="14885" width="8.83203125" customWidth="1"/>
    <col min="14886" max="14886" width="13.1640625" bestFit="1" customWidth="1"/>
    <col min="14887" max="14887" width="10.6640625" bestFit="1" customWidth="1"/>
    <col min="14888" max="14889" width="11.5" bestFit="1" customWidth="1"/>
    <col min="14890" max="14890" width="8.83203125" customWidth="1"/>
    <col min="14891" max="14892" width="0" hidden="1" customWidth="1"/>
    <col min="14893" max="14894" width="9.1640625" customWidth="1"/>
    <col min="14895" max="15108" width="8.83203125" customWidth="1"/>
    <col min="15109" max="15109" width="11" bestFit="1" customWidth="1"/>
    <col min="15110" max="15127" width="8.83203125" customWidth="1"/>
    <col min="15128" max="15128" width="10.5" customWidth="1"/>
    <col min="15129" max="15134" width="8.83203125" customWidth="1"/>
    <col min="15135" max="15135" width="11.5" bestFit="1" customWidth="1"/>
    <col min="15136" max="15139" width="8.83203125" customWidth="1"/>
    <col min="15140" max="15140" width="12.5" bestFit="1" customWidth="1"/>
    <col min="15141" max="15141" width="8.83203125" customWidth="1"/>
    <col min="15142" max="15142" width="13.1640625" bestFit="1" customWidth="1"/>
    <col min="15143" max="15143" width="10.6640625" bestFit="1" customWidth="1"/>
    <col min="15144" max="15145" width="11.5" bestFit="1" customWidth="1"/>
    <col min="15146" max="15146" width="8.83203125" customWidth="1"/>
    <col min="15147" max="15148" width="0" hidden="1" customWidth="1"/>
    <col min="15149" max="15150" width="9.1640625" customWidth="1"/>
    <col min="15151" max="15364" width="8.83203125" customWidth="1"/>
    <col min="15365" max="15365" width="11" bestFit="1" customWidth="1"/>
    <col min="15366" max="15383" width="8.83203125" customWidth="1"/>
    <col min="15384" max="15384" width="10.5" customWidth="1"/>
    <col min="15385" max="15390" width="8.83203125" customWidth="1"/>
    <col min="15391" max="15391" width="11.5" bestFit="1" customWidth="1"/>
    <col min="15392" max="15395" width="8.83203125" customWidth="1"/>
    <col min="15396" max="15396" width="12.5" bestFit="1" customWidth="1"/>
    <col min="15397" max="15397" width="8.83203125" customWidth="1"/>
    <col min="15398" max="15398" width="13.1640625" bestFit="1" customWidth="1"/>
    <col min="15399" max="15399" width="10.6640625" bestFit="1" customWidth="1"/>
    <col min="15400" max="15401" width="11.5" bestFit="1" customWidth="1"/>
    <col min="15402" max="15402" width="8.83203125" customWidth="1"/>
    <col min="15403" max="15404" width="0" hidden="1" customWidth="1"/>
    <col min="15405" max="15406" width="9.1640625" customWidth="1"/>
    <col min="15407" max="15620" width="8.83203125" customWidth="1"/>
    <col min="15621" max="15621" width="11" bestFit="1" customWidth="1"/>
    <col min="15622" max="15639" width="8.83203125" customWidth="1"/>
    <col min="15640" max="15640" width="10.5" customWidth="1"/>
    <col min="15641" max="15646" width="8.83203125" customWidth="1"/>
    <col min="15647" max="15647" width="11.5" bestFit="1" customWidth="1"/>
    <col min="15648" max="15651" width="8.83203125" customWidth="1"/>
    <col min="15652" max="15652" width="12.5" bestFit="1" customWidth="1"/>
    <col min="15653" max="15653" width="8.83203125" customWidth="1"/>
    <col min="15654" max="15654" width="13.1640625" bestFit="1" customWidth="1"/>
    <col min="15655" max="15655" width="10.6640625" bestFit="1" customWidth="1"/>
    <col min="15656" max="15657" width="11.5" bestFit="1" customWidth="1"/>
    <col min="15658" max="15658" width="8.83203125" customWidth="1"/>
    <col min="15659" max="15660" width="0" hidden="1" customWidth="1"/>
    <col min="15661" max="15662" width="9.1640625" customWidth="1"/>
    <col min="15663" max="15876" width="8.83203125" customWidth="1"/>
    <col min="15877" max="15877" width="11" bestFit="1" customWidth="1"/>
    <col min="15878" max="15895" width="8.83203125" customWidth="1"/>
    <col min="15896" max="15896" width="10.5" customWidth="1"/>
    <col min="15897" max="15902" width="8.83203125" customWidth="1"/>
    <col min="15903" max="15903" width="11.5" bestFit="1" customWidth="1"/>
    <col min="15904" max="15907" width="8.83203125" customWidth="1"/>
    <col min="15908" max="15908" width="12.5" bestFit="1" customWidth="1"/>
    <col min="15909" max="15909" width="8.83203125" customWidth="1"/>
    <col min="15910" max="15910" width="13.1640625" bestFit="1" customWidth="1"/>
    <col min="15911" max="15911" width="10.6640625" bestFit="1" customWidth="1"/>
    <col min="15912" max="15913" width="11.5" bestFit="1" customWidth="1"/>
    <col min="15914" max="15914" width="8.83203125" customWidth="1"/>
    <col min="15915" max="15916" width="0" hidden="1" customWidth="1"/>
    <col min="15917" max="15918" width="9.1640625" customWidth="1"/>
    <col min="15919" max="16132" width="8.83203125" customWidth="1"/>
    <col min="16133" max="16133" width="11" bestFit="1" customWidth="1"/>
    <col min="16134" max="16151" width="8.83203125" customWidth="1"/>
    <col min="16152" max="16152" width="10.5" customWidth="1"/>
    <col min="16153" max="16158" width="8.83203125" customWidth="1"/>
    <col min="16159" max="16159" width="11.5" bestFit="1" customWidth="1"/>
    <col min="16160" max="16163" width="8.83203125" customWidth="1"/>
    <col min="16164" max="16164" width="12.5" bestFit="1" customWidth="1"/>
    <col min="16165" max="16165" width="8.83203125" customWidth="1"/>
    <col min="16166" max="16166" width="13.1640625" bestFit="1" customWidth="1"/>
    <col min="16167" max="16167" width="10.6640625" bestFit="1" customWidth="1"/>
    <col min="16168" max="16169" width="11.5" bestFit="1" customWidth="1"/>
    <col min="16170" max="16170" width="8.83203125" customWidth="1"/>
    <col min="16171" max="16172" width="0" hidden="1" customWidth="1"/>
    <col min="16173" max="16174" width="9.1640625" customWidth="1"/>
    <col min="16175" max="16384" width="8.83203125" customWidth="1"/>
  </cols>
  <sheetData>
    <row r="2" spans="1:56" x14ac:dyDescent="0.2">
      <c r="A2" s="3" t="s">
        <v>158</v>
      </c>
      <c r="B2" s="3">
        <f>25^7</f>
        <v>6103515625</v>
      </c>
    </row>
    <row r="3" spans="1:56" x14ac:dyDescent="0.2">
      <c r="A3" s="3" t="s">
        <v>159</v>
      </c>
      <c r="B3" s="3">
        <v>1</v>
      </c>
    </row>
    <row r="4" spans="1:56" x14ac:dyDescent="0.2">
      <c r="A4" s="3" t="s">
        <v>160</v>
      </c>
      <c r="B4" s="3">
        <v>1</v>
      </c>
    </row>
    <row r="5" spans="1:56" x14ac:dyDescent="0.2">
      <c r="A5" s="3" t="s">
        <v>161</v>
      </c>
      <c r="B5" s="3">
        <v>1</v>
      </c>
    </row>
    <row r="7" spans="1:56" x14ac:dyDescent="0.2">
      <c r="AY7">
        <v>2.4</v>
      </c>
    </row>
    <row r="8" spans="1:56" s="2" customFormat="1" x14ac:dyDescent="0.2">
      <c r="A8" s="2" t="s">
        <v>162</v>
      </c>
      <c r="B8" s="2" t="s">
        <v>163</v>
      </c>
      <c r="C8" s="2" t="s">
        <v>164</v>
      </c>
      <c r="D8" s="2" t="s">
        <v>165</v>
      </c>
      <c r="E8" s="2" t="s">
        <v>166</v>
      </c>
      <c r="F8" s="2" t="s">
        <v>167</v>
      </c>
      <c r="G8" s="2" t="s">
        <v>168</v>
      </c>
      <c r="H8" s="2" t="s">
        <v>169</v>
      </c>
      <c r="I8" s="2" t="s">
        <v>170</v>
      </c>
      <c r="J8" s="2" t="s">
        <v>171</v>
      </c>
      <c r="K8" s="2" t="s">
        <v>172</v>
      </c>
      <c r="L8" s="2" t="s">
        <v>173</v>
      </c>
      <c r="M8" s="2" t="s">
        <v>174</v>
      </c>
      <c r="N8" s="2" t="s">
        <v>175</v>
      </c>
      <c r="O8" s="2" t="s">
        <v>176</v>
      </c>
      <c r="P8" s="2" t="s">
        <v>177</v>
      </c>
      <c r="Q8" s="2" t="s">
        <v>178</v>
      </c>
      <c r="R8" s="2" t="s">
        <v>179</v>
      </c>
      <c r="S8" s="2" t="s">
        <v>180</v>
      </c>
      <c r="T8" s="2" t="s">
        <v>181</v>
      </c>
      <c r="U8" s="2" t="s">
        <v>182</v>
      </c>
      <c r="V8" s="2" t="s">
        <v>183</v>
      </c>
      <c r="W8" s="2" t="s">
        <v>184</v>
      </c>
      <c r="X8" s="2" t="s">
        <v>185</v>
      </c>
      <c r="Y8" s="2" t="s">
        <v>186</v>
      </c>
      <c r="Z8" s="2" t="s">
        <v>187</v>
      </c>
      <c r="AA8" s="2" t="s">
        <v>188</v>
      </c>
      <c r="AB8" s="2" t="s">
        <v>189</v>
      </c>
      <c r="AC8" s="2" t="s">
        <v>190</v>
      </c>
      <c r="AD8" s="2" t="s">
        <v>191</v>
      </c>
      <c r="AE8" s="2" t="s">
        <v>192</v>
      </c>
      <c r="AF8" s="2" t="s">
        <v>193</v>
      </c>
      <c r="AG8" s="2" t="s">
        <v>194</v>
      </c>
      <c r="AH8" s="2" t="s">
        <v>195</v>
      </c>
      <c r="AI8" s="2" t="s">
        <v>196</v>
      </c>
      <c r="AJ8" s="2" t="s">
        <v>197</v>
      </c>
      <c r="AK8" s="2" t="s">
        <v>198</v>
      </c>
      <c r="AL8" s="2" t="s">
        <v>199</v>
      </c>
      <c r="AM8" s="6" t="s">
        <v>200</v>
      </c>
      <c r="AN8" s="7" t="s">
        <v>201</v>
      </c>
      <c r="AO8" s="8" t="s">
        <v>202</v>
      </c>
      <c r="AP8" s="8"/>
      <c r="AQ8" s="8"/>
      <c r="AR8" s="8"/>
      <c r="AS8" s="7" t="s">
        <v>203</v>
      </c>
      <c r="AT8" s="7"/>
    </row>
    <row r="9" spans="1:56" x14ac:dyDescent="0.2">
      <c r="A9" s="15">
        <f>'(Lab)limts'!B5</f>
        <v>74.421666666666667</v>
      </c>
      <c r="B9" s="29">
        <f>'(Lab)limts'!D5</f>
        <v>0.92683833333333365</v>
      </c>
      <c r="C9" s="15">
        <f>'(Lab)limts'!E5</f>
        <v>17.371666666666666</v>
      </c>
      <c r="D9" s="15">
        <f>'INPUT DATA'!$G$4</f>
        <v>72.911666666666676</v>
      </c>
      <c r="E9" s="15">
        <f>'INPUT DATA'!H4</f>
        <v>1.4316666666666666</v>
      </c>
      <c r="F9" s="15">
        <f>'INPUT DATA'!I4</f>
        <v>13.528333333333334</v>
      </c>
      <c r="G9" s="15">
        <f t="shared" ref="G9:G72" si="0">SQRT(B9^2+C9^2)</f>
        <v>17.39637410709237</v>
      </c>
      <c r="H9" s="15">
        <f t="shared" ref="H9:H72" si="1">SQRT(E9^2+F9^2)</f>
        <v>13.603877102584477</v>
      </c>
      <c r="I9" s="15">
        <f t="shared" ref="I9:I72" si="2">AVERAGE(G9:H9)</f>
        <v>15.500125604838423</v>
      </c>
      <c r="J9" s="15">
        <f t="shared" ref="J9:J72" si="3">0.5*(1-SQRT(I9^7/(I9^7+$B$2)))</f>
        <v>0.40777741366230968</v>
      </c>
      <c r="K9" s="15">
        <f t="shared" ref="K9:K72" si="4">A9</f>
        <v>74.421666666666667</v>
      </c>
      <c r="L9" s="15">
        <f t="shared" ref="L9:L72" si="5">(1+$J9)*B9</f>
        <v>1.304782071783086</v>
      </c>
      <c r="M9" s="15">
        <f t="shared" ref="M9:N24" si="6">C9</f>
        <v>17.371666666666666</v>
      </c>
      <c r="N9" s="15">
        <f t="shared" si="6"/>
        <v>72.911666666666676</v>
      </c>
      <c r="O9" s="15">
        <f t="shared" ref="O9:O72" si="7">(1+$J9)*E9</f>
        <v>2.0154679972265397</v>
      </c>
      <c r="P9" s="15">
        <f t="shared" ref="P9:P72" si="8">F9</f>
        <v>13.528333333333334</v>
      </c>
      <c r="Q9" s="15">
        <f t="shared" ref="Q9:Q72" si="9">SQRT(L9^2+M9^2)</f>
        <v>17.420598699029384</v>
      </c>
      <c r="R9" s="15">
        <f t="shared" ref="R9:R72" si="10">SQRT(O9^2+P9^2)</f>
        <v>13.677642853416746</v>
      </c>
      <c r="S9" s="15">
        <f t="shared" ref="S9:S72" si="11">IF(AND(L9=0,M9=0),0,IF(M9&gt;=0,DEGREES(ATAN2(L9,M9)),DEGREES(ATAN2(L9,M9))+360))</f>
        <v>85.704591941189705</v>
      </c>
      <c r="T9" s="15">
        <f t="shared" ref="T9:T72" si="12">IF(AND(O9=0,P9=0),0,IF(P9&gt;=0,DEGREES(ATAN2(O9,P9)),DEGREES(ATAN2(O9,P9))+360))</f>
        <v>81.526328606815326</v>
      </c>
      <c r="U9" s="15">
        <f>IF(AN9=0,T9-S9,IF(AN9=1,T9-S9-360,T9+360-S9))</f>
        <v>-4.1782633343743782</v>
      </c>
      <c r="V9" s="15">
        <f t="shared" ref="V9:V72" si="13">N9-K9</f>
        <v>-1.5099999999999909</v>
      </c>
      <c r="W9" s="15">
        <f t="shared" ref="W9:W72" si="14">(R9-Q9)</f>
        <v>-3.7429558456126379</v>
      </c>
      <c r="X9" s="15">
        <f t="shared" ref="X9:X72" si="15">(2*SQRT(Q9*R9)*SIN(RADIANS(U9/2)))</f>
        <v>-1.1254186481166397</v>
      </c>
      <c r="Y9" s="15">
        <f t="shared" ref="Y9:Y72" si="16">AVERAGE(K9,N9)</f>
        <v>73.666666666666671</v>
      </c>
      <c r="Z9" s="15">
        <f t="shared" ref="Z9:Z72" si="17">AVERAGE(Q9,R9)</f>
        <v>15.549120776223065</v>
      </c>
      <c r="AA9" s="15">
        <f>IF(AO9=3,S9+T9,IF(AO9=0,AVERAGE(S9,T9),IF(AO9=1,AVERAGE(S9,T9)+180,AVERAGE(S9,T9)-180)))</f>
        <v>83.615460274002515</v>
      </c>
      <c r="AB9" s="15">
        <f t="shared" ref="AB9:AB72" si="18">(Y9-50)^2</f>
        <v>560.11111111111131</v>
      </c>
      <c r="AC9" s="15">
        <f t="shared" ref="AC9:AC72" si="19">1+(0.015*AB9/SQRT(20+AB9))</f>
        <v>1.3488268090227165</v>
      </c>
      <c r="AD9" s="15">
        <f t="shared" ref="AD9:AD72" si="20">1+0.045*Z9</f>
        <v>1.6997104349300378</v>
      </c>
      <c r="AE9" s="15">
        <f t="shared" ref="AE9:AE72" si="21">1-0.17*COS(RADIANS(AA9-30))+0.24*COS(RADIANS(2*AA9))+0.32*COS(RADIANS(3*AA9+6))-0.2*COS(RADIANS(4*AA9-63))</f>
        <v>0.58716891513603242</v>
      </c>
      <c r="AF9" s="15">
        <f t="shared" ref="AF9:AF72" si="22">1+0.015*Z9*AE9</f>
        <v>1.1369494056624105</v>
      </c>
      <c r="AG9" s="15">
        <f t="shared" ref="AG9:AG72" si="23">30*EXP(-1*((AA9-275)/25)^2)</f>
        <v>1.0601096431494539E-24</v>
      </c>
      <c r="AH9" s="15">
        <f t="shared" ref="AH9:AH72" si="24">2*SQRT(Z9^7/(Z9^7+$B$2))</f>
        <v>0.37284601342209744</v>
      </c>
      <c r="AI9" s="15">
        <f t="shared" ref="AI9:AI72" si="25">-SIN(RADIANS(2*AG9))*AH9</f>
        <v>-1.3797094920345651E-26</v>
      </c>
      <c r="AJ9" s="15">
        <f t="shared" ref="AJ9:AJ72" si="26">V9/AC9/$B$3</f>
        <v>-1.119491390517402</v>
      </c>
      <c r="AK9" s="15">
        <f t="shared" ref="AK9:AK72" si="27">W9/AD9/$B$4</f>
        <v>-2.2021138240330345</v>
      </c>
      <c r="AL9" s="15">
        <f t="shared" ref="AL9:AL72" si="28">X9/AF9/$B$5</f>
        <v>-0.98985816124416481</v>
      </c>
      <c r="AM9" s="15">
        <f t="shared" ref="AM9:AM72" si="29">SQRT(AJ9^2+AK9^2+AL9^2+AI9*AK9*AL9)</f>
        <v>2.6612751542863169</v>
      </c>
      <c r="AN9" s="4">
        <f>IF((T9-S9)&gt;180,1,IF((T9-S9)&lt;-180,2,0))</f>
        <v>0</v>
      </c>
      <c r="AO9" s="5">
        <f>IF(Q9*R9=0,3,IF(ABS(T9-S9)&lt;=180,0,IF((T9+S9)&lt;360,1,2)))</f>
        <v>0</v>
      </c>
      <c r="AP9" s="16">
        <f>AM9</f>
        <v>2.6612751542863169</v>
      </c>
      <c r="AQ9" t="s">
        <v>16</v>
      </c>
      <c r="AS9" s="9" t="s">
        <v>204</v>
      </c>
      <c r="AY9" t="e" cm="1" vm="1">
        <f t="array" ref="AY9">_xlfn._xlws.FILTER(AP9:AQ94,AP9:AP94&lt;AY7)</f>
        <v>#VALUE!</v>
      </c>
      <c r="BC9" t="e" cm="1" vm="2">
        <f t="array" ref="BC9:BD94">_xlfn.SORTBY(AY9:AZ94,AY9:AY94,1)</f>
        <v>#VALUE!</v>
      </c>
      <c r="BD9">
        <v>0</v>
      </c>
    </row>
    <row r="10" spans="1:56" x14ac:dyDescent="0.2">
      <c r="A10" s="15">
        <f>'(Lab)limts'!B6</f>
        <v>77.381666666666661</v>
      </c>
      <c r="B10" s="29">
        <f>'(Lab)limts'!D6</f>
        <v>0.94187833333333337</v>
      </c>
      <c r="C10" s="15">
        <f>'(Lab)limts'!E6</f>
        <v>17.371666666666666</v>
      </c>
      <c r="D10" s="15">
        <f>D9</f>
        <v>72.911666666666676</v>
      </c>
      <c r="E10" s="15">
        <f>E9</f>
        <v>1.4316666666666666</v>
      </c>
      <c r="F10" s="15">
        <f>F9</f>
        <v>13.528333333333334</v>
      </c>
      <c r="G10" s="15">
        <f t="shared" si="0"/>
        <v>17.397181885942924</v>
      </c>
      <c r="H10" s="15">
        <f t="shared" si="1"/>
        <v>13.603877102584477</v>
      </c>
      <c r="I10" s="15">
        <f t="shared" si="2"/>
        <v>15.5005294942637</v>
      </c>
      <c r="J10" s="15">
        <f t="shared" si="3"/>
        <v>0.40776928885899755</v>
      </c>
      <c r="K10" s="15">
        <f t="shared" si="4"/>
        <v>77.381666666666661</v>
      </c>
      <c r="L10" s="15">
        <f t="shared" si="5"/>
        <v>1.3259473915083646</v>
      </c>
      <c r="M10" s="15">
        <f t="shared" si="6"/>
        <v>17.371666666666666</v>
      </c>
      <c r="N10" s="15">
        <f t="shared" si="6"/>
        <v>72.911666666666676</v>
      </c>
      <c r="O10" s="15">
        <f t="shared" si="7"/>
        <v>2.015456365216465</v>
      </c>
      <c r="P10" s="15">
        <f t="shared" si="8"/>
        <v>13.528333333333334</v>
      </c>
      <c r="Q10" s="15">
        <f t="shared" si="9"/>
        <v>17.422196740446527</v>
      </c>
      <c r="R10" s="15">
        <f t="shared" si="10"/>
        <v>13.677641139387646</v>
      </c>
      <c r="S10" s="15">
        <f t="shared" si="11"/>
        <v>85.635181777403346</v>
      </c>
      <c r="T10" s="15">
        <f t="shared" si="12"/>
        <v>81.526376801510011</v>
      </c>
      <c r="U10" s="15">
        <f t="shared" ref="U10:U42" si="30">IF(AN10=0,T10-S10,IF(AN10=1,T10-S10-360,T10+360-S10))</f>
        <v>-4.1088049758933352</v>
      </c>
      <c r="V10" s="15">
        <f t="shared" si="13"/>
        <v>-4.4699999999999847</v>
      </c>
      <c r="W10" s="15">
        <f t="shared" si="14"/>
        <v>-3.744555601058881</v>
      </c>
      <c r="X10" s="15">
        <f t="shared" si="15"/>
        <v>-1.1067687592779507</v>
      </c>
      <c r="Y10" s="15">
        <f t="shared" si="16"/>
        <v>75.146666666666675</v>
      </c>
      <c r="Z10" s="15">
        <f t="shared" si="17"/>
        <v>15.549918939917086</v>
      </c>
      <c r="AA10" s="15">
        <f t="shared" ref="AA10:AA42" si="31">IF(AO10=3,S10+T10,IF(AO10=0,AVERAGE(S10,T10),IF(AO10=1,AVERAGE(S10,T10)+180,AVERAGE(S10,T10)-180)))</f>
        <v>83.580779289456672</v>
      </c>
      <c r="AB10" s="15">
        <f t="shared" si="18"/>
        <v>632.35484444444489</v>
      </c>
      <c r="AC10" s="15">
        <f t="shared" si="19"/>
        <v>1.3713728607821714</v>
      </c>
      <c r="AD10" s="15">
        <f t="shared" si="20"/>
        <v>1.6997463522962688</v>
      </c>
      <c r="AE10" s="15">
        <f t="shared" si="21"/>
        <v>0.58706885638354112</v>
      </c>
      <c r="AF10" s="15">
        <f t="shared" si="22"/>
        <v>1.1369330969337084</v>
      </c>
      <c r="AG10" s="15">
        <f t="shared" si="23"/>
        <v>1.0378286786262639E-24</v>
      </c>
      <c r="AH10" s="15">
        <f t="shared" si="24"/>
        <v>0.37291067491053553</v>
      </c>
      <c r="AI10" s="15">
        <f t="shared" si="25"/>
        <v>-1.3509455540251856E-26</v>
      </c>
      <c r="AJ10" s="15">
        <f t="shared" si="26"/>
        <v>-3.2595074088388269</v>
      </c>
      <c r="AK10" s="15">
        <f t="shared" si="27"/>
        <v>-2.203008464174776</v>
      </c>
      <c r="AL10" s="15">
        <f t="shared" si="28"/>
        <v>-0.97346867837948392</v>
      </c>
      <c r="AM10" s="15">
        <f t="shared" si="29"/>
        <v>4.052810889899356</v>
      </c>
      <c r="AN10" s="4">
        <f t="shared" ref="AN10:AN42" si="32">IF((T10-S10)&gt;180,1,IF((T10-S10)&lt;-180,2,0))</f>
        <v>0</v>
      </c>
      <c r="AO10" s="5">
        <f t="shared" ref="AO10:AO42" si="33">IF(Q10*R10=0,3,IF(ABS(T10-S10)&lt;=180,0,IF((T10+S10)&lt;360,1,2)))</f>
        <v>0</v>
      </c>
      <c r="AP10" s="16">
        <f t="shared" ref="AP10:AP73" si="34">AM10</f>
        <v>4.052810889899356</v>
      </c>
      <c r="AQ10" t="s">
        <v>17</v>
      </c>
      <c r="AS10" s="9" t="s">
        <v>204</v>
      </c>
      <c r="BC10">
        <v>0</v>
      </c>
      <c r="BD10">
        <v>0</v>
      </c>
    </row>
    <row r="11" spans="1:56" x14ac:dyDescent="0.2">
      <c r="A11" s="15">
        <f>'(Lab)limts'!B7</f>
        <v>76.76666666666668</v>
      </c>
      <c r="B11" s="29">
        <f>'(Lab)limts'!D7</f>
        <v>0.89357166666666665</v>
      </c>
      <c r="C11" s="15">
        <f>'(Lab)limts'!E7</f>
        <v>17.371666666666666</v>
      </c>
      <c r="D11" s="15">
        <f t="shared" ref="D11:F26" si="35">D10</f>
        <v>72.911666666666676</v>
      </c>
      <c r="E11" s="15">
        <f t="shared" si="35"/>
        <v>1.4316666666666666</v>
      </c>
      <c r="F11" s="15">
        <f t="shared" si="35"/>
        <v>13.528333333333334</v>
      </c>
      <c r="G11" s="15">
        <f t="shared" si="0"/>
        <v>17.394633456938585</v>
      </c>
      <c r="H11" s="15">
        <f t="shared" si="1"/>
        <v>13.603877102584477</v>
      </c>
      <c r="I11" s="15">
        <f t="shared" si="2"/>
        <v>15.499255279761531</v>
      </c>
      <c r="J11" s="15">
        <f t="shared" si="3"/>
        <v>0.40779491993219091</v>
      </c>
      <c r="K11" s="15">
        <f t="shared" si="4"/>
        <v>76.76666666666668</v>
      </c>
      <c r="L11" s="15">
        <f t="shared" si="5"/>
        <v>1.2579656529286742</v>
      </c>
      <c r="M11" s="15">
        <f t="shared" si="6"/>
        <v>17.371666666666666</v>
      </c>
      <c r="N11" s="15">
        <f t="shared" si="6"/>
        <v>72.911666666666676</v>
      </c>
      <c r="O11" s="15">
        <f t="shared" si="7"/>
        <v>2.0154930603695864</v>
      </c>
      <c r="P11" s="15">
        <f t="shared" si="8"/>
        <v>13.528333333333334</v>
      </c>
      <c r="Q11" s="15">
        <f t="shared" si="9"/>
        <v>17.417154772284881</v>
      </c>
      <c r="R11" s="15">
        <f t="shared" si="10"/>
        <v>13.6776465466167</v>
      </c>
      <c r="S11" s="15">
        <f t="shared" si="11"/>
        <v>85.858167654893165</v>
      </c>
      <c r="T11" s="15">
        <f t="shared" si="12"/>
        <v>81.526224763194008</v>
      </c>
      <c r="U11" s="15">
        <f t="shared" si="30"/>
        <v>-4.3319428916991569</v>
      </c>
      <c r="V11" s="15">
        <f t="shared" si="13"/>
        <v>-3.855000000000004</v>
      </c>
      <c r="W11" s="15">
        <f t="shared" si="14"/>
        <v>-3.7395082256681818</v>
      </c>
      <c r="X11" s="15">
        <f t="shared" si="15"/>
        <v>-1.1666778108352225</v>
      </c>
      <c r="Y11" s="15">
        <f t="shared" si="16"/>
        <v>74.839166666666671</v>
      </c>
      <c r="Z11" s="15">
        <f t="shared" si="17"/>
        <v>15.547400659450791</v>
      </c>
      <c r="AA11" s="15">
        <f t="shared" si="31"/>
        <v>83.692196209043587</v>
      </c>
      <c r="AB11" s="15">
        <f t="shared" si="18"/>
        <v>616.98420069444467</v>
      </c>
      <c r="AC11" s="15">
        <f t="shared" si="19"/>
        <v>1.3666916087733456</v>
      </c>
      <c r="AD11" s="15">
        <f t="shared" si="20"/>
        <v>1.6996330296752855</v>
      </c>
      <c r="AE11" s="15">
        <f t="shared" si="21"/>
        <v>0.58739261913454743</v>
      </c>
      <c r="AF11" s="15">
        <f t="shared" si="22"/>
        <v>1.1369864259113349</v>
      </c>
      <c r="AG11" s="15">
        <f t="shared" si="23"/>
        <v>1.111108701948054E-24</v>
      </c>
      <c r="AH11" s="15">
        <f t="shared" si="24"/>
        <v>0.37270668601057527</v>
      </c>
      <c r="AI11" s="15">
        <f t="shared" si="25"/>
        <v>-1.4455432690500909E-26</v>
      </c>
      <c r="AJ11" s="15">
        <f t="shared" si="26"/>
        <v>-2.8206802289947501</v>
      </c>
      <c r="AK11" s="15">
        <f t="shared" si="27"/>
        <v>-2.2001856638327473</v>
      </c>
      <c r="AL11" s="15">
        <f t="shared" si="28"/>
        <v>-1.0261141067714057</v>
      </c>
      <c r="AM11" s="15">
        <f t="shared" si="29"/>
        <v>3.7215539858629358</v>
      </c>
      <c r="AN11" s="4">
        <f t="shared" si="32"/>
        <v>0</v>
      </c>
      <c r="AO11" s="5">
        <f t="shared" si="33"/>
        <v>0</v>
      </c>
      <c r="AP11" s="16">
        <f t="shared" si="34"/>
        <v>3.7215539858629358</v>
      </c>
      <c r="AQ11" t="s">
        <v>18</v>
      </c>
      <c r="AS11" s="9" t="s">
        <v>204</v>
      </c>
      <c r="BC11">
        <v>0</v>
      </c>
      <c r="BD11">
        <v>0</v>
      </c>
    </row>
    <row r="12" spans="1:56" x14ac:dyDescent="0.2">
      <c r="A12" s="15">
        <f>'(Lab)limts'!B8</f>
        <v>73.051666666666662</v>
      </c>
      <c r="B12" s="29">
        <f>'(Lab)limts'!D8</f>
        <v>0.83721166666666624</v>
      </c>
      <c r="C12" s="15">
        <f>'(Lab)limts'!E8</f>
        <v>17.371666666666666</v>
      </c>
      <c r="D12" s="15">
        <f t="shared" si="35"/>
        <v>72.911666666666676</v>
      </c>
      <c r="E12" s="15">
        <f t="shared" si="35"/>
        <v>1.4316666666666666</v>
      </c>
      <c r="F12" s="15">
        <f t="shared" si="35"/>
        <v>13.528333333333334</v>
      </c>
      <c r="G12" s="15">
        <f t="shared" si="0"/>
        <v>17.391829292877173</v>
      </c>
      <c r="H12" s="15">
        <f t="shared" si="1"/>
        <v>13.603877102584477</v>
      </c>
      <c r="I12" s="15">
        <f t="shared" si="2"/>
        <v>15.497853197730825</v>
      </c>
      <c r="J12" s="15">
        <f t="shared" si="3"/>
        <v>0.40782311786818737</v>
      </c>
      <c r="K12" s="15">
        <f t="shared" si="4"/>
        <v>73.051666666666662</v>
      </c>
      <c r="L12" s="15">
        <f t="shared" si="5"/>
        <v>1.1786459388822876</v>
      </c>
      <c r="M12" s="15">
        <f t="shared" si="6"/>
        <v>17.371666666666666</v>
      </c>
      <c r="N12" s="15">
        <f t="shared" si="6"/>
        <v>72.911666666666676</v>
      </c>
      <c r="O12" s="15">
        <f t="shared" si="7"/>
        <v>2.0155334304146213</v>
      </c>
      <c r="P12" s="15">
        <f t="shared" si="8"/>
        <v>13.528333333333334</v>
      </c>
      <c r="Q12" s="15">
        <f t="shared" si="9"/>
        <v>17.411605584408967</v>
      </c>
      <c r="R12" s="15">
        <f t="shared" si="10"/>
        <v>13.677652495472193</v>
      </c>
      <c r="S12" s="15">
        <f t="shared" si="11"/>
        <v>86.118501553499371</v>
      </c>
      <c r="T12" s="15">
        <f t="shared" si="12"/>
        <v>81.526057498908514</v>
      </c>
      <c r="U12" s="15">
        <f t="shared" si="30"/>
        <v>-4.5924440545908567</v>
      </c>
      <c r="V12" s="15">
        <f t="shared" si="13"/>
        <v>-0.13999999999998636</v>
      </c>
      <c r="W12" s="15">
        <f t="shared" si="14"/>
        <v>-3.733953088936774</v>
      </c>
      <c r="X12" s="15">
        <f t="shared" si="15"/>
        <v>-1.2366026500917402</v>
      </c>
      <c r="Y12" s="15">
        <f t="shared" si="16"/>
        <v>72.981666666666669</v>
      </c>
      <c r="Z12" s="15">
        <f t="shared" si="17"/>
        <v>15.544629039940581</v>
      </c>
      <c r="AA12" s="15">
        <f t="shared" si="31"/>
        <v>83.822279526203943</v>
      </c>
      <c r="AB12" s="15">
        <f t="shared" si="18"/>
        <v>528.15700277777785</v>
      </c>
      <c r="AC12" s="15">
        <f t="shared" si="19"/>
        <v>1.3383777654663001</v>
      </c>
      <c r="AD12" s="15">
        <f t="shared" si="20"/>
        <v>1.699508306797326</v>
      </c>
      <c r="AE12" s="15">
        <f t="shared" si="21"/>
        <v>0.58777914503696027</v>
      </c>
      <c r="AF12" s="15">
        <f t="shared" si="22"/>
        <v>1.1370521315051947</v>
      </c>
      <c r="AG12" s="15">
        <f t="shared" si="23"/>
        <v>1.2031779219816102E-24</v>
      </c>
      <c r="AH12" s="15">
        <f t="shared" si="24"/>
        <v>0.37248225736890245</v>
      </c>
      <c r="AI12" s="15">
        <f t="shared" si="25"/>
        <v>-1.5643819918491783E-26</v>
      </c>
      <c r="AJ12" s="15">
        <f t="shared" si="26"/>
        <v>-0.10460424822673993</v>
      </c>
      <c r="AK12" s="15">
        <f t="shared" si="27"/>
        <v>-2.1970784573411706</v>
      </c>
      <c r="AL12" s="15">
        <f t="shared" si="28"/>
        <v>-1.0875514110815339</v>
      </c>
      <c r="AM12" s="15">
        <f t="shared" si="29"/>
        <v>2.4537448661597185</v>
      </c>
      <c r="AN12" s="4">
        <f t="shared" si="32"/>
        <v>0</v>
      </c>
      <c r="AO12" s="5">
        <f t="shared" si="33"/>
        <v>0</v>
      </c>
      <c r="AP12" s="16">
        <f t="shared" si="34"/>
        <v>2.4537448661597185</v>
      </c>
      <c r="AQ12" t="s">
        <v>19</v>
      </c>
      <c r="AS12" s="9" t="s">
        <v>205</v>
      </c>
      <c r="AT12"/>
      <c r="AU12" s="10"/>
      <c r="BC12">
        <v>0</v>
      </c>
      <c r="BD12">
        <v>0</v>
      </c>
    </row>
    <row r="13" spans="1:56" x14ac:dyDescent="0.2">
      <c r="A13" s="15">
        <f>'(Lab)limts'!B9</f>
        <v>74.423333333333332</v>
      </c>
      <c r="B13" s="29">
        <f>'(Lab)limts'!D9</f>
        <v>0.70511833333333329</v>
      </c>
      <c r="C13" s="15">
        <f>'(Lab)limts'!E9</f>
        <v>21.348333333333329</v>
      </c>
      <c r="D13" s="15">
        <f t="shared" si="35"/>
        <v>72.911666666666676</v>
      </c>
      <c r="E13" s="15">
        <f t="shared" si="35"/>
        <v>1.4316666666666666</v>
      </c>
      <c r="F13" s="15">
        <f t="shared" si="35"/>
        <v>13.528333333333334</v>
      </c>
      <c r="G13" s="15">
        <f t="shared" si="0"/>
        <v>21.359974905769757</v>
      </c>
      <c r="H13" s="15">
        <f t="shared" si="1"/>
        <v>13.603877102584477</v>
      </c>
      <c r="I13" s="15">
        <f t="shared" si="2"/>
        <v>17.481926004177119</v>
      </c>
      <c r="J13" s="15">
        <f t="shared" si="3"/>
        <v>0.36253984308183973</v>
      </c>
      <c r="K13" s="15">
        <f t="shared" si="4"/>
        <v>74.423333333333332</v>
      </c>
      <c r="L13" s="15">
        <f t="shared" si="5"/>
        <v>0.96075182325412833</v>
      </c>
      <c r="M13" s="15">
        <f t="shared" si="6"/>
        <v>21.348333333333329</v>
      </c>
      <c r="N13" s="15">
        <f t="shared" si="6"/>
        <v>72.911666666666676</v>
      </c>
      <c r="O13" s="15">
        <f t="shared" si="7"/>
        <v>1.9507028753455007</v>
      </c>
      <c r="P13" s="15">
        <f t="shared" si="8"/>
        <v>13.528333333333334</v>
      </c>
      <c r="Q13" s="15">
        <f t="shared" si="9"/>
        <v>21.36994104289942</v>
      </c>
      <c r="R13" s="15">
        <f t="shared" si="10"/>
        <v>13.668249503343835</v>
      </c>
      <c r="S13" s="15">
        <f t="shared" si="11"/>
        <v>87.423222404150934</v>
      </c>
      <c r="T13" s="15">
        <f t="shared" si="12"/>
        <v>81.794854115351299</v>
      </c>
      <c r="U13" s="15">
        <f t="shared" si="30"/>
        <v>-5.6283682887996349</v>
      </c>
      <c r="V13" s="15">
        <f t="shared" si="13"/>
        <v>-1.5116666666666561</v>
      </c>
      <c r="W13" s="15">
        <f t="shared" si="14"/>
        <v>-7.7016915395555845</v>
      </c>
      <c r="X13" s="15">
        <f t="shared" si="15"/>
        <v>-1.6781985922633538</v>
      </c>
      <c r="Y13" s="15">
        <f t="shared" si="16"/>
        <v>73.667500000000004</v>
      </c>
      <c r="Z13" s="15">
        <f t="shared" si="17"/>
        <v>17.519095273121629</v>
      </c>
      <c r="AA13" s="15">
        <f t="shared" si="31"/>
        <v>84.609038259751117</v>
      </c>
      <c r="AB13" s="15">
        <f t="shared" si="18"/>
        <v>560.15055625000014</v>
      </c>
      <c r="AC13" s="15">
        <f t="shared" si="19"/>
        <v>1.3488395151081385</v>
      </c>
      <c r="AD13" s="15">
        <f t="shared" si="20"/>
        <v>1.7883592872904732</v>
      </c>
      <c r="AE13" s="15">
        <f t="shared" si="21"/>
        <v>0.59031558133990925</v>
      </c>
      <c r="AF13" s="15">
        <f t="shared" si="22"/>
        <v>1.1551269236605308</v>
      </c>
      <c r="AG13" s="15">
        <f t="shared" si="23"/>
        <v>1.9450551155569359E-24</v>
      </c>
      <c r="AH13" s="15">
        <f t="shared" si="24"/>
        <v>0.55362988597996721</v>
      </c>
      <c r="AI13" s="15">
        <f t="shared" si="25"/>
        <v>-3.7588829439161882E-26</v>
      </c>
      <c r="AJ13" s="15">
        <f t="shared" si="26"/>
        <v>-1.1207164749658625</v>
      </c>
      <c r="AK13" s="15">
        <f t="shared" si="27"/>
        <v>-4.3065683692812904</v>
      </c>
      <c r="AL13" s="15">
        <f t="shared" si="28"/>
        <v>-1.4528261422088915</v>
      </c>
      <c r="AM13" s="15">
        <f t="shared" si="29"/>
        <v>4.6811580122913599</v>
      </c>
      <c r="AN13" s="4">
        <f t="shared" si="32"/>
        <v>0</v>
      </c>
      <c r="AO13" s="5">
        <f t="shared" si="33"/>
        <v>0</v>
      </c>
      <c r="AP13" s="16">
        <f t="shared" si="34"/>
        <v>4.6811580122913599</v>
      </c>
      <c r="AQ13" t="s">
        <v>20</v>
      </c>
      <c r="AS13" s="9" t="s">
        <v>205</v>
      </c>
      <c r="AT13"/>
      <c r="AU13" s="10"/>
      <c r="BC13">
        <v>0</v>
      </c>
      <c r="BD13">
        <v>0</v>
      </c>
    </row>
    <row r="14" spans="1:56" x14ac:dyDescent="0.2">
      <c r="A14" s="15">
        <f>'(Lab)limts'!B10</f>
        <v>75.373333333333321</v>
      </c>
      <c r="B14" s="29">
        <f>'(Lab)limts'!D10</f>
        <v>0.96445166666666604</v>
      </c>
      <c r="C14" s="15">
        <f>'(Lab)limts'!E10</f>
        <v>17.371666666666666</v>
      </c>
      <c r="D14" s="15">
        <f t="shared" si="35"/>
        <v>72.911666666666676</v>
      </c>
      <c r="E14" s="15">
        <f t="shared" si="35"/>
        <v>1.4316666666666666</v>
      </c>
      <c r="F14" s="15">
        <f t="shared" si="35"/>
        <v>13.528333333333334</v>
      </c>
      <c r="G14" s="15">
        <f t="shared" si="0"/>
        <v>17.398418600410608</v>
      </c>
      <c r="H14" s="15">
        <f t="shared" si="1"/>
        <v>13.603877102584477</v>
      </c>
      <c r="I14" s="15">
        <f t="shared" si="2"/>
        <v>15.501147851497542</v>
      </c>
      <c r="J14" s="15">
        <f t="shared" si="3"/>
        <v>0.40775684885544083</v>
      </c>
      <c r="K14" s="15">
        <f t="shared" si="4"/>
        <v>75.373333333333321</v>
      </c>
      <c r="L14" s="15">
        <f t="shared" si="5"/>
        <v>1.3577134391400438</v>
      </c>
      <c r="M14" s="15">
        <f t="shared" si="6"/>
        <v>17.371666666666666</v>
      </c>
      <c r="N14" s="15">
        <f t="shared" si="6"/>
        <v>72.911666666666676</v>
      </c>
      <c r="O14" s="15">
        <f t="shared" si="7"/>
        <v>2.0154385552780396</v>
      </c>
      <c r="P14" s="15">
        <f t="shared" si="8"/>
        <v>13.528333333333334</v>
      </c>
      <c r="Q14" s="15">
        <f t="shared" si="9"/>
        <v>17.424643140121958</v>
      </c>
      <c r="R14" s="15">
        <f t="shared" si="10"/>
        <v>13.677638515031717</v>
      </c>
      <c r="S14" s="15">
        <f t="shared" si="11"/>
        <v>85.53103142696034</v>
      </c>
      <c r="T14" s="15">
        <f t="shared" si="12"/>
        <v>81.526450593125688</v>
      </c>
      <c r="U14" s="15">
        <f t="shared" si="30"/>
        <v>-4.0045808338346518</v>
      </c>
      <c r="V14" s="15">
        <f t="shared" si="13"/>
        <v>-2.4616666666666447</v>
      </c>
      <c r="W14" s="15">
        <f t="shared" si="14"/>
        <v>-3.7470046250902413</v>
      </c>
      <c r="X14" s="15">
        <f t="shared" si="15"/>
        <v>-1.0787816178736922</v>
      </c>
      <c r="Y14" s="15">
        <f t="shared" si="16"/>
        <v>74.142499999999998</v>
      </c>
      <c r="Z14" s="15">
        <f t="shared" si="17"/>
        <v>15.551140827576837</v>
      </c>
      <c r="AA14" s="15">
        <f t="shared" si="31"/>
        <v>83.528741010043007</v>
      </c>
      <c r="AB14" s="15">
        <f t="shared" si="18"/>
        <v>582.86030624999989</v>
      </c>
      <c r="AC14" s="15">
        <f t="shared" si="19"/>
        <v>1.3560798466951063</v>
      </c>
      <c r="AD14" s="15">
        <f t="shared" si="20"/>
        <v>1.6998013372409577</v>
      </c>
      <c r="AE14" s="15">
        <f t="shared" si="21"/>
        <v>0.58691993690721944</v>
      </c>
      <c r="AF14" s="15">
        <f t="shared" si="22"/>
        <v>1.1369091189003502</v>
      </c>
      <c r="AG14" s="15">
        <f t="shared" si="23"/>
        <v>1.0052645923202508E-24</v>
      </c>
      <c r="AH14" s="15">
        <f t="shared" si="24"/>
        <v>0.37300967719848638</v>
      </c>
      <c r="AI14" s="15">
        <f t="shared" si="25"/>
        <v>-1.3089041610641749E-26</v>
      </c>
      <c r="AJ14" s="15">
        <f t="shared" si="26"/>
        <v>-1.8152815062224819</v>
      </c>
      <c r="AK14" s="15">
        <f t="shared" si="27"/>
        <v>-2.2043779722942292</v>
      </c>
      <c r="AL14" s="15">
        <f t="shared" si="28"/>
        <v>-0.94887234163194989</v>
      </c>
      <c r="AM14" s="15">
        <f t="shared" si="29"/>
        <v>3.0091340801439013</v>
      </c>
      <c r="AN14" s="4">
        <f t="shared" si="32"/>
        <v>0</v>
      </c>
      <c r="AO14" s="5">
        <f t="shared" si="33"/>
        <v>0</v>
      </c>
      <c r="AP14" s="16">
        <f t="shared" si="34"/>
        <v>3.0091340801439013</v>
      </c>
      <c r="AQ14" t="s">
        <v>21</v>
      </c>
      <c r="AS14" s="9" t="s">
        <v>205</v>
      </c>
      <c r="AT14"/>
      <c r="AU14" s="10"/>
      <c r="BC14">
        <v>0</v>
      </c>
      <c r="BD14">
        <v>0</v>
      </c>
    </row>
    <row r="15" spans="1:56" x14ac:dyDescent="0.2">
      <c r="A15" s="15">
        <f>'(Lab)limts'!B11</f>
        <v>72.831666666666663</v>
      </c>
      <c r="B15" s="29">
        <f>'(Lab)limts'!D11</f>
        <v>0.75166499999999958</v>
      </c>
      <c r="C15" s="15">
        <f>'(Lab)limts'!E11</f>
        <v>18.7</v>
      </c>
      <c r="D15" s="15">
        <f t="shared" si="35"/>
        <v>72.911666666666676</v>
      </c>
      <c r="E15" s="15">
        <f t="shared" si="35"/>
        <v>1.4316666666666666</v>
      </c>
      <c r="F15" s="15">
        <f t="shared" si="35"/>
        <v>13.528333333333334</v>
      </c>
      <c r="G15" s="15">
        <f t="shared" si="0"/>
        <v>18.715100861930321</v>
      </c>
      <c r="H15" s="15">
        <f t="shared" si="1"/>
        <v>13.603877102584477</v>
      </c>
      <c r="I15" s="15">
        <f t="shared" si="2"/>
        <v>16.1594889822574</v>
      </c>
      <c r="J15" s="15">
        <f t="shared" si="3"/>
        <v>0.39391017207437024</v>
      </c>
      <c r="K15" s="15">
        <f t="shared" si="4"/>
        <v>72.831666666666663</v>
      </c>
      <c r="L15" s="15">
        <f t="shared" si="5"/>
        <v>1.0477534894922809</v>
      </c>
      <c r="M15" s="15">
        <f t="shared" si="6"/>
        <v>18.7</v>
      </c>
      <c r="N15" s="15">
        <f t="shared" si="6"/>
        <v>72.911666666666676</v>
      </c>
      <c r="O15" s="15">
        <f t="shared" si="7"/>
        <v>1.9956147296864735</v>
      </c>
      <c r="P15" s="15">
        <f t="shared" si="8"/>
        <v>13.528333333333334</v>
      </c>
      <c r="Q15" s="15">
        <f t="shared" si="9"/>
        <v>18.729329602918071</v>
      </c>
      <c r="R15" s="15">
        <f t="shared" si="10"/>
        <v>13.674731475503254</v>
      </c>
      <c r="S15" s="15">
        <f t="shared" si="11"/>
        <v>86.793093511776917</v>
      </c>
      <c r="T15" s="15">
        <f t="shared" si="12"/>
        <v>81.60860381804325</v>
      </c>
      <c r="U15" s="15">
        <f t="shared" si="30"/>
        <v>-5.1844896937336671</v>
      </c>
      <c r="V15" s="15">
        <f t="shared" si="13"/>
        <v>8.0000000000012506E-2</v>
      </c>
      <c r="W15" s="15">
        <f t="shared" si="14"/>
        <v>-5.0545981274148168</v>
      </c>
      <c r="X15" s="15">
        <f t="shared" si="15"/>
        <v>-1.4476238503520815</v>
      </c>
      <c r="Y15" s="15">
        <f t="shared" si="16"/>
        <v>72.87166666666667</v>
      </c>
      <c r="Z15" s="15">
        <f t="shared" si="17"/>
        <v>16.202030539210661</v>
      </c>
      <c r="AA15" s="15">
        <f t="shared" si="31"/>
        <v>84.200848664910083</v>
      </c>
      <c r="AB15" s="15">
        <f t="shared" si="18"/>
        <v>523.1131361111112</v>
      </c>
      <c r="AC15" s="15">
        <f t="shared" si="19"/>
        <v>1.3366989262750462</v>
      </c>
      <c r="AD15" s="15">
        <f t="shared" si="20"/>
        <v>1.7290913742644798</v>
      </c>
      <c r="AE15" s="15">
        <f t="shared" si="21"/>
        <v>0.58895673465889675</v>
      </c>
      <c r="AF15" s="15">
        <f t="shared" si="22"/>
        <v>1.1431344250182585</v>
      </c>
      <c r="AG15" s="15">
        <f t="shared" si="23"/>
        <v>1.5163919154173524E-24</v>
      </c>
      <c r="AH15" s="15">
        <f t="shared" si="24"/>
        <v>0.4281033350961938</v>
      </c>
      <c r="AI15" s="15">
        <f t="shared" si="25"/>
        <v>-2.2660392853363613E-26</v>
      </c>
      <c r="AJ15" s="15">
        <f t="shared" si="26"/>
        <v>5.9848929648613547E-2</v>
      </c>
      <c r="AK15" s="15">
        <f t="shared" si="27"/>
        <v>-2.9232683724218682</v>
      </c>
      <c r="AL15" s="15">
        <f t="shared" si="28"/>
        <v>-1.2663636215215544</v>
      </c>
      <c r="AM15" s="15">
        <f t="shared" si="29"/>
        <v>3.1863390738424671</v>
      </c>
      <c r="AN15" s="4">
        <f t="shared" si="32"/>
        <v>0</v>
      </c>
      <c r="AO15" s="5">
        <f t="shared" si="33"/>
        <v>0</v>
      </c>
      <c r="AP15" s="16">
        <f t="shared" si="34"/>
        <v>3.1863390738424671</v>
      </c>
      <c r="AQ15" t="s">
        <v>22</v>
      </c>
      <c r="AS15" s="4" t="s">
        <v>201</v>
      </c>
      <c r="AU15" s="11"/>
      <c r="BC15">
        <v>0</v>
      </c>
      <c r="BD15">
        <v>0</v>
      </c>
    </row>
    <row r="16" spans="1:56" x14ac:dyDescent="0.2">
      <c r="A16" s="15">
        <f>'(Lab)limts'!B12</f>
        <v>74.36</v>
      </c>
      <c r="B16" s="29">
        <f>'(Lab)limts'!D12</f>
        <v>0.70909166666666668</v>
      </c>
      <c r="C16" s="15">
        <f>'(Lab)limts'!E12</f>
        <v>21.176666666666666</v>
      </c>
      <c r="D16" s="15">
        <f t="shared" si="35"/>
        <v>72.911666666666676</v>
      </c>
      <c r="E16" s="15">
        <f t="shared" si="35"/>
        <v>1.4316666666666666</v>
      </c>
      <c r="F16" s="15">
        <f t="shared" si="35"/>
        <v>13.528333333333334</v>
      </c>
      <c r="G16" s="15">
        <f t="shared" si="0"/>
        <v>21.188535157080757</v>
      </c>
      <c r="H16" s="15">
        <f t="shared" si="1"/>
        <v>13.603877102584477</v>
      </c>
      <c r="I16" s="15">
        <f t="shared" si="2"/>
        <v>17.396206129832617</v>
      </c>
      <c r="J16" s="15">
        <f t="shared" si="3"/>
        <v>0.3647114360899798</v>
      </c>
      <c r="K16" s="15">
        <f t="shared" si="4"/>
        <v>74.36</v>
      </c>
      <c r="L16" s="15">
        <f t="shared" si="5"/>
        <v>0.967705506736104</v>
      </c>
      <c r="M16" s="15">
        <f t="shared" si="6"/>
        <v>21.176666666666666</v>
      </c>
      <c r="N16" s="15">
        <f t="shared" si="6"/>
        <v>72.911666666666676</v>
      </c>
      <c r="O16" s="15">
        <f t="shared" si="7"/>
        <v>1.9538118726688212</v>
      </c>
      <c r="P16" s="15">
        <f t="shared" si="8"/>
        <v>13.528333333333334</v>
      </c>
      <c r="Q16" s="15">
        <f t="shared" si="9"/>
        <v>21.19876564941644</v>
      </c>
      <c r="R16" s="15">
        <f t="shared" si="10"/>
        <v>13.668693559062602</v>
      </c>
      <c r="S16" s="15">
        <f t="shared" si="11"/>
        <v>87.383587471252596</v>
      </c>
      <c r="T16" s="15">
        <f t="shared" si="12"/>
        <v>81.781955372796077</v>
      </c>
      <c r="U16" s="15">
        <f t="shared" si="30"/>
        <v>-5.6016320984565198</v>
      </c>
      <c r="V16" s="15">
        <f t="shared" si="13"/>
        <v>-1.4483333333333235</v>
      </c>
      <c r="W16" s="15">
        <f t="shared" si="14"/>
        <v>-7.5300720903538387</v>
      </c>
      <c r="X16" s="15">
        <f t="shared" si="15"/>
        <v>-1.6635572899016591</v>
      </c>
      <c r="Y16" s="15">
        <f t="shared" si="16"/>
        <v>73.635833333333338</v>
      </c>
      <c r="Z16" s="15">
        <f t="shared" si="17"/>
        <v>17.43372960423952</v>
      </c>
      <c r="AA16" s="15">
        <f t="shared" si="31"/>
        <v>84.582771422024337</v>
      </c>
      <c r="AB16" s="15">
        <f t="shared" si="18"/>
        <v>558.65261736111131</v>
      </c>
      <c r="AC16" s="15">
        <f t="shared" si="19"/>
        <v>1.3483566744535438</v>
      </c>
      <c r="AD16" s="15">
        <f t="shared" si="20"/>
        <v>1.7845178321907784</v>
      </c>
      <c r="AE16" s="15">
        <f t="shared" si="21"/>
        <v>0.59022532562304542</v>
      </c>
      <c r="AF16" s="15">
        <f t="shared" si="22"/>
        <v>1.1543474309872959</v>
      </c>
      <c r="AG16" s="15">
        <f t="shared" si="23"/>
        <v>1.9141738327438956E-24</v>
      </c>
      <c r="AH16" s="15">
        <f t="shared" si="24"/>
        <v>0.54494764061833001</v>
      </c>
      <c r="AI16" s="15">
        <f t="shared" si="25"/>
        <v>-3.6411914551191528E-26</v>
      </c>
      <c r="AJ16" s="15">
        <f t="shared" si="26"/>
        <v>-1.0741470419318373</v>
      </c>
      <c r="AK16" s="15">
        <f t="shared" si="27"/>
        <v>-4.2196676068568513</v>
      </c>
      <c r="AL16" s="15">
        <f t="shared" si="28"/>
        <v>-1.441123569252321</v>
      </c>
      <c r="AM16" s="15">
        <f t="shared" si="29"/>
        <v>4.5865263241261891</v>
      </c>
      <c r="AN16" s="4">
        <f t="shared" si="32"/>
        <v>0</v>
      </c>
      <c r="AO16" s="5">
        <f t="shared" si="33"/>
        <v>0</v>
      </c>
      <c r="AP16" s="16">
        <f t="shared" si="34"/>
        <v>4.5865263241261891</v>
      </c>
      <c r="AQ16" t="s">
        <v>23</v>
      </c>
      <c r="AS16" s="4">
        <v>0</v>
      </c>
      <c r="AT16" s="12" t="s">
        <v>206</v>
      </c>
      <c r="AU16" s="11"/>
      <c r="AV16" s="13"/>
      <c r="BC16">
        <v>0</v>
      </c>
      <c r="BD16">
        <v>0</v>
      </c>
    </row>
    <row r="17" spans="1:56" x14ac:dyDescent="0.2">
      <c r="A17" s="15">
        <f>'(Lab)limts'!B13</f>
        <v>74.53</v>
      </c>
      <c r="B17" s="29">
        <f>'(Lab)limts'!D13</f>
        <v>0.71493166666666674</v>
      </c>
      <c r="C17" s="15">
        <f>'(Lab)limts'!E13</f>
        <v>21.121666666666666</v>
      </c>
      <c r="D17" s="15">
        <f t="shared" si="35"/>
        <v>72.911666666666676</v>
      </c>
      <c r="E17" s="15">
        <f t="shared" si="35"/>
        <v>1.4316666666666666</v>
      </c>
      <c r="F17" s="15">
        <f t="shared" si="35"/>
        <v>13.528333333333334</v>
      </c>
      <c r="G17" s="15">
        <f t="shared" si="0"/>
        <v>21.133762799505927</v>
      </c>
      <c r="H17" s="15">
        <f t="shared" si="1"/>
        <v>13.603877102584477</v>
      </c>
      <c r="I17" s="15">
        <f t="shared" si="2"/>
        <v>17.368819951045204</v>
      </c>
      <c r="J17" s="15">
        <f t="shared" si="3"/>
        <v>0.3654013478314998</v>
      </c>
      <c r="K17" s="15">
        <f t="shared" si="4"/>
        <v>74.53</v>
      </c>
      <c r="L17" s="15">
        <f t="shared" si="5"/>
        <v>0.97616866127408741</v>
      </c>
      <c r="M17" s="15">
        <f t="shared" si="6"/>
        <v>21.121666666666666</v>
      </c>
      <c r="N17" s="15">
        <f t="shared" si="6"/>
        <v>72.911666666666676</v>
      </c>
      <c r="O17" s="15">
        <f t="shared" si="7"/>
        <v>1.9547995963120974</v>
      </c>
      <c r="P17" s="15">
        <f t="shared" si="8"/>
        <v>13.528333333333334</v>
      </c>
      <c r="Q17" s="15">
        <f t="shared" si="9"/>
        <v>21.144212163923996</v>
      </c>
      <c r="R17" s="15">
        <f t="shared" si="10"/>
        <v>13.668834779874974</v>
      </c>
      <c r="S17" s="15">
        <f t="shared" si="11"/>
        <v>87.353874836605911</v>
      </c>
      <c r="T17" s="15">
        <f t="shared" si="12"/>
        <v>81.777857637723827</v>
      </c>
      <c r="U17" s="15">
        <f t="shared" si="30"/>
        <v>-5.5760171988820844</v>
      </c>
      <c r="V17" s="15">
        <f t="shared" si="13"/>
        <v>-1.6183333333333252</v>
      </c>
      <c r="W17" s="15">
        <f t="shared" si="14"/>
        <v>-7.4753773840490219</v>
      </c>
      <c r="X17" s="15">
        <f t="shared" si="15"/>
        <v>-1.6538326953391884</v>
      </c>
      <c r="Y17" s="15">
        <f t="shared" si="16"/>
        <v>73.720833333333331</v>
      </c>
      <c r="Z17" s="15">
        <f t="shared" si="17"/>
        <v>17.406523471899483</v>
      </c>
      <c r="AA17" s="15">
        <f t="shared" si="31"/>
        <v>84.565866237164869</v>
      </c>
      <c r="AB17" s="15">
        <f t="shared" si="18"/>
        <v>562.67793402777772</v>
      </c>
      <c r="AC17" s="15">
        <f t="shared" si="19"/>
        <v>1.349652676826512</v>
      </c>
      <c r="AD17" s="15">
        <f t="shared" si="20"/>
        <v>1.7832935562354768</v>
      </c>
      <c r="AE17" s="15">
        <f t="shared" si="21"/>
        <v>0.59016744338046545</v>
      </c>
      <c r="AF17" s="15">
        <f t="shared" si="22"/>
        <v>1.1540914518332948</v>
      </c>
      <c r="AG17" s="15">
        <f t="shared" si="23"/>
        <v>1.8945564168533666E-24</v>
      </c>
      <c r="AH17" s="15">
        <f t="shared" si="24"/>
        <v>0.54219586681032383</v>
      </c>
      <c r="AI17" s="15">
        <f t="shared" si="25"/>
        <v>-3.5856765276134429E-26</v>
      </c>
      <c r="AJ17" s="15">
        <f t="shared" si="26"/>
        <v>-1.1990739255514034</v>
      </c>
      <c r="AK17" s="15">
        <f t="shared" si="27"/>
        <v>-4.1918939021063384</v>
      </c>
      <c r="AL17" s="15">
        <f t="shared" si="28"/>
        <v>-1.4330170219284146</v>
      </c>
      <c r="AM17" s="15">
        <f t="shared" si="29"/>
        <v>4.5894760649326996</v>
      </c>
      <c r="AN17" s="4">
        <f t="shared" si="32"/>
        <v>0</v>
      </c>
      <c r="AO17" s="5">
        <f t="shared" si="33"/>
        <v>0</v>
      </c>
      <c r="AP17" s="16">
        <f t="shared" si="34"/>
        <v>4.5894760649326996</v>
      </c>
      <c r="AQ17" t="s">
        <v>24</v>
      </c>
      <c r="AS17" s="4">
        <v>1</v>
      </c>
      <c r="AT17" s="4" t="s">
        <v>207</v>
      </c>
      <c r="AU17" s="13"/>
      <c r="AV17" s="13"/>
      <c r="BC17">
        <v>0</v>
      </c>
      <c r="BD17">
        <v>0</v>
      </c>
    </row>
    <row r="18" spans="1:56" x14ac:dyDescent="0.2">
      <c r="A18" s="15">
        <f>'(Lab)limts'!B14</f>
        <v>75.541666666666671</v>
      </c>
      <c r="B18" s="29">
        <f>'(Lab)limts'!D14</f>
        <v>0.94539833333333334</v>
      </c>
      <c r="C18" s="15">
        <f>'(Lab)limts'!E14</f>
        <v>17.371666666666666</v>
      </c>
      <c r="D18" s="15">
        <f t="shared" si="35"/>
        <v>72.911666666666676</v>
      </c>
      <c r="E18" s="15">
        <f t="shared" si="35"/>
        <v>1.4316666666666666</v>
      </c>
      <c r="F18" s="15">
        <f t="shared" si="35"/>
        <v>13.528333333333334</v>
      </c>
      <c r="G18" s="15">
        <f t="shared" si="0"/>
        <v>17.397372812768232</v>
      </c>
      <c r="H18" s="15">
        <f t="shared" si="1"/>
        <v>13.603877102584477</v>
      </c>
      <c r="I18" s="15">
        <f t="shared" si="2"/>
        <v>15.500624957676354</v>
      </c>
      <c r="J18" s="15">
        <f t="shared" si="3"/>
        <v>0.40776736841202998</v>
      </c>
      <c r="K18" s="15">
        <f t="shared" si="4"/>
        <v>75.541666666666671</v>
      </c>
      <c r="L18" s="15">
        <f t="shared" si="5"/>
        <v>1.3309009238177858</v>
      </c>
      <c r="M18" s="15">
        <f t="shared" si="6"/>
        <v>17.371666666666666</v>
      </c>
      <c r="N18" s="15">
        <f t="shared" si="6"/>
        <v>72.911666666666676</v>
      </c>
      <c r="O18" s="15">
        <f t="shared" si="7"/>
        <v>2.0154536157765564</v>
      </c>
      <c r="P18" s="15">
        <f t="shared" si="8"/>
        <v>13.528333333333334</v>
      </c>
      <c r="Q18" s="15">
        <f t="shared" si="9"/>
        <v>17.422574437975484</v>
      </c>
      <c r="R18" s="15">
        <f t="shared" si="10"/>
        <v>13.677640734246699</v>
      </c>
      <c r="S18" s="15">
        <f t="shared" si="11"/>
        <v>85.618938865710504</v>
      </c>
      <c r="T18" s="15">
        <f t="shared" si="12"/>
        <v>81.52638819321588</v>
      </c>
      <c r="U18" s="15">
        <f t="shared" si="30"/>
        <v>-4.0925506724946246</v>
      </c>
      <c r="V18" s="15">
        <f t="shared" si="13"/>
        <v>-2.6299999999999955</v>
      </c>
      <c r="W18" s="15">
        <f t="shared" si="14"/>
        <v>-3.7449337037287851</v>
      </c>
      <c r="X18" s="15">
        <f t="shared" si="15"/>
        <v>-1.1024042152746436</v>
      </c>
      <c r="Y18" s="15">
        <f t="shared" si="16"/>
        <v>74.226666666666674</v>
      </c>
      <c r="Z18" s="15">
        <f t="shared" si="17"/>
        <v>15.550107586111093</v>
      </c>
      <c r="AA18" s="15">
        <f t="shared" si="31"/>
        <v>83.572663529463199</v>
      </c>
      <c r="AB18" s="15">
        <f t="shared" si="18"/>
        <v>586.93137777777815</v>
      </c>
      <c r="AC18" s="15">
        <f t="shared" si="19"/>
        <v>1.3573623468487852</v>
      </c>
      <c r="AD18" s="15">
        <f t="shared" si="20"/>
        <v>1.699754841374999</v>
      </c>
      <c r="AE18" s="15">
        <f t="shared" si="21"/>
        <v>0.58704553519507985</v>
      </c>
      <c r="AF18" s="15">
        <f t="shared" si="22"/>
        <v>1.1369293184534448</v>
      </c>
      <c r="AG18" s="15">
        <f t="shared" si="23"/>
        <v>1.0326820773345892E-24</v>
      </c>
      <c r="AH18" s="15">
        <f t="shared" si="24"/>
        <v>0.37292595870528866</v>
      </c>
      <c r="AI18" s="15">
        <f t="shared" si="25"/>
        <v>-1.3443012975845378E-26</v>
      </c>
      <c r="AJ18" s="15">
        <f t="shared" si="26"/>
        <v>-1.9375813732462306</v>
      </c>
      <c r="AK18" s="15">
        <f t="shared" si="27"/>
        <v>-2.2032199071128162</v>
      </c>
      <c r="AL18" s="15">
        <f t="shared" si="28"/>
        <v>-0.96963302588962574</v>
      </c>
      <c r="AM18" s="15">
        <f t="shared" si="29"/>
        <v>3.090078921636926</v>
      </c>
      <c r="AN18" s="4">
        <f t="shared" si="32"/>
        <v>0</v>
      </c>
      <c r="AO18" s="5">
        <f t="shared" si="33"/>
        <v>0</v>
      </c>
      <c r="AP18" s="16">
        <f t="shared" si="34"/>
        <v>3.090078921636926</v>
      </c>
      <c r="AQ18" t="s">
        <v>25</v>
      </c>
      <c r="AS18" s="4">
        <v>2</v>
      </c>
      <c r="AT18" s="4" t="s">
        <v>208</v>
      </c>
      <c r="AU18" s="13"/>
      <c r="AV18" s="13"/>
      <c r="BC18">
        <v>0</v>
      </c>
      <c r="BD18">
        <v>0</v>
      </c>
    </row>
    <row r="19" spans="1:56" x14ac:dyDescent="0.2">
      <c r="A19" s="15">
        <f>'(Lab)limts'!B15</f>
        <v>73.00833333333334</v>
      </c>
      <c r="B19" s="29">
        <f>'(Lab)limts'!D15</f>
        <v>0.82923833333333352</v>
      </c>
      <c r="C19" s="15">
        <f>'(Lab)limts'!E15</f>
        <v>17.371666666666666</v>
      </c>
      <c r="D19" s="15">
        <f t="shared" si="35"/>
        <v>72.911666666666676</v>
      </c>
      <c r="E19" s="15">
        <f t="shared" si="35"/>
        <v>1.4316666666666666</v>
      </c>
      <c r="F19" s="15">
        <f t="shared" si="35"/>
        <v>13.528333333333334</v>
      </c>
      <c r="G19" s="15">
        <f t="shared" si="0"/>
        <v>17.391447294323932</v>
      </c>
      <c r="H19" s="15">
        <f t="shared" si="1"/>
        <v>13.603877102584477</v>
      </c>
      <c r="I19" s="15">
        <f t="shared" si="2"/>
        <v>15.497662198454204</v>
      </c>
      <c r="J19" s="15">
        <f t="shared" si="3"/>
        <v>0.40782695872205199</v>
      </c>
      <c r="K19" s="15">
        <f t="shared" si="4"/>
        <v>73.00833333333334</v>
      </c>
      <c r="L19" s="15">
        <f t="shared" si="5"/>
        <v>1.1674240808724101</v>
      </c>
      <c r="M19" s="15">
        <f t="shared" si="6"/>
        <v>17.371666666666666</v>
      </c>
      <c r="N19" s="15">
        <f t="shared" si="6"/>
        <v>72.911666666666676</v>
      </c>
      <c r="O19" s="15">
        <f t="shared" si="7"/>
        <v>2.0155389292370711</v>
      </c>
      <c r="P19" s="15">
        <f t="shared" si="8"/>
        <v>13.528333333333334</v>
      </c>
      <c r="Q19" s="15">
        <f t="shared" si="9"/>
        <v>17.410849541661619</v>
      </c>
      <c r="R19" s="15">
        <f t="shared" si="10"/>
        <v>13.677653305777564</v>
      </c>
      <c r="S19" s="15">
        <f t="shared" si="11"/>
        <v>86.155345838728266</v>
      </c>
      <c r="T19" s="15">
        <f t="shared" si="12"/>
        <v>81.526034715774315</v>
      </c>
      <c r="U19" s="15">
        <f t="shared" si="30"/>
        <v>-4.6293111229539505</v>
      </c>
      <c r="V19" s="15">
        <f t="shared" si="13"/>
        <v>-9.6666666666664014E-2</v>
      </c>
      <c r="W19" s="15">
        <f t="shared" si="14"/>
        <v>-3.7331962358840549</v>
      </c>
      <c r="X19" s="15">
        <f t="shared" si="15"/>
        <v>-1.2464974013245453</v>
      </c>
      <c r="Y19" s="15">
        <f t="shared" si="16"/>
        <v>72.960000000000008</v>
      </c>
      <c r="Z19" s="15">
        <f t="shared" si="17"/>
        <v>15.544251423719592</v>
      </c>
      <c r="AA19" s="15">
        <f t="shared" si="31"/>
        <v>83.840690277251298</v>
      </c>
      <c r="AB19" s="15">
        <f t="shared" si="18"/>
        <v>527.16160000000036</v>
      </c>
      <c r="AC19" s="15">
        <f t="shared" si="19"/>
        <v>1.3380471050416398</v>
      </c>
      <c r="AD19" s="15">
        <f t="shared" si="20"/>
        <v>1.6994913140673815</v>
      </c>
      <c r="AE19" s="15">
        <f t="shared" si="21"/>
        <v>0.58783459469232846</v>
      </c>
      <c r="AF19" s="15">
        <f t="shared" si="22"/>
        <v>1.1370617310318678</v>
      </c>
      <c r="AG19" s="15">
        <f t="shared" si="23"/>
        <v>1.216805404638345E-24</v>
      </c>
      <c r="AH19" s="15">
        <f t="shared" si="24"/>
        <v>0.37245168695200181</v>
      </c>
      <c r="AI19" s="15">
        <f t="shared" si="25"/>
        <v>-1.5819707123327835E-26</v>
      </c>
      <c r="AJ19" s="15">
        <f t="shared" si="26"/>
        <v>-7.2244591615969869E-2</v>
      </c>
      <c r="AK19" s="15">
        <f t="shared" si="27"/>
        <v>-2.1966550843672277</v>
      </c>
      <c r="AL19" s="15">
        <f t="shared" si="28"/>
        <v>-1.0962442647624471</v>
      </c>
      <c r="AM19" s="15">
        <f t="shared" si="29"/>
        <v>2.4560668412563018</v>
      </c>
      <c r="AN19" s="4">
        <f t="shared" si="32"/>
        <v>0</v>
      </c>
      <c r="AO19" s="5">
        <f t="shared" si="33"/>
        <v>0</v>
      </c>
      <c r="AP19" s="16">
        <f t="shared" si="34"/>
        <v>2.4560668412563018</v>
      </c>
      <c r="AQ19" t="s">
        <v>26</v>
      </c>
      <c r="AS19" s="14" t="s">
        <v>202</v>
      </c>
      <c r="AU19" s="13"/>
      <c r="AV19" s="13"/>
      <c r="BC19">
        <v>0</v>
      </c>
      <c r="BD19">
        <v>0</v>
      </c>
    </row>
    <row r="20" spans="1:56" x14ac:dyDescent="0.2">
      <c r="A20" s="15">
        <f>'(Lab)limts'!B16</f>
        <v>73.214999999999989</v>
      </c>
      <c r="B20" s="29">
        <f>'(Lab)limts'!D16</f>
        <v>0.82753166666666633</v>
      </c>
      <c r="C20" s="15">
        <f>'(Lab)limts'!E16</f>
        <v>17.371666666666666</v>
      </c>
      <c r="D20" s="15">
        <f t="shared" si="35"/>
        <v>72.911666666666676</v>
      </c>
      <c r="E20" s="15">
        <f t="shared" si="35"/>
        <v>1.4316666666666666</v>
      </c>
      <c r="F20" s="15">
        <f t="shared" si="35"/>
        <v>13.528333333333334</v>
      </c>
      <c r="G20" s="15">
        <f t="shared" si="0"/>
        <v>17.391366002620781</v>
      </c>
      <c r="H20" s="15">
        <f t="shared" si="1"/>
        <v>13.603877102584477</v>
      </c>
      <c r="I20" s="15">
        <f t="shared" si="2"/>
        <v>15.497621552602629</v>
      </c>
      <c r="J20" s="15">
        <f t="shared" si="3"/>
        <v>0.40782777606690473</v>
      </c>
      <c r="K20" s="15">
        <f t="shared" si="4"/>
        <v>73.214999999999989</v>
      </c>
      <c r="L20" s="15">
        <f t="shared" si="5"/>
        <v>1.165022065908272</v>
      </c>
      <c r="M20" s="15">
        <f t="shared" si="6"/>
        <v>17.371666666666666</v>
      </c>
      <c r="N20" s="15">
        <f t="shared" si="6"/>
        <v>72.911666666666676</v>
      </c>
      <c r="O20" s="15">
        <f t="shared" si="7"/>
        <v>2.0155400994024517</v>
      </c>
      <c r="P20" s="15">
        <f t="shared" si="8"/>
        <v>13.528333333333334</v>
      </c>
      <c r="Q20" s="15">
        <f t="shared" si="9"/>
        <v>17.410688647834437</v>
      </c>
      <c r="R20" s="15">
        <f t="shared" si="10"/>
        <v>13.677653478213179</v>
      </c>
      <c r="S20" s="15">
        <f t="shared" si="11"/>
        <v>86.163232694849441</v>
      </c>
      <c r="T20" s="15">
        <f t="shared" si="12"/>
        <v>81.526029867457552</v>
      </c>
      <c r="U20" s="15">
        <f t="shared" si="30"/>
        <v>-4.6372028273918886</v>
      </c>
      <c r="V20" s="15">
        <f t="shared" si="13"/>
        <v>-0.30333333333331325</v>
      </c>
      <c r="W20" s="15">
        <f t="shared" si="14"/>
        <v>-3.7330351696212585</v>
      </c>
      <c r="X20" s="15">
        <f t="shared" si="15"/>
        <v>-1.2486154166838941</v>
      </c>
      <c r="Y20" s="15">
        <f t="shared" si="16"/>
        <v>73.063333333333333</v>
      </c>
      <c r="Z20" s="15">
        <f t="shared" si="17"/>
        <v>15.544171063023807</v>
      </c>
      <c r="AA20" s="15">
        <f t="shared" si="31"/>
        <v>83.844631281153497</v>
      </c>
      <c r="AB20" s="15">
        <f t="shared" si="18"/>
        <v>531.91734444444444</v>
      </c>
      <c r="AC20" s="15">
        <f t="shared" si="19"/>
        <v>1.3396240132790591</v>
      </c>
      <c r="AD20" s="15">
        <f t="shared" si="20"/>
        <v>1.6994876978360713</v>
      </c>
      <c r="AE20" s="15">
        <f t="shared" si="21"/>
        <v>0.58784648828373132</v>
      </c>
      <c r="AF20" s="15">
        <f t="shared" si="22"/>
        <v>1.1370637955902021</v>
      </c>
      <c r="AG20" s="15">
        <f t="shared" si="23"/>
        <v>1.2197423274848587E-24</v>
      </c>
      <c r="AH20" s="15">
        <f t="shared" si="24"/>
        <v>0.37244518145106936</v>
      </c>
      <c r="AI20" s="15">
        <f t="shared" si="25"/>
        <v>-1.5857613120698381E-26</v>
      </c>
      <c r="AJ20" s="15">
        <f t="shared" si="26"/>
        <v>-0.22643169301722976</v>
      </c>
      <c r="AK20" s="15">
        <f t="shared" si="27"/>
        <v>-2.1965649850684228</v>
      </c>
      <c r="AL20" s="15">
        <f t="shared" si="28"/>
        <v>-1.0981049801482687</v>
      </c>
      <c r="AM20" s="15">
        <f t="shared" si="29"/>
        <v>2.466171849782111</v>
      </c>
      <c r="AN20" s="4">
        <f t="shared" si="32"/>
        <v>0</v>
      </c>
      <c r="AO20" s="5">
        <f t="shared" si="33"/>
        <v>0</v>
      </c>
      <c r="AP20" s="16">
        <f t="shared" si="34"/>
        <v>2.466171849782111</v>
      </c>
      <c r="AQ20" t="s">
        <v>27</v>
      </c>
      <c r="AS20" s="4">
        <v>0</v>
      </c>
      <c r="AT20" s="12" t="s">
        <v>209</v>
      </c>
      <c r="AU20" s="13"/>
      <c r="AV20" s="13"/>
      <c r="BC20">
        <v>0</v>
      </c>
      <c r="BD20">
        <v>0</v>
      </c>
    </row>
    <row r="21" spans="1:56" x14ac:dyDescent="0.2">
      <c r="A21" s="15">
        <f>'(Lab)limts'!B17</f>
        <v>70.054999999999993</v>
      </c>
      <c r="B21" s="29">
        <f>'(Lab)limts'!D17</f>
        <v>0.79579833333333339</v>
      </c>
      <c r="C21" s="15">
        <f>'(Lab)limts'!E17</f>
        <v>17.371666666666666</v>
      </c>
      <c r="D21" s="15">
        <f t="shared" si="35"/>
        <v>72.911666666666676</v>
      </c>
      <c r="E21" s="15">
        <f t="shared" si="35"/>
        <v>1.4316666666666666</v>
      </c>
      <c r="F21" s="15">
        <f t="shared" si="35"/>
        <v>13.528333333333334</v>
      </c>
      <c r="G21" s="15">
        <f t="shared" si="0"/>
        <v>17.389884926735828</v>
      </c>
      <c r="H21" s="15">
        <f t="shared" si="1"/>
        <v>13.603877102584477</v>
      </c>
      <c r="I21" s="15">
        <f t="shared" si="2"/>
        <v>15.496881014660152</v>
      </c>
      <c r="J21" s="15">
        <f t="shared" si="3"/>
        <v>0.40784266669308428</v>
      </c>
      <c r="K21" s="15">
        <f t="shared" si="4"/>
        <v>70.054999999999993</v>
      </c>
      <c r="L21" s="15">
        <f t="shared" si="5"/>
        <v>1.120358847749912</v>
      </c>
      <c r="M21" s="15">
        <f t="shared" si="6"/>
        <v>17.371666666666666</v>
      </c>
      <c r="N21" s="15">
        <f t="shared" si="6"/>
        <v>72.911666666666676</v>
      </c>
      <c r="O21" s="15">
        <f t="shared" si="7"/>
        <v>2.0155614178155989</v>
      </c>
      <c r="P21" s="15">
        <f t="shared" si="8"/>
        <v>13.528333333333334</v>
      </c>
      <c r="Q21" s="15">
        <f t="shared" si="9"/>
        <v>17.407757084860453</v>
      </c>
      <c r="R21" s="15">
        <f t="shared" si="10"/>
        <v>13.677656619712479</v>
      </c>
      <c r="S21" s="15">
        <f t="shared" si="11"/>
        <v>86.30990760798835</v>
      </c>
      <c r="T21" s="15">
        <f t="shared" si="12"/>
        <v>81.525941539434697</v>
      </c>
      <c r="U21" s="15">
        <f t="shared" si="30"/>
        <v>-4.7839660685536529</v>
      </c>
      <c r="V21" s="15">
        <f t="shared" si="13"/>
        <v>2.8566666666666833</v>
      </c>
      <c r="W21" s="15">
        <f t="shared" si="14"/>
        <v>-3.7301004651479737</v>
      </c>
      <c r="X21" s="15">
        <f t="shared" si="15"/>
        <v>-1.288002046763203</v>
      </c>
      <c r="Y21" s="15">
        <f t="shared" si="16"/>
        <v>71.483333333333334</v>
      </c>
      <c r="Z21" s="15">
        <f t="shared" si="17"/>
        <v>15.542706852286466</v>
      </c>
      <c r="AA21" s="15">
        <f t="shared" si="31"/>
        <v>83.917924573711531</v>
      </c>
      <c r="AB21" s="15">
        <f t="shared" si="18"/>
        <v>461.53361111111116</v>
      </c>
      <c r="AC21" s="15">
        <f t="shared" si="19"/>
        <v>1.315486870314909</v>
      </c>
      <c r="AD21" s="15">
        <f t="shared" si="20"/>
        <v>1.6994218083528909</v>
      </c>
      <c r="AE21" s="15">
        <f t="shared" si="21"/>
        <v>0.58806922802454664</v>
      </c>
      <c r="AF21" s="15">
        <f t="shared" si="22"/>
        <v>1.1371028143005391</v>
      </c>
      <c r="AG21" s="15">
        <f t="shared" si="23"/>
        <v>1.2756608202937533E-24</v>
      </c>
      <c r="AH21" s="15">
        <f t="shared" si="24"/>
        <v>0.37232666065656655</v>
      </c>
      <c r="AI21" s="15">
        <f t="shared" si="25"/>
        <v>-1.6579320061155346E-26</v>
      </c>
      <c r="AJ21" s="15">
        <f t="shared" si="26"/>
        <v>2.1715660803082266</v>
      </c>
      <c r="AK21" s="15">
        <f t="shared" si="27"/>
        <v>-2.1949232655565671</v>
      </c>
      <c r="AL21" s="15">
        <f t="shared" si="28"/>
        <v>-1.1327050030700045</v>
      </c>
      <c r="AM21" s="15">
        <f t="shared" si="29"/>
        <v>3.2888307963175238</v>
      </c>
      <c r="AN21" s="4">
        <f t="shared" si="32"/>
        <v>0</v>
      </c>
      <c r="AO21" s="5">
        <f t="shared" si="33"/>
        <v>0</v>
      </c>
      <c r="AP21" s="16">
        <f t="shared" si="34"/>
        <v>3.2888307963175238</v>
      </c>
      <c r="AQ21" t="s">
        <v>28</v>
      </c>
      <c r="AS21" s="4">
        <v>1</v>
      </c>
      <c r="AT21" s="4" t="s">
        <v>210</v>
      </c>
      <c r="AU21" s="13"/>
      <c r="AV21" s="13"/>
      <c r="BC21">
        <v>0</v>
      </c>
      <c r="BD21">
        <v>0</v>
      </c>
    </row>
    <row r="22" spans="1:56" x14ac:dyDescent="0.2">
      <c r="A22" s="15">
        <f>'(Lab)limts'!B18</f>
        <v>72.89</v>
      </c>
      <c r="B22" s="29">
        <f>'(Lab)limts'!D18</f>
        <v>0.82751833333333313</v>
      </c>
      <c r="C22" s="15">
        <f>'(Lab)limts'!E18</f>
        <v>17.371666666666666</v>
      </c>
      <c r="D22" s="15">
        <f t="shared" si="35"/>
        <v>72.911666666666676</v>
      </c>
      <c r="E22" s="15">
        <f t="shared" si="35"/>
        <v>1.4316666666666666</v>
      </c>
      <c r="F22" s="15">
        <f t="shared" si="35"/>
        <v>13.528333333333334</v>
      </c>
      <c r="G22" s="15">
        <f t="shared" si="0"/>
        <v>17.391365368187184</v>
      </c>
      <c r="H22" s="15">
        <f t="shared" si="1"/>
        <v>13.603877102584477</v>
      </c>
      <c r="I22" s="15">
        <f t="shared" si="2"/>
        <v>15.49762123538583</v>
      </c>
      <c r="J22" s="15">
        <f t="shared" si="3"/>
        <v>0.40782778244577916</v>
      </c>
      <c r="K22" s="15">
        <f t="shared" si="4"/>
        <v>72.89</v>
      </c>
      <c r="L22" s="15">
        <f t="shared" si="5"/>
        <v>1.1650033001498936</v>
      </c>
      <c r="M22" s="15">
        <f t="shared" si="6"/>
        <v>17.371666666666666</v>
      </c>
      <c r="N22" s="15">
        <f t="shared" si="6"/>
        <v>72.911666666666676</v>
      </c>
      <c r="O22" s="15">
        <f t="shared" si="7"/>
        <v>2.0155401085348741</v>
      </c>
      <c r="P22" s="15">
        <f t="shared" si="8"/>
        <v>13.528333333333334</v>
      </c>
      <c r="Q22" s="15">
        <f t="shared" si="9"/>
        <v>17.41068739214905</v>
      </c>
      <c r="R22" s="15">
        <f t="shared" si="10"/>
        <v>13.677653479558932</v>
      </c>
      <c r="S22" s="15">
        <f t="shared" si="11"/>
        <v>86.163294311540611</v>
      </c>
      <c r="T22" s="15">
        <f t="shared" si="12"/>
        <v>81.526029829619418</v>
      </c>
      <c r="U22" s="15">
        <f t="shared" si="30"/>
        <v>-4.6372644819211928</v>
      </c>
      <c r="V22" s="15">
        <f t="shared" si="13"/>
        <v>2.1666666666675383E-2</v>
      </c>
      <c r="W22" s="15">
        <f t="shared" si="14"/>
        <v>-3.733033912590118</v>
      </c>
      <c r="X22" s="15">
        <f t="shared" si="15"/>
        <v>-1.2486319637831351</v>
      </c>
      <c r="Y22" s="15">
        <f t="shared" si="16"/>
        <v>72.900833333333338</v>
      </c>
      <c r="Z22" s="15">
        <f t="shared" si="17"/>
        <v>15.544170435853992</v>
      </c>
      <c r="AA22" s="15">
        <f t="shared" si="31"/>
        <v>83.844662070580014</v>
      </c>
      <c r="AB22" s="15">
        <f t="shared" si="18"/>
        <v>524.44816736111136</v>
      </c>
      <c r="AC22" s="15">
        <f t="shared" si="19"/>
        <v>1.337144097751009</v>
      </c>
      <c r="AD22" s="15">
        <f t="shared" si="20"/>
        <v>1.6994876696134296</v>
      </c>
      <c r="AE22" s="15">
        <f t="shared" si="21"/>
        <v>0.58784658123680933</v>
      </c>
      <c r="AF22" s="15">
        <f t="shared" si="22"/>
        <v>1.1370638117331857</v>
      </c>
      <c r="AG22" s="15">
        <f t="shared" si="23"/>
        <v>1.2197653000889061E-24</v>
      </c>
      <c r="AH22" s="15">
        <f t="shared" si="24"/>
        <v>0.37244513067959367</v>
      </c>
      <c r="AI22" s="15">
        <f t="shared" si="25"/>
        <v>-1.5857909620945719E-26</v>
      </c>
      <c r="AJ22" s="15">
        <f t="shared" si="26"/>
        <v>1.6203688669842939E-2</v>
      </c>
      <c r="AK22" s="15">
        <f t="shared" si="27"/>
        <v>-2.1965642818928157</v>
      </c>
      <c r="AL22" s="15">
        <f t="shared" si="28"/>
        <v>-1.0981195170391449</v>
      </c>
      <c r="AM22" s="15">
        <f t="shared" si="29"/>
        <v>2.4558142596125005</v>
      </c>
      <c r="AN22" s="4">
        <f t="shared" si="32"/>
        <v>0</v>
      </c>
      <c r="AO22" s="5">
        <f t="shared" si="33"/>
        <v>0</v>
      </c>
      <c r="AP22" s="16">
        <f t="shared" si="34"/>
        <v>2.4558142596125005</v>
      </c>
      <c r="AQ22" t="s">
        <v>29</v>
      </c>
      <c r="AS22" s="4">
        <v>2</v>
      </c>
      <c r="AT22" s="4" t="s">
        <v>211</v>
      </c>
      <c r="AU22" s="13"/>
      <c r="AV22" s="13"/>
      <c r="BC22">
        <v>0</v>
      </c>
      <c r="BD22">
        <v>0</v>
      </c>
    </row>
    <row r="23" spans="1:56" x14ac:dyDescent="0.2">
      <c r="A23" s="15">
        <f>'(Lab)limts'!B19</f>
        <v>74.190000000000012</v>
      </c>
      <c r="B23" s="29">
        <f>'(Lab)limts'!D19</f>
        <v>0.92069166666666691</v>
      </c>
      <c r="C23" s="15">
        <f>'(Lab)limts'!E19</f>
        <v>17.371666666666666</v>
      </c>
      <c r="D23" s="15">
        <f t="shared" si="35"/>
        <v>72.911666666666676</v>
      </c>
      <c r="E23" s="15">
        <f t="shared" si="35"/>
        <v>1.4316666666666666</v>
      </c>
      <c r="F23" s="15">
        <f t="shared" si="35"/>
        <v>13.528333333333334</v>
      </c>
      <c r="G23" s="15">
        <f t="shared" si="0"/>
        <v>17.396047709834761</v>
      </c>
      <c r="H23" s="15">
        <f t="shared" si="1"/>
        <v>13.603877102584477</v>
      </c>
      <c r="I23" s="15">
        <f t="shared" si="2"/>
        <v>15.499962406209619</v>
      </c>
      <c r="J23" s="15">
        <f t="shared" si="3"/>
        <v>0.40778069650336307</v>
      </c>
      <c r="K23" s="15">
        <f t="shared" si="4"/>
        <v>74.190000000000012</v>
      </c>
      <c r="L23" s="15">
        <f t="shared" si="5"/>
        <v>1.2961319557648425</v>
      </c>
      <c r="M23" s="15">
        <f t="shared" si="6"/>
        <v>17.371666666666666</v>
      </c>
      <c r="N23" s="15">
        <f t="shared" si="6"/>
        <v>72.911666666666676</v>
      </c>
      <c r="O23" s="15">
        <f t="shared" si="7"/>
        <v>2.0154726971606478</v>
      </c>
      <c r="P23" s="15">
        <f t="shared" si="8"/>
        <v>13.528333333333334</v>
      </c>
      <c r="Q23" s="15">
        <f t="shared" si="9"/>
        <v>17.419952951272073</v>
      </c>
      <c r="R23" s="15">
        <f t="shared" si="10"/>
        <v>13.677643545975959</v>
      </c>
      <c r="S23" s="15">
        <f t="shared" si="11"/>
        <v>85.732963030819519</v>
      </c>
      <c r="T23" s="15">
        <f t="shared" si="12"/>
        <v>81.526309133667681</v>
      </c>
      <c r="U23" s="15">
        <f t="shared" si="30"/>
        <v>-4.2066538971518384</v>
      </c>
      <c r="V23" s="15">
        <f t="shared" si="13"/>
        <v>-1.278333333333336</v>
      </c>
      <c r="W23" s="15">
        <f t="shared" si="14"/>
        <v>-3.7423094052961137</v>
      </c>
      <c r="X23" s="15">
        <f t="shared" si="15"/>
        <v>-1.1330412739063114</v>
      </c>
      <c r="Y23" s="15">
        <f t="shared" si="16"/>
        <v>73.550833333333344</v>
      </c>
      <c r="Z23" s="15">
        <f t="shared" si="17"/>
        <v>15.548798248624017</v>
      </c>
      <c r="AA23" s="15">
        <f t="shared" si="31"/>
        <v>83.629636082243593</v>
      </c>
      <c r="AB23" s="15">
        <f t="shared" si="18"/>
        <v>554.64175069444491</v>
      </c>
      <c r="AC23" s="15">
        <f t="shared" si="19"/>
        <v>1.3470605325095855</v>
      </c>
      <c r="AD23" s="15">
        <f t="shared" si="20"/>
        <v>1.6996959211880807</v>
      </c>
      <c r="AE23" s="15">
        <f t="shared" si="21"/>
        <v>0.58721000111065691</v>
      </c>
      <c r="AF23" s="15">
        <f t="shared" si="22"/>
        <v>1.1369561475526584</v>
      </c>
      <c r="AG23" s="15">
        <f t="shared" si="23"/>
        <v>1.0693529178820069E-24</v>
      </c>
      <c r="AH23" s="15">
        <f t="shared" si="24"/>
        <v>0.37281988656338666</v>
      </c>
      <c r="AI23" s="15">
        <f t="shared" si="25"/>
        <v>-1.3916418868163467E-26</v>
      </c>
      <c r="AJ23" s="15">
        <f t="shared" si="26"/>
        <v>-0.94897987319975141</v>
      </c>
      <c r="AK23" s="15">
        <f t="shared" si="27"/>
        <v>-2.2017523008940647</v>
      </c>
      <c r="AL23" s="15">
        <f t="shared" si="28"/>
        <v>-0.99655670655831896</v>
      </c>
      <c r="AM23" s="15">
        <f t="shared" si="29"/>
        <v>2.5964208564130908</v>
      </c>
      <c r="AN23" s="4">
        <f t="shared" si="32"/>
        <v>0</v>
      </c>
      <c r="AO23" s="5">
        <f t="shared" si="33"/>
        <v>0</v>
      </c>
      <c r="AP23" s="16">
        <f t="shared" si="34"/>
        <v>2.5964208564130908</v>
      </c>
      <c r="AQ23" t="s">
        <v>30</v>
      </c>
      <c r="AS23" s="4">
        <v>3</v>
      </c>
      <c r="AT23" s="4" t="s">
        <v>212</v>
      </c>
      <c r="AU23" s="13"/>
      <c r="AV23" s="13"/>
      <c r="BC23">
        <v>0</v>
      </c>
      <c r="BD23">
        <v>0</v>
      </c>
    </row>
    <row r="24" spans="1:56" x14ac:dyDescent="0.2">
      <c r="A24" s="15">
        <f>'(Lab)limts'!B20</f>
        <v>71.75</v>
      </c>
      <c r="B24" s="29">
        <f>'(Lab)limts'!D20</f>
        <v>0.79599833333333336</v>
      </c>
      <c r="C24" s="15">
        <f>'(Lab)limts'!E20</f>
        <v>17.371666666666666</v>
      </c>
      <c r="D24" s="15">
        <f t="shared" si="35"/>
        <v>72.911666666666676</v>
      </c>
      <c r="E24" s="15">
        <f t="shared" si="35"/>
        <v>1.4316666666666666</v>
      </c>
      <c r="F24" s="15">
        <f t="shared" si="35"/>
        <v>13.528333333333334</v>
      </c>
      <c r="G24" s="15">
        <f t="shared" si="0"/>
        <v>17.389894080311336</v>
      </c>
      <c r="H24" s="15">
        <f t="shared" si="1"/>
        <v>13.603877102584477</v>
      </c>
      <c r="I24" s="15">
        <f t="shared" si="2"/>
        <v>15.496885591447906</v>
      </c>
      <c r="J24" s="15">
        <f t="shared" si="3"/>
        <v>0.40784257466840418</v>
      </c>
      <c r="K24" s="15">
        <f t="shared" si="4"/>
        <v>71.75</v>
      </c>
      <c r="L24" s="15">
        <f t="shared" si="5"/>
        <v>1.1206403430317586</v>
      </c>
      <c r="M24" s="15">
        <f t="shared" si="6"/>
        <v>17.371666666666666</v>
      </c>
      <c r="N24" s="15">
        <f t="shared" si="6"/>
        <v>72.911666666666676</v>
      </c>
      <c r="O24" s="15">
        <f t="shared" si="7"/>
        <v>2.0155612860669319</v>
      </c>
      <c r="P24" s="15">
        <f t="shared" si="8"/>
        <v>13.528333333333334</v>
      </c>
      <c r="Q24" s="15">
        <f t="shared" si="9"/>
        <v>17.407775204092225</v>
      </c>
      <c r="R24" s="15">
        <f t="shared" si="10"/>
        <v>13.677656600297786</v>
      </c>
      <c r="S24" s="15">
        <f t="shared" si="11"/>
        <v>86.308983018072752</v>
      </c>
      <c r="T24" s="15">
        <f t="shared" si="12"/>
        <v>81.525942085305374</v>
      </c>
      <c r="U24" s="15">
        <f t="shared" si="30"/>
        <v>-4.7830409327673777</v>
      </c>
      <c r="V24" s="15">
        <f t="shared" si="13"/>
        <v>1.161666666666676</v>
      </c>
      <c r="W24" s="15">
        <f t="shared" si="14"/>
        <v>-3.7301186037944394</v>
      </c>
      <c r="X24" s="15">
        <f t="shared" si="15"/>
        <v>-1.2877537835396529</v>
      </c>
      <c r="Y24" s="15">
        <f t="shared" si="16"/>
        <v>72.330833333333345</v>
      </c>
      <c r="Z24" s="15">
        <f t="shared" si="17"/>
        <v>15.542715902195006</v>
      </c>
      <c r="AA24" s="15">
        <f t="shared" si="31"/>
        <v>83.917462551689056</v>
      </c>
      <c r="AB24" s="15">
        <f t="shared" si="18"/>
        <v>498.66611736111162</v>
      </c>
      <c r="AC24" s="15">
        <f t="shared" si="19"/>
        <v>1.3284408598833619</v>
      </c>
      <c r="AD24" s="15">
        <f t="shared" si="20"/>
        <v>1.6994222155987753</v>
      </c>
      <c r="AE24" s="15">
        <f t="shared" si="21"/>
        <v>0.58806781472264347</v>
      </c>
      <c r="AF24" s="15">
        <f t="shared" si="22"/>
        <v>1.1371025646318804</v>
      </c>
      <c r="AG24" s="15">
        <f t="shared" si="23"/>
        <v>1.2753004848338098E-24</v>
      </c>
      <c r="AH24" s="15">
        <f t="shared" si="24"/>
        <v>0.37232739312975449</v>
      </c>
      <c r="AI24" s="15">
        <f t="shared" si="25"/>
        <v>-1.657466951355001E-26</v>
      </c>
      <c r="AJ24" s="15">
        <f t="shared" si="26"/>
        <v>0.87445869947772548</v>
      </c>
      <c r="AK24" s="15">
        <f t="shared" si="27"/>
        <v>-2.1949334129895246</v>
      </c>
      <c r="AL24" s="15">
        <f t="shared" si="28"/>
        <v>-1.1324869221067524</v>
      </c>
      <c r="AM24" s="15">
        <f t="shared" si="29"/>
        <v>2.6201025425148812</v>
      </c>
      <c r="AN24" s="4">
        <f>IF((T24-S24)&gt;180,1,IF((T24-S24)&lt;-180,2,0))</f>
        <v>0</v>
      </c>
      <c r="AO24" s="5">
        <f t="shared" si="33"/>
        <v>0</v>
      </c>
      <c r="AP24" s="16">
        <f t="shared" si="34"/>
        <v>2.6201025425148812</v>
      </c>
      <c r="AQ24" t="s">
        <v>31</v>
      </c>
      <c r="BC24">
        <v>0</v>
      </c>
      <c r="BD24">
        <v>0</v>
      </c>
    </row>
    <row r="25" spans="1:56" x14ac:dyDescent="0.2">
      <c r="A25" s="15">
        <f>'(Lab)limts'!B21</f>
        <v>72.911666666666676</v>
      </c>
      <c r="B25" s="29">
        <f>'(Lab)limts'!D21</f>
        <v>0.91907833333333344</v>
      </c>
      <c r="C25" s="15">
        <f>'(Lab)limts'!E21</f>
        <v>17.371666666666666</v>
      </c>
      <c r="D25" s="15">
        <f t="shared" si="35"/>
        <v>72.911666666666676</v>
      </c>
      <c r="E25" s="15">
        <f t="shared" si="35"/>
        <v>1.4316666666666666</v>
      </c>
      <c r="F25" s="15">
        <f t="shared" si="35"/>
        <v>13.528333333333334</v>
      </c>
      <c r="G25" s="15">
        <f t="shared" si="0"/>
        <v>17.395962398228519</v>
      </c>
      <c r="H25" s="15">
        <f t="shared" si="1"/>
        <v>13.603877102584477</v>
      </c>
      <c r="I25" s="15">
        <f t="shared" si="2"/>
        <v>15.499919750406498</v>
      </c>
      <c r="J25" s="15">
        <f t="shared" si="3"/>
        <v>0.40778155453893689</v>
      </c>
      <c r="K25" s="15">
        <f t="shared" si="4"/>
        <v>72.911666666666676</v>
      </c>
      <c r="L25" s="15">
        <f t="shared" si="5"/>
        <v>1.2938615248430554</v>
      </c>
      <c r="M25" s="15">
        <f t="shared" ref="M25:N49" si="36">C25</f>
        <v>17.371666666666666</v>
      </c>
      <c r="N25" s="15">
        <f t="shared" si="36"/>
        <v>72.911666666666676</v>
      </c>
      <c r="O25" s="15">
        <f t="shared" si="7"/>
        <v>2.0154739255815781</v>
      </c>
      <c r="P25" s="15">
        <f t="shared" si="8"/>
        <v>13.528333333333334</v>
      </c>
      <c r="Q25" s="15">
        <f t="shared" si="9"/>
        <v>17.41978416695359</v>
      </c>
      <c r="R25" s="15">
        <f t="shared" si="10"/>
        <v>13.677643726990297</v>
      </c>
      <c r="S25" s="15">
        <f t="shared" si="11"/>
        <v>85.740410053328461</v>
      </c>
      <c r="T25" s="15">
        <f t="shared" si="12"/>
        <v>81.526304043974932</v>
      </c>
      <c r="U25" s="15">
        <f t="shared" si="30"/>
        <v>-4.2141060093535287</v>
      </c>
      <c r="V25" s="15">
        <f t="shared" si="13"/>
        <v>0</v>
      </c>
      <c r="W25" s="15">
        <f t="shared" si="14"/>
        <v>-3.7421404399632934</v>
      </c>
      <c r="X25" s="15">
        <f t="shared" si="15"/>
        <v>-1.1350420677675546</v>
      </c>
      <c r="Y25" s="15">
        <f t="shared" si="16"/>
        <v>72.911666666666676</v>
      </c>
      <c r="Z25" s="15">
        <f t="shared" si="17"/>
        <v>15.548713946971944</v>
      </c>
      <c r="AA25" s="15">
        <f t="shared" si="31"/>
        <v>83.633357048651703</v>
      </c>
      <c r="AB25" s="15">
        <f t="shared" si="18"/>
        <v>524.94446944444485</v>
      </c>
      <c r="AC25" s="15">
        <f t="shared" si="19"/>
        <v>1.3373094426004382</v>
      </c>
      <c r="AD25" s="15">
        <f t="shared" si="20"/>
        <v>1.6996921276137376</v>
      </c>
      <c r="AE25" s="15">
        <f t="shared" si="21"/>
        <v>0.58722080365112239</v>
      </c>
      <c r="AF25" s="15">
        <f t="shared" si="22"/>
        <v>1.1369579244952341</v>
      </c>
      <c r="AG25" s="15">
        <f t="shared" si="23"/>
        <v>1.0717923691225569E-24</v>
      </c>
      <c r="AH25" s="15">
        <f t="shared" si="24"/>
        <v>0.37281305776536106</v>
      </c>
      <c r="AI25" s="15">
        <f t="shared" si="25"/>
        <v>-1.3947910084055161E-26</v>
      </c>
      <c r="AJ25" s="15">
        <f t="shared" si="26"/>
        <v>0</v>
      </c>
      <c r="AK25" s="15">
        <f t="shared" si="27"/>
        <v>-2.2016578056503837</v>
      </c>
      <c r="AL25" s="15">
        <f t="shared" si="28"/>
        <v>-0.99831492732808902</v>
      </c>
      <c r="AM25" s="15">
        <f t="shared" si="29"/>
        <v>2.4174221367620823</v>
      </c>
      <c r="AN25" s="4">
        <f t="shared" si="32"/>
        <v>0</v>
      </c>
      <c r="AO25" s="5">
        <f t="shared" si="33"/>
        <v>0</v>
      </c>
      <c r="AP25" s="16">
        <f t="shared" si="34"/>
        <v>2.4174221367620823</v>
      </c>
      <c r="AQ25" t="s">
        <v>32</v>
      </c>
      <c r="BC25">
        <v>0</v>
      </c>
      <c r="BD25">
        <v>0</v>
      </c>
    </row>
    <row r="26" spans="1:56" x14ac:dyDescent="0.2">
      <c r="A26" s="15">
        <f>'(Lab)limts'!B22</f>
        <v>69.584999999999994</v>
      </c>
      <c r="B26" s="29">
        <f>'(Lab)limts'!D22</f>
        <v>0.73769166666666641</v>
      </c>
      <c r="C26" s="15">
        <f>'(Lab)limts'!E22</f>
        <v>17.371666666666666</v>
      </c>
      <c r="D26" s="15">
        <f t="shared" si="35"/>
        <v>72.911666666666676</v>
      </c>
      <c r="E26" s="15">
        <f t="shared" si="35"/>
        <v>1.4316666666666666</v>
      </c>
      <c r="F26" s="15">
        <f t="shared" si="35"/>
        <v>13.528333333333334</v>
      </c>
      <c r="G26" s="15">
        <f t="shared" si="0"/>
        <v>17.387322731600953</v>
      </c>
      <c r="H26" s="15">
        <f t="shared" si="1"/>
        <v>13.603877102584477</v>
      </c>
      <c r="I26" s="15">
        <f t="shared" si="2"/>
        <v>15.495599917092715</v>
      </c>
      <c r="J26" s="15">
        <f t="shared" si="3"/>
        <v>0.40786842321023981</v>
      </c>
      <c r="K26" s="15">
        <f t="shared" si="4"/>
        <v>69.584999999999994</v>
      </c>
      <c r="L26" s="15">
        <f t="shared" si="5"/>
        <v>1.0385728035653334</v>
      </c>
      <c r="M26" s="15">
        <f t="shared" si="36"/>
        <v>17.371666666666666</v>
      </c>
      <c r="N26" s="15">
        <f t="shared" si="36"/>
        <v>72.911666666666676</v>
      </c>
      <c r="O26" s="15">
        <f t="shared" si="7"/>
        <v>2.0155982925626601</v>
      </c>
      <c r="P26" s="15">
        <f t="shared" si="8"/>
        <v>13.528333333333334</v>
      </c>
      <c r="Q26" s="15">
        <f t="shared" si="9"/>
        <v>17.402684742478193</v>
      </c>
      <c r="R26" s="15">
        <f t="shared" si="10"/>
        <v>13.67766205368298</v>
      </c>
      <c r="S26" s="15">
        <f t="shared" si="11"/>
        <v>86.578618854836222</v>
      </c>
      <c r="T26" s="15">
        <f t="shared" si="12"/>
        <v>81.525788757356736</v>
      </c>
      <c r="U26" s="15">
        <f t="shared" si="30"/>
        <v>-5.052830097479486</v>
      </c>
      <c r="V26" s="15">
        <f t="shared" si="13"/>
        <v>3.3266666666666822</v>
      </c>
      <c r="W26" s="15">
        <f t="shared" si="14"/>
        <v>-3.7250226887952138</v>
      </c>
      <c r="X26" s="15">
        <f t="shared" si="15"/>
        <v>-1.3601455382503922</v>
      </c>
      <c r="Y26" s="15">
        <f t="shared" si="16"/>
        <v>71.248333333333335</v>
      </c>
      <c r="Z26" s="15">
        <f t="shared" si="17"/>
        <v>15.540173398080587</v>
      </c>
      <c r="AA26" s="15">
        <f t="shared" si="31"/>
        <v>84.052203806096486</v>
      </c>
      <c r="AB26" s="15">
        <f t="shared" si="18"/>
        <v>451.49166944444448</v>
      </c>
      <c r="AC26" s="15">
        <f t="shared" si="19"/>
        <v>1.3118918228604906</v>
      </c>
      <c r="AD26" s="15">
        <f t="shared" si="20"/>
        <v>1.6993078029136264</v>
      </c>
      <c r="AE26" s="15">
        <f t="shared" si="21"/>
        <v>0.58848494771954285</v>
      </c>
      <c r="AF26" s="15">
        <f t="shared" si="22"/>
        <v>1.1371773719458314</v>
      </c>
      <c r="AG26" s="15">
        <f t="shared" si="23"/>
        <v>1.3847812977732674E-24</v>
      </c>
      <c r="AH26" s="15">
        <f t="shared" si="24"/>
        <v>0.37212164609135556</v>
      </c>
      <c r="AI26" s="15">
        <f t="shared" si="25"/>
        <v>-1.7987610968317553E-26</v>
      </c>
      <c r="AJ26" s="15">
        <f t="shared" si="26"/>
        <v>2.5357781858973043</v>
      </c>
      <c r="AK26" s="15">
        <f t="shared" si="27"/>
        <v>-2.1920823775470839</v>
      </c>
      <c r="AL26" s="15">
        <f t="shared" si="28"/>
        <v>-1.1960715819758518</v>
      </c>
      <c r="AM26" s="15">
        <f t="shared" si="29"/>
        <v>3.5589300902427565</v>
      </c>
      <c r="AN26" s="4">
        <f t="shared" si="32"/>
        <v>0</v>
      </c>
      <c r="AO26" s="5">
        <f t="shared" si="33"/>
        <v>0</v>
      </c>
      <c r="AP26" s="16">
        <f t="shared" si="34"/>
        <v>3.5589300902427565</v>
      </c>
      <c r="AQ26" t="s">
        <v>33</v>
      </c>
      <c r="BC26">
        <v>0</v>
      </c>
      <c r="BD26">
        <v>0</v>
      </c>
    </row>
    <row r="27" spans="1:56" x14ac:dyDescent="0.2">
      <c r="A27" s="15">
        <f>'(Lab)limts'!B23</f>
        <v>67.913333333333341</v>
      </c>
      <c r="B27" s="29">
        <f>'(Lab)limts'!D23</f>
        <v>0.67613166666666702</v>
      </c>
      <c r="C27" s="15">
        <f>'(Lab)limts'!E23</f>
        <v>17.371666666666666</v>
      </c>
      <c r="D27" s="15">
        <f t="shared" ref="D27:F42" si="37">D26</f>
        <v>72.911666666666676</v>
      </c>
      <c r="E27" s="15">
        <f t="shared" si="37"/>
        <v>1.4316666666666666</v>
      </c>
      <c r="F27" s="15">
        <f t="shared" si="37"/>
        <v>13.528333333333334</v>
      </c>
      <c r="G27" s="15">
        <f t="shared" si="0"/>
        <v>17.384819723208153</v>
      </c>
      <c r="H27" s="15">
        <f t="shared" si="1"/>
        <v>13.603877102584477</v>
      </c>
      <c r="I27" s="15">
        <f t="shared" si="2"/>
        <v>15.494348412896315</v>
      </c>
      <c r="J27" s="15">
        <f t="shared" si="3"/>
        <v>0.40789358034443574</v>
      </c>
      <c r="K27" s="15">
        <f t="shared" si="4"/>
        <v>67.913333333333341</v>
      </c>
      <c r="L27" s="15">
        <f t="shared" si="5"/>
        <v>0.95192143296758436</v>
      </c>
      <c r="M27" s="15">
        <f t="shared" si="36"/>
        <v>17.371666666666666</v>
      </c>
      <c r="N27" s="15">
        <f t="shared" si="36"/>
        <v>72.911666666666676</v>
      </c>
      <c r="O27" s="15">
        <f t="shared" si="7"/>
        <v>2.0156343091931173</v>
      </c>
      <c r="P27" s="15">
        <f t="shared" si="8"/>
        <v>13.528333333333334</v>
      </c>
      <c r="Q27" s="15">
        <f t="shared" si="9"/>
        <v>17.397728506685027</v>
      </c>
      <c r="R27" s="15">
        <f t="shared" si="10"/>
        <v>13.677667361292794</v>
      </c>
      <c r="S27" s="15">
        <f t="shared" si="11"/>
        <v>86.863479558865237</v>
      </c>
      <c r="T27" s="15">
        <f t="shared" si="12"/>
        <v>81.525639530805805</v>
      </c>
      <c r="U27" s="15">
        <f t="shared" si="30"/>
        <v>-5.337840028059432</v>
      </c>
      <c r="V27" s="15">
        <f t="shared" si="13"/>
        <v>4.9983333333333348</v>
      </c>
      <c r="W27" s="15">
        <f t="shared" si="14"/>
        <v>-3.7200611453922328</v>
      </c>
      <c r="X27" s="15">
        <f t="shared" si="15"/>
        <v>-1.4366075555634992</v>
      </c>
      <c r="Y27" s="15">
        <f t="shared" si="16"/>
        <v>70.412500000000009</v>
      </c>
      <c r="Z27" s="15">
        <f t="shared" si="17"/>
        <v>15.537697933988911</v>
      </c>
      <c r="AA27" s="15">
        <f t="shared" si="31"/>
        <v>84.194559544835528</v>
      </c>
      <c r="AB27" s="15">
        <f t="shared" si="18"/>
        <v>416.67015625000033</v>
      </c>
      <c r="AC27" s="15">
        <f t="shared" si="19"/>
        <v>1.2990934475701654</v>
      </c>
      <c r="AD27" s="15">
        <f t="shared" si="20"/>
        <v>1.6991964070295009</v>
      </c>
      <c r="AE27" s="15">
        <f t="shared" si="21"/>
        <v>0.58893652570840449</v>
      </c>
      <c r="AF27" s="15">
        <f t="shared" si="22"/>
        <v>1.1372607675812512</v>
      </c>
      <c r="AG27" s="15">
        <f t="shared" si="23"/>
        <v>1.5105802399089108E-24</v>
      </c>
      <c r="AH27" s="15">
        <f t="shared" si="24"/>
        <v>0.37192139321947709</v>
      </c>
      <c r="AI27" s="15">
        <f t="shared" si="25"/>
        <v>-1.9611116636207197E-26</v>
      </c>
      <c r="AJ27" s="15">
        <f t="shared" si="26"/>
        <v>3.8475548796603176</v>
      </c>
      <c r="AK27" s="15">
        <f t="shared" si="27"/>
        <v>-2.1893061508384215</v>
      </c>
      <c r="AL27" s="15">
        <f t="shared" si="28"/>
        <v>-1.2632173697672739</v>
      </c>
      <c r="AM27" s="15">
        <f t="shared" si="29"/>
        <v>4.6035267021468025</v>
      </c>
      <c r="AN27" s="4">
        <f t="shared" si="32"/>
        <v>0</v>
      </c>
      <c r="AO27" s="5">
        <f t="shared" si="33"/>
        <v>0</v>
      </c>
      <c r="AP27" s="16">
        <f t="shared" si="34"/>
        <v>4.6035267021468025</v>
      </c>
      <c r="AQ27" t="s">
        <v>34</v>
      </c>
      <c r="BC27">
        <v>0</v>
      </c>
      <c r="BD27">
        <v>0</v>
      </c>
    </row>
    <row r="28" spans="1:56" x14ac:dyDescent="0.2">
      <c r="A28" s="15">
        <f>'(Lab)limts'!B24</f>
        <v>63.883333333333333</v>
      </c>
      <c r="B28" s="29">
        <f>'(Lab)limts'!D24</f>
        <v>0.45173166666666664</v>
      </c>
      <c r="C28" s="15">
        <f>'(Lab)limts'!E24</f>
        <v>21.361666666666668</v>
      </c>
      <c r="D28" s="15">
        <f t="shared" si="37"/>
        <v>72.911666666666676</v>
      </c>
      <c r="E28" s="15">
        <f t="shared" si="37"/>
        <v>1.4316666666666666</v>
      </c>
      <c r="F28" s="15">
        <f t="shared" si="37"/>
        <v>13.528333333333334</v>
      </c>
      <c r="G28" s="15">
        <f t="shared" si="0"/>
        <v>21.366442480592021</v>
      </c>
      <c r="H28" s="15">
        <f t="shared" si="1"/>
        <v>13.603877102584477</v>
      </c>
      <c r="I28" s="15">
        <f t="shared" si="2"/>
        <v>17.485159791588249</v>
      </c>
      <c r="J28" s="15">
        <f t="shared" si="3"/>
        <v>0.36245756117001704</v>
      </c>
      <c r="K28" s="15">
        <f t="shared" si="4"/>
        <v>63.883333333333333</v>
      </c>
      <c r="L28" s="15">
        <f t="shared" si="5"/>
        <v>0.61546522486993371</v>
      </c>
      <c r="M28" s="15">
        <f t="shared" si="36"/>
        <v>21.361666666666668</v>
      </c>
      <c r="N28" s="15">
        <f t="shared" si="36"/>
        <v>72.911666666666676</v>
      </c>
      <c r="O28" s="15">
        <f t="shared" si="7"/>
        <v>1.9505850750750746</v>
      </c>
      <c r="P28" s="15">
        <f t="shared" si="8"/>
        <v>13.528333333333334</v>
      </c>
      <c r="Q28" s="15">
        <f t="shared" si="9"/>
        <v>21.370531116956407</v>
      </c>
      <c r="R28" s="15">
        <f t="shared" si="10"/>
        <v>13.66823269164245</v>
      </c>
      <c r="S28" s="15">
        <f t="shared" si="11"/>
        <v>88.349669636763608</v>
      </c>
      <c r="T28" s="15">
        <f t="shared" si="12"/>
        <v>81.795342866683058</v>
      </c>
      <c r="U28" s="15">
        <f t="shared" si="30"/>
        <v>-6.5543267700805501</v>
      </c>
      <c r="V28" s="15">
        <f t="shared" si="13"/>
        <v>9.0283333333333431</v>
      </c>
      <c r="W28" s="15">
        <f t="shared" si="14"/>
        <v>-7.7022984253139573</v>
      </c>
      <c r="X28" s="15">
        <f t="shared" si="15"/>
        <v>-1.9540355915205583</v>
      </c>
      <c r="Y28" s="15">
        <f t="shared" si="16"/>
        <v>68.397500000000008</v>
      </c>
      <c r="Z28" s="15">
        <f t="shared" si="17"/>
        <v>17.519381904299429</v>
      </c>
      <c r="AA28" s="15">
        <f t="shared" si="31"/>
        <v>85.072506251723325</v>
      </c>
      <c r="AB28" s="15">
        <f t="shared" si="18"/>
        <v>338.46800625000031</v>
      </c>
      <c r="AC28" s="15">
        <f t="shared" si="19"/>
        <v>1.2681536310355481</v>
      </c>
      <c r="AD28" s="15">
        <f t="shared" si="20"/>
        <v>1.7883721856934742</v>
      </c>
      <c r="AE28" s="15">
        <f t="shared" si="21"/>
        <v>0.59197256796858344</v>
      </c>
      <c r="AF28" s="15">
        <f t="shared" si="22"/>
        <v>1.155564902426657</v>
      </c>
      <c r="AG28" s="15">
        <f t="shared" si="23"/>
        <v>2.5787763490626662E-24</v>
      </c>
      <c r="AH28" s="15">
        <f t="shared" si="24"/>
        <v>0.55365916002578031</v>
      </c>
      <c r="AI28" s="15">
        <f t="shared" si="25"/>
        <v>-4.9838335718615492E-26</v>
      </c>
      <c r="AJ28" s="15">
        <f t="shared" si="26"/>
        <v>7.1192741260859638</v>
      </c>
      <c r="AK28" s="15">
        <f t="shared" si="27"/>
        <v>-4.3068766596407615</v>
      </c>
      <c r="AL28" s="15">
        <f t="shared" si="28"/>
        <v>-1.6909786611008462</v>
      </c>
      <c r="AM28" s="15">
        <f t="shared" si="29"/>
        <v>8.4907396306808174</v>
      </c>
      <c r="AN28" s="4">
        <f t="shared" si="32"/>
        <v>0</v>
      </c>
      <c r="AO28" s="5">
        <f t="shared" si="33"/>
        <v>0</v>
      </c>
      <c r="AP28" s="16">
        <f t="shared" si="34"/>
        <v>8.4907396306808174</v>
      </c>
      <c r="AQ28" t="s">
        <v>118</v>
      </c>
      <c r="BC28">
        <v>0</v>
      </c>
      <c r="BD28">
        <v>0</v>
      </c>
    </row>
    <row r="29" spans="1:56" x14ac:dyDescent="0.2">
      <c r="A29" s="15">
        <f>'(Lab)limts'!B25</f>
        <v>59.976666666666667</v>
      </c>
      <c r="B29" s="29">
        <f>'(Lab)limts'!D25</f>
        <v>0.39599833333333323</v>
      </c>
      <c r="C29" s="15">
        <f>'(Lab)limts'!E25</f>
        <v>20.173333333333332</v>
      </c>
      <c r="D29" s="15">
        <f t="shared" si="37"/>
        <v>72.911666666666676</v>
      </c>
      <c r="E29" s="15">
        <f t="shared" si="37"/>
        <v>1.4316666666666666</v>
      </c>
      <c r="F29" s="15">
        <f t="shared" si="37"/>
        <v>13.528333333333334</v>
      </c>
      <c r="G29" s="15">
        <f t="shared" si="0"/>
        <v>20.177219641411959</v>
      </c>
      <c r="H29" s="15">
        <f t="shared" si="1"/>
        <v>13.603877102584477</v>
      </c>
      <c r="I29" s="15">
        <f t="shared" si="2"/>
        <v>16.890548371998218</v>
      </c>
      <c r="J29" s="15">
        <f t="shared" si="3"/>
        <v>0.3771402387889834</v>
      </c>
      <c r="K29" s="15">
        <f t="shared" si="4"/>
        <v>59.976666666666667</v>
      </c>
      <c r="L29" s="15">
        <f t="shared" si="5"/>
        <v>0.54534523932670598</v>
      </c>
      <c r="M29" s="15">
        <f t="shared" si="36"/>
        <v>20.173333333333332</v>
      </c>
      <c r="N29" s="15">
        <f t="shared" si="36"/>
        <v>72.911666666666676</v>
      </c>
      <c r="O29" s="15">
        <f t="shared" si="7"/>
        <v>1.9716057751995613</v>
      </c>
      <c r="P29" s="15">
        <f t="shared" si="8"/>
        <v>13.528333333333334</v>
      </c>
      <c r="Q29" s="15">
        <f t="shared" si="9"/>
        <v>20.180703139579503</v>
      </c>
      <c r="R29" s="15">
        <f t="shared" si="10"/>
        <v>13.671248374255295</v>
      </c>
      <c r="S29" s="15">
        <f t="shared" si="11"/>
        <v>88.451501688933732</v>
      </c>
      <c r="T29" s="15">
        <f t="shared" si="12"/>
        <v>81.708147434387811</v>
      </c>
      <c r="U29" s="15">
        <f t="shared" si="30"/>
        <v>-6.7433542545459204</v>
      </c>
      <c r="V29" s="15">
        <f t="shared" si="13"/>
        <v>12.935000000000009</v>
      </c>
      <c r="W29" s="15">
        <f t="shared" si="14"/>
        <v>-6.5094547653242074</v>
      </c>
      <c r="X29" s="15">
        <f t="shared" si="15"/>
        <v>-1.9537765415692379</v>
      </c>
      <c r="Y29" s="15">
        <f t="shared" si="16"/>
        <v>66.444166666666675</v>
      </c>
      <c r="Z29" s="15">
        <f t="shared" si="17"/>
        <v>16.925975756917399</v>
      </c>
      <c r="AA29" s="15">
        <f t="shared" si="31"/>
        <v>85.079824561660772</v>
      </c>
      <c r="AB29" s="15">
        <f t="shared" si="18"/>
        <v>270.41061736111141</v>
      </c>
      <c r="AC29" s="15">
        <f t="shared" si="19"/>
        <v>1.2380174256879062</v>
      </c>
      <c r="AD29" s="15">
        <f t="shared" si="20"/>
        <v>1.7616689090612829</v>
      </c>
      <c r="AE29" s="15">
        <f t="shared" si="21"/>
        <v>0.59199971747330227</v>
      </c>
      <c r="AF29" s="15">
        <f t="shared" si="22"/>
        <v>1.1503025929908259</v>
      </c>
      <c r="AG29" s="15">
        <f t="shared" si="23"/>
        <v>2.5902716434999638E-24</v>
      </c>
      <c r="AH29" s="15">
        <f t="shared" si="24"/>
        <v>0.49483556690275765</v>
      </c>
      <c r="AI29" s="15">
        <f t="shared" si="25"/>
        <v>-4.4741813377398204E-26</v>
      </c>
      <c r="AJ29" s="15">
        <f t="shared" si="26"/>
        <v>10.448156650794036</v>
      </c>
      <c r="AK29" s="15">
        <f t="shared" si="27"/>
        <v>-3.6950500357032547</v>
      </c>
      <c r="AL29" s="15">
        <f t="shared" si="28"/>
        <v>-1.6984892092517607</v>
      </c>
      <c r="AM29" s="15">
        <f t="shared" si="29"/>
        <v>11.211700930716399</v>
      </c>
      <c r="AN29" s="4">
        <f t="shared" si="32"/>
        <v>0</v>
      </c>
      <c r="AO29" s="5">
        <f t="shared" si="33"/>
        <v>0</v>
      </c>
      <c r="AP29" s="16">
        <f t="shared" si="34"/>
        <v>11.211700930716399</v>
      </c>
      <c r="AQ29" t="s">
        <v>36</v>
      </c>
      <c r="BC29">
        <v>0</v>
      </c>
      <c r="BD29">
        <v>0</v>
      </c>
    </row>
    <row r="30" spans="1:56" x14ac:dyDescent="0.2">
      <c r="A30" s="15">
        <f>'(Lab)limts'!B26</f>
        <v>72.785000000000011</v>
      </c>
      <c r="B30" s="29">
        <f>'(Lab)limts'!D26</f>
        <v>0.18</v>
      </c>
      <c r="C30" s="15">
        <f>'(Lab)limts'!E26</f>
        <v>17.371666666666666</v>
      </c>
      <c r="D30" s="15">
        <f t="shared" si="37"/>
        <v>72.911666666666676</v>
      </c>
      <c r="E30" s="15">
        <f t="shared" si="37"/>
        <v>1.4316666666666666</v>
      </c>
      <c r="F30" s="15">
        <f t="shared" si="37"/>
        <v>13.528333333333334</v>
      </c>
      <c r="G30" s="15">
        <f t="shared" si="0"/>
        <v>17.372599194644934</v>
      </c>
      <c r="H30" s="15">
        <f t="shared" si="1"/>
        <v>13.603877102584477</v>
      </c>
      <c r="I30" s="15">
        <f t="shared" si="2"/>
        <v>15.488238148614705</v>
      </c>
      <c r="J30" s="15">
        <f t="shared" si="3"/>
        <v>0.40801634338743098</v>
      </c>
      <c r="K30" s="15">
        <f t="shared" si="4"/>
        <v>72.785000000000011</v>
      </c>
      <c r="L30" s="15">
        <f t="shared" si="5"/>
        <v>0.25344294180973753</v>
      </c>
      <c r="M30" s="15">
        <f t="shared" si="36"/>
        <v>17.371666666666666</v>
      </c>
      <c r="N30" s="15">
        <f t="shared" si="36"/>
        <v>72.911666666666676</v>
      </c>
      <c r="O30" s="15">
        <f t="shared" si="7"/>
        <v>2.015810064949672</v>
      </c>
      <c r="P30" s="15">
        <f t="shared" si="8"/>
        <v>13.528333333333334</v>
      </c>
      <c r="Q30" s="15">
        <f t="shared" si="9"/>
        <v>17.373515363982357</v>
      </c>
      <c r="R30" s="15">
        <f t="shared" si="10"/>
        <v>13.677693262963977</v>
      </c>
      <c r="S30" s="15">
        <f t="shared" si="11"/>
        <v>89.164145787828488</v>
      </c>
      <c r="T30" s="15">
        <f t="shared" si="12"/>
        <v>81.52491132927274</v>
      </c>
      <c r="U30" s="15">
        <f t="shared" si="30"/>
        <v>-7.6392344585557481</v>
      </c>
      <c r="V30" s="15">
        <f t="shared" si="13"/>
        <v>0.12666666666666515</v>
      </c>
      <c r="W30" s="15">
        <f t="shared" si="14"/>
        <v>-3.6958221010183792</v>
      </c>
      <c r="X30" s="15">
        <f t="shared" si="15"/>
        <v>-2.0537886905569769</v>
      </c>
      <c r="Y30" s="15">
        <f t="shared" si="16"/>
        <v>72.848333333333343</v>
      </c>
      <c r="Z30" s="15">
        <f t="shared" si="17"/>
        <v>15.525604313473167</v>
      </c>
      <c r="AA30" s="15">
        <f t="shared" si="31"/>
        <v>85.344528558550621</v>
      </c>
      <c r="AB30" s="15">
        <f t="shared" si="18"/>
        <v>522.0463361111116</v>
      </c>
      <c r="AC30" s="15">
        <f t="shared" si="19"/>
        <v>1.3363427761834807</v>
      </c>
      <c r="AD30" s="15">
        <f t="shared" si="20"/>
        <v>1.6986521941062924</v>
      </c>
      <c r="AE30" s="15">
        <f t="shared" si="21"/>
        <v>0.59300251112214752</v>
      </c>
      <c r="AF30" s="15">
        <f t="shared" si="22"/>
        <v>1.1381008351686766</v>
      </c>
      <c r="AG30" s="15">
        <f t="shared" si="23"/>
        <v>3.0420239205467223E-24</v>
      </c>
      <c r="AH30" s="15">
        <f t="shared" si="24"/>
        <v>0.37094405874106284</v>
      </c>
      <c r="AI30" s="15">
        <f t="shared" si="25"/>
        <v>-3.9389313120955091E-26</v>
      </c>
      <c r="AJ30" s="15">
        <f t="shared" si="26"/>
        <v>9.4786060076904793E-2</v>
      </c>
      <c r="AK30" s="15">
        <f t="shared" si="27"/>
        <v>-2.1757379844099591</v>
      </c>
      <c r="AL30" s="15">
        <f t="shared" si="28"/>
        <v>-1.8045753303156018</v>
      </c>
      <c r="AM30" s="15">
        <f t="shared" si="29"/>
        <v>2.828305552229617</v>
      </c>
      <c r="AN30" s="4">
        <f t="shared" si="32"/>
        <v>0</v>
      </c>
      <c r="AO30" s="5">
        <f t="shared" si="33"/>
        <v>0</v>
      </c>
      <c r="AP30" s="16">
        <f t="shared" si="34"/>
        <v>2.828305552229617</v>
      </c>
      <c r="AQ30" t="s">
        <v>37</v>
      </c>
      <c r="BC30">
        <v>0</v>
      </c>
      <c r="BD30">
        <v>0</v>
      </c>
    </row>
    <row r="31" spans="1:56" x14ac:dyDescent="0.2">
      <c r="A31" s="15">
        <f>'(Lab)limts'!B27</f>
        <v>71.651666666666671</v>
      </c>
      <c r="B31" s="29">
        <f>'(Lab)limts'!D27</f>
        <v>0.68166700000000002</v>
      </c>
      <c r="C31" s="15">
        <f>'(Lab)limts'!E27</f>
        <v>17.371666666666666</v>
      </c>
      <c r="D31" s="15">
        <f t="shared" si="37"/>
        <v>72.911666666666676</v>
      </c>
      <c r="E31" s="15">
        <f t="shared" si="37"/>
        <v>1.4316666666666666</v>
      </c>
      <c r="F31" s="15">
        <f t="shared" si="37"/>
        <v>13.528333333333334</v>
      </c>
      <c r="G31" s="15">
        <f t="shared" si="0"/>
        <v>17.385035883674981</v>
      </c>
      <c r="H31" s="15">
        <f t="shared" si="1"/>
        <v>13.603877102584477</v>
      </c>
      <c r="I31" s="15">
        <f t="shared" si="2"/>
        <v>15.494456493129729</v>
      </c>
      <c r="J31" s="15">
        <f t="shared" si="3"/>
        <v>0.40789140793950451</v>
      </c>
      <c r="K31" s="15">
        <f t="shared" si="4"/>
        <v>71.651666666666671</v>
      </c>
      <c r="L31" s="15">
        <f t="shared" si="5"/>
        <v>0.95971311237589829</v>
      </c>
      <c r="M31" s="15">
        <f t="shared" si="36"/>
        <v>17.371666666666666</v>
      </c>
      <c r="N31" s="15">
        <f t="shared" si="36"/>
        <v>72.911666666666676</v>
      </c>
      <c r="O31" s="15">
        <f t="shared" si="7"/>
        <v>2.0156311990333906</v>
      </c>
      <c r="P31" s="15">
        <f t="shared" si="8"/>
        <v>13.528333333333334</v>
      </c>
      <c r="Q31" s="15">
        <f t="shared" si="9"/>
        <v>17.398156570046265</v>
      </c>
      <c r="R31" s="15">
        <f t="shared" si="10"/>
        <v>13.6776669029588</v>
      </c>
      <c r="S31" s="15">
        <f t="shared" si="11"/>
        <v>86.837858361313451</v>
      </c>
      <c r="T31" s="15">
        <f t="shared" si="12"/>
        <v>81.525652417026365</v>
      </c>
      <c r="U31" s="15">
        <f t="shared" si="30"/>
        <v>-5.3122059442870864</v>
      </c>
      <c r="V31" s="15">
        <f t="shared" si="13"/>
        <v>1.2600000000000051</v>
      </c>
      <c r="W31" s="15">
        <f t="shared" si="14"/>
        <v>-3.720489667087465</v>
      </c>
      <c r="X31" s="15">
        <f t="shared" si="15"/>
        <v>-1.4297310075454532</v>
      </c>
      <c r="Y31" s="15">
        <f t="shared" si="16"/>
        <v>72.281666666666666</v>
      </c>
      <c r="Z31" s="15">
        <f t="shared" si="17"/>
        <v>15.537911736502533</v>
      </c>
      <c r="AA31" s="15">
        <f t="shared" si="31"/>
        <v>84.181755389169908</v>
      </c>
      <c r="AB31" s="15">
        <f t="shared" si="18"/>
        <v>496.47266944444442</v>
      </c>
      <c r="AC31" s="15">
        <f t="shared" si="19"/>
        <v>1.3276898069880816</v>
      </c>
      <c r="AD31" s="15">
        <f t="shared" si="20"/>
        <v>1.699206028142614</v>
      </c>
      <c r="AE31" s="15">
        <f t="shared" si="21"/>
        <v>0.58889544965804164</v>
      </c>
      <c r="AF31" s="15">
        <f t="shared" si="22"/>
        <v>1.1372530827822194</v>
      </c>
      <c r="AG31" s="15">
        <f t="shared" si="23"/>
        <v>1.4988162821645162E-24</v>
      </c>
      <c r="AH31" s="15">
        <f t="shared" si="24"/>
        <v>0.37193868610205433</v>
      </c>
      <c r="AI31" s="15">
        <f t="shared" si="25"/>
        <v>-1.9459295725939106E-26</v>
      </c>
      <c r="AJ31" s="15">
        <f t="shared" si="26"/>
        <v>0.94901685120138601</v>
      </c>
      <c r="AK31" s="15">
        <f t="shared" si="27"/>
        <v>-2.1895459440867784</v>
      </c>
      <c r="AL31" s="15">
        <f t="shared" si="28"/>
        <v>-1.2571792762677809</v>
      </c>
      <c r="AM31" s="15">
        <f t="shared" si="29"/>
        <v>2.6972660524702112</v>
      </c>
      <c r="AN31" s="4">
        <f t="shared" si="32"/>
        <v>0</v>
      </c>
      <c r="AO31" s="5">
        <f t="shared" si="33"/>
        <v>0</v>
      </c>
      <c r="AP31" s="16">
        <f t="shared" si="34"/>
        <v>2.6972660524702112</v>
      </c>
      <c r="AQ31" t="s">
        <v>38</v>
      </c>
      <c r="BC31">
        <v>0</v>
      </c>
      <c r="BD31">
        <v>0</v>
      </c>
    </row>
    <row r="32" spans="1:56" x14ac:dyDescent="0.2">
      <c r="A32" s="15">
        <f>'(Lab)limts'!B28</f>
        <v>65.416666666666657</v>
      </c>
      <c r="B32" s="29">
        <f>'(Lab)limts'!D28</f>
        <v>0.55695833333333322</v>
      </c>
      <c r="C32" s="15">
        <f>'(Lab)limts'!E28</f>
        <v>19.223333333333333</v>
      </c>
      <c r="D32" s="15">
        <f t="shared" si="37"/>
        <v>72.911666666666676</v>
      </c>
      <c r="E32" s="15">
        <f t="shared" si="37"/>
        <v>1.4316666666666666</v>
      </c>
      <c r="F32" s="15">
        <f t="shared" si="37"/>
        <v>13.528333333333334</v>
      </c>
      <c r="G32" s="15">
        <f t="shared" si="0"/>
        <v>19.231400027806448</v>
      </c>
      <c r="H32" s="15">
        <f t="shared" si="1"/>
        <v>13.603877102584477</v>
      </c>
      <c r="I32" s="15">
        <f t="shared" si="2"/>
        <v>16.41763856519546</v>
      </c>
      <c r="J32" s="15">
        <f t="shared" si="3"/>
        <v>0.38815399391112637</v>
      </c>
      <c r="K32" s="15">
        <f t="shared" si="4"/>
        <v>65.416666666666657</v>
      </c>
      <c r="L32" s="15">
        <f t="shared" si="5"/>
        <v>0.77314393485875088</v>
      </c>
      <c r="M32" s="15">
        <f t="shared" si="36"/>
        <v>19.223333333333333</v>
      </c>
      <c r="N32" s="15">
        <f t="shared" si="36"/>
        <v>72.911666666666676</v>
      </c>
      <c r="O32" s="15">
        <f t="shared" si="7"/>
        <v>1.9873738012827624</v>
      </c>
      <c r="P32" s="15">
        <f t="shared" si="8"/>
        <v>13.528333333333334</v>
      </c>
      <c r="Q32" s="15">
        <f t="shared" si="9"/>
        <v>19.238874602960884</v>
      </c>
      <c r="R32" s="15">
        <f t="shared" si="10"/>
        <v>13.673531270443744</v>
      </c>
      <c r="S32" s="15">
        <f t="shared" si="11"/>
        <v>87.696860277998823</v>
      </c>
      <c r="T32" s="15">
        <f t="shared" si="12"/>
        <v>81.64276584252309</v>
      </c>
      <c r="U32" s="15">
        <f t="shared" si="30"/>
        <v>-6.0540944354757329</v>
      </c>
      <c r="V32" s="15">
        <f t="shared" si="13"/>
        <v>7.4950000000000188</v>
      </c>
      <c r="W32" s="15">
        <f t="shared" si="14"/>
        <v>-5.5653433325171395</v>
      </c>
      <c r="X32" s="15">
        <f t="shared" si="15"/>
        <v>-1.7129894219530528</v>
      </c>
      <c r="Y32" s="15">
        <f t="shared" si="16"/>
        <v>69.164166666666659</v>
      </c>
      <c r="Z32" s="15">
        <f t="shared" si="17"/>
        <v>16.456202936702315</v>
      </c>
      <c r="AA32" s="15">
        <f t="shared" si="31"/>
        <v>84.669813060260964</v>
      </c>
      <c r="AB32" s="15">
        <f t="shared" si="18"/>
        <v>367.26528402777751</v>
      </c>
      <c r="AC32" s="15">
        <f t="shared" si="19"/>
        <v>1.2799412219360888</v>
      </c>
      <c r="AD32" s="15">
        <f t="shared" si="20"/>
        <v>1.7405291321516041</v>
      </c>
      <c r="AE32" s="15">
        <f t="shared" si="21"/>
        <v>0.5905259041308365</v>
      </c>
      <c r="AF32" s="15">
        <f t="shared" si="22"/>
        <v>1.14576721176635</v>
      </c>
      <c r="AG32" s="15">
        <f t="shared" si="23"/>
        <v>2.0184129144687802E-24</v>
      </c>
      <c r="AH32" s="15">
        <f t="shared" si="24"/>
        <v>0.45088618165915856</v>
      </c>
      <c r="AI32" s="15">
        <f t="shared" si="25"/>
        <v>-3.1767592648200734E-26</v>
      </c>
      <c r="AJ32" s="15">
        <f t="shared" si="26"/>
        <v>5.8557376475950909</v>
      </c>
      <c r="AK32" s="15">
        <f t="shared" si="27"/>
        <v>-3.1975008230039696</v>
      </c>
      <c r="AL32" s="15">
        <f t="shared" si="28"/>
        <v>-1.49505886044012</v>
      </c>
      <c r="AM32" s="15">
        <f t="shared" si="29"/>
        <v>6.8373149632552446</v>
      </c>
      <c r="AN32" s="4">
        <f t="shared" si="32"/>
        <v>0</v>
      </c>
      <c r="AO32" s="5">
        <f t="shared" si="33"/>
        <v>0</v>
      </c>
      <c r="AP32" s="16">
        <f t="shared" si="34"/>
        <v>6.8373149632552446</v>
      </c>
      <c r="AQ32" t="s">
        <v>39</v>
      </c>
      <c r="BC32">
        <v>0</v>
      </c>
      <c r="BD32">
        <v>0</v>
      </c>
    </row>
    <row r="33" spans="1:56" x14ac:dyDescent="0.2">
      <c r="A33" s="15">
        <f>'(Lab)limts'!B29</f>
        <v>66.064999999999998</v>
      </c>
      <c r="B33" s="29">
        <f>'(Lab)limts'!D29</f>
        <v>0.44590500000000022</v>
      </c>
      <c r="C33" s="15">
        <f>'(Lab)limts'!E29</f>
        <v>23.179999999999996</v>
      </c>
      <c r="D33" s="15">
        <f t="shared" si="37"/>
        <v>72.911666666666676</v>
      </c>
      <c r="E33" s="15">
        <f t="shared" si="37"/>
        <v>1.4316666666666666</v>
      </c>
      <c r="F33" s="15">
        <f t="shared" si="37"/>
        <v>13.528333333333334</v>
      </c>
      <c r="G33" s="15">
        <f t="shared" si="0"/>
        <v>23.184288457251064</v>
      </c>
      <c r="H33" s="15">
        <f t="shared" si="1"/>
        <v>13.603877102584477</v>
      </c>
      <c r="I33" s="15">
        <f t="shared" si="2"/>
        <v>18.39408277991777</v>
      </c>
      <c r="J33" s="15">
        <f t="shared" si="3"/>
        <v>0.33834833753845595</v>
      </c>
      <c r="K33" s="15">
        <f t="shared" si="4"/>
        <v>66.064999999999998</v>
      </c>
      <c r="L33" s="15">
        <f t="shared" si="5"/>
        <v>0.59677621545008552</v>
      </c>
      <c r="M33" s="15">
        <f t="shared" si="36"/>
        <v>23.179999999999996</v>
      </c>
      <c r="N33" s="15">
        <f t="shared" si="36"/>
        <v>72.911666666666676</v>
      </c>
      <c r="O33" s="15">
        <f t="shared" si="7"/>
        <v>1.9160687032425561</v>
      </c>
      <c r="P33" s="15">
        <f t="shared" si="8"/>
        <v>13.528333333333334</v>
      </c>
      <c r="Q33" s="15">
        <f t="shared" si="9"/>
        <v>23.187680820886911</v>
      </c>
      <c r="R33" s="15">
        <f t="shared" si="10"/>
        <v>13.663349591272391</v>
      </c>
      <c r="S33" s="15">
        <f t="shared" si="11"/>
        <v>88.525228347518251</v>
      </c>
      <c r="T33" s="15">
        <f t="shared" si="12"/>
        <v>81.938602216326274</v>
      </c>
      <c r="U33" s="15">
        <f t="shared" si="30"/>
        <v>-6.5866261311919772</v>
      </c>
      <c r="V33" s="15">
        <f t="shared" si="13"/>
        <v>6.8466666666666782</v>
      </c>
      <c r="W33" s="15">
        <f t="shared" si="14"/>
        <v>-9.5243312296145195</v>
      </c>
      <c r="X33" s="15">
        <f t="shared" si="15"/>
        <v>-2.0450713291666722</v>
      </c>
      <c r="Y33" s="15">
        <f t="shared" si="16"/>
        <v>69.488333333333344</v>
      </c>
      <c r="Z33" s="15">
        <f t="shared" si="17"/>
        <v>18.425515206079652</v>
      </c>
      <c r="AA33" s="15">
        <f t="shared" si="31"/>
        <v>85.231915281922255</v>
      </c>
      <c r="AB33" s="15">
        <f t="shared" si="18"/>
        <v>379.7951361111115</v>
      </c>
      <c r="AC33" s="15">
        <f t="shared" si="19"/>
        <v>1.2849193235285861</v>
      </c>
      <c r="AD33" s="15">
        <f t="shared" si="20"/>
        <v>1.8291481842735844</v>
      </c>
      <c r="AE33" s="15">
        <f t="shared" si="21"/>
        <v>0.59257093522599491</v>
      </c>
      <c r="AF33" s="15">
        <f t="shared" si="22"/>
        <v>1.1637763716653111</v>
      </c>
      <c r="AG33" s="15">
        <f t="shared" si="23"/>
        <v>2.841005530123129E-24</v>
      </c>
      <c r="AH33" s="15">
        <f t="shared" si="24"/>
        <v>0.65007386022917424</v>
      </c>
      <c r="AI33" s="15">
        <f t="shared" si="25"/>
        <v>-6.4467695442659278E-26</v>
      </c>
      <c r="AJ33" s="15">
        <f t="shared" si="26"/>
        <v>5.3284798051481381</v>
      </c>
      <c r="AK33" s="15">
        <f t="shared" si="27"/>
        <v>-5.2069762917524081</v>
      </c>
      <c r="AL33" s="15">
        <f t="shared" si="28"/>
        <v>-1.7572717396214774</v>
      </c>
      <c r="AM33" s="15">
        <f t="shared" si="29"/>
        <v>7.6546262549921726</v>
      </c>
      <c r="AN33" s="4">
        <f t="shared" si="32"/>
        <v>0</v>
      </c>
      <c r="AO33" s="5">
        <f t="shared" si="33"/>
        <v>0</v>
      </c>
      <c r="AP33" s="16">
        <f t="shared" si="34"/>
        <v>7.6546262549921726</v>
      </c>
      <c r="AQ33" t="s">
        <v>40</v>
      </c>
      <c r="BC33">
        <v>0</v>
      </c>
      <c r="BD33">
        <v>0</v>
      </c>
    </row>
    <row r="34" spans="1:56" x14ac:dyDescent="0.2">
      <c r="A34" s="15">
        <f>'(Lab)limts'!B30</f>
        <v>69.424999999999997</v>
      </c>
      <c r="B34" s="29">
        <f>'(Lab)limts'!D30</f>
        <v>0.82590499999999967</v>
      </c>
      <c r="C34" s="15">
        <f>'(Lab)limts'!E30</f>
        <v>17.371666666666666</v>
      </c>
      <c r="D34" s="15">
        <f t="shared" si="37"/>
        <v>72.911666666666676</v>
      </c>
      <c r="E34" s="15">
        <f t="shared" si="37"/>
        <v>1.4316666666666666</v>
      </c>
      <c r="F34" s="15">
        <f t="shared" si="37"/>
        <v>13.528333333333334</v>
      </c>
      <c r="G34" s="15">
        <f t="shared" si="0"/>
        <v>17.391288677001565</v>
      </c>
      <c r="H34" s="15">
        <f t="shared" si="1"/>
        <v>13.603877102584477</v>
      </c>
      <c r="I34" s="15">
        <f t="shared" si="2"/>
        <v>15.497582889793021</v>
      </c>
      <c r="J34" s="15">
        <f t="shared" si="3"/>
        <v>0.4078285535306288</v>
      </c>
      <c r="K34" s="15">
        <f t="shared" si="4"/>
        <v>69.424999999999997</v>
      </c>
      <c r="L34" s="15">
        <f t="shared" si="5"/>
        <v>1.1627326415037134</v>
      </c>
      <c r="M34" s="15">
        <f t="shared" si="36"/>
        <v>17.371666666666666</v>
      </c>
      <c r="N34" s="15">
        <f t="shared" si="36"/>
        <v>72.911666666666676</v>
      </c>
      <c r="O34" s="15">
        <f t="shared" si="7"/>
        <v>2.0155412124713501</v>
      </c>
      <c r="P34" s="15">
        <f t="shared" si="8"/>
        <v>13.528333333333334</v>
      </c>
      <c r="Q34" s="15">
        <f t="shared" si="9"/>
        <v>17.410535602714695</v>
      </c>
      <c r="R34" s="15">
        <f t="shared" si="10"/>
        <v>13.677653642235143</v>
      </c>
      <c r="S34" s="15">
        <f t="shared" si="11"/>
        <v>86.170750002912698</v>
      </c>
      <c r="T34" s="15">
        <f t="shared" si="12"/>
        <v>81.526025255707339</v>
      </c>
      <c r="U34" s="15">
        <f t="shared" si="30"/>
        <v>-4.644724747205359</v>
      </c>
      <c r="V34" s="15">
        <f t="shared" si="13"/>
        <v>3.4866666666666788</v>
      </c>
      <c r="W34" s="15">
        <f t="shared" si="14"/>
        <v>-3.7328819604795527</v>
      </c>
      <c r="X34" s="15">
        <f t="shared" si="15"/>
        <v>-1.2506341747102929</v>
      </c>
      <c r="Y34" s="15">
        <f t="shared" si="16"/>
        <v>71.168333333333337</v>
      </c>
      <c r="Z34" s="15">
        <f t="shared" si="17"/>
        <v>15.544094622474919</v>
      </c>
      <c r="AA34" s="15">
        <f t="shared" si="31"/>
        <v>83.848387629310025</v>
      </c>
      <c r="AB34" s="15">
        <f t="shared" si="18"/>
        <v>448.09833611111122</v>
      </c>
      <c r="AC34" s="15">
        <f t="shared" si="19"/>
        <v>1.3106676566978355</v>
      </c>
      <c r="AD34" s="15">
        <f t="shared" si="20"/>
        <v>1.6994842580113714</v>
      </c>
      <c r="AE34" s="15">
        <f t="shared" si="21"/>
        <v>0.58785783249566947</v>
      </c>
      <c r="AF34" s="15">
        <f t="shared" si="22"/>
        <v>1.1370657665931354</v>
      </c>
      <c r="AG34" s="15">
        <f t="shared" si="23"/>
        <v>1.2225481822284399E-24</v>
      </c>
      <c r="AH34" s="15">
        <f t="shared" si="24"/>
        <v>0.37243899336745301</v>
      </c>
      <c r="AI34" s="15">
        <f t="shared" si="25"/>
        <v>-1.5893827370946426E-26</v>
      </c>
      <c r="AJ34" s="15">
        <f t="shared" si="26"/>
        <v>2.6602217952422578</v>
      </c>
      <c r="AK34" s="15">
        <f t="shared" si="27"/>
        <v>-2.1964792806304274</v>
      </c>
      <c r="AL34" s="15">
        <f t="shared" si="28"/>
        <v>-1.0998784867628457</v>
      </c>
      <c r="AM34" s="15">
        <f t="shared" si="29"/>
        <v>3.620916170772865</v>
      </c>
      <c r="AN34" s="4">
        <f t="shared" si="32"/>
        <v>0</v>
      </c>
      <c r="AO34" s="5">
        <f t="shared" si="33"/>
        <v>0</v>
      </c>
      <c r="AP34" s="16">
        <f t="shared" si="34"/>
        <v>3.620916170772865</v>
      </c>
      <c r="AQ34" t="s">
        <v>41</v>
      </c>
      <c r="BC34">
        <v>0</v>
      </c>
      <c r="BD34">
        <v>0</v>
      </c>
    </row>
    <row r="35" spans="1:56" x14ac:dyDescent="0.2">
      <c r="A35" s="15">
        <f>'(Lab)limts'!B31</f>
        <v>64.593333333333348</v>
      </c>
      <c r="B35" s="29">
        <f>'(Lab)limts'!D31</f>
        <v>0.59458500000000014</v>
      </c>
      <c r="C35" s="15">
        <f>'(Lab)limts'!E31</f>
        <v>17.43</v>
      </c>
      <c r="D35" s="15">
        <f t="shared" si="37"/>
        <v>72.911666666666676</v>
      </c>
      <c r="E35" s="15">
        <f t="shared" si="37"/>
        <v>1.4316666666666666</v>
      </c>
      <c r="F35" s="15">
        <f t="shared" si="37"/>
        <v>13.528333333333334</v>
      </c>
      <c r="G35" s="15">
        <f t="shared" si="0"/>
        <v>17.440138512128424</v>
      </c>
      <c r="H35" s="15">
        <f t="shared" si="1"/>
        <v>13.603877102584477</v>
      </c>
      <c r="I35" s="15">
        <f t="shared" si="2"/>
        <v>15.52200780735645</v>
      </c>
      <c r="J35" s="15">
        <f t="shared" si="3"/>
        <v>0.40733656891006081</v>
      </c>
      <c r="K35" s="15">
        <f t="shared" si="4"/>
        <v>64.593333333333348</v>
      </c>
      <c r="L35" s="15">
        <f t="shared" si="5"/>
        <v>0.83678121382538873</v>
      </c>
      <c r="M35" s="15">
        <f t="shared" si="36"/>
        <v>17.43</v>
      </c>
      <c r="N35" s="15">
        <f t="shared" si="36"/>
        <v>72.911666666666676</v>
      </c>
      <c r="O35" s="15">
        <f t="shared" si="7"/>
        <v>2.0148368544895705</v>
      </c>
      <c r="P35" s="15">
        <f t="shared" si="8"/>
        <v>13.528333333333334</v>
      </c>
      <c r="Q35" s="15">
        <f t="shared" si="9"/>
        <v>17.450074578631781</v>
      </c>
      <c r="R35" s="15">
        <f t="shared" si="10"/>
        <v>13.677549865673575</v>
      </c>
      <c r="S35" s="15">
        <f t="shared" si="11"/>
        <v>87.251448690034607</v>
      </c>
      <c r="T35" s="15">
        <f t="shared" si="12"/>
        <v>81.528943626430191</v>
      </c>
      <c r="U35" s="15">
        <f t="shared" si="30"/>
        <v>-5.7225050636044159</v>
      </c>
      <c r="V35" s="15">
        <f t="shared" si="13"/>
        <v>8.318333333333328</v>
      </c>
      <c r="W35" s="15">
        <f t="shared" si="14"/>
        <v>-3.7725247129582069</v>
      </c>
      <c r="X35" s="15">
        <f t="shared" si="15"/>
        <v>-1.5423602563597363</v>
      </c>
      <c r="Y35" s="15">
        <f t="shared" si="16"/>
        <v>68.752500000000012</v>
      </c>
      <c r="Z35" s="15">
        <f t="shared" si="17"/>
        <v>15.563812222152677</v>
      </c>
      <c r="AA35" s="15">
        <f t="shared" si="31"/>
        <v>84.390196158232399</v>
      </c>
      <c r="AB35" s="15">
        <f t="shared" si="18"/>
        <v>351.65625625000047</v>
      </c>
      <c r="AC35" s="15">
        <f t="shared" si="19"/>
        <v>1.2736143580032306</v>
      </c>
      <c r="AD35" s="15">
        <f t="shared" si="20"/>
        <v>1.7003715499968703</v>
      </c>
      <c r="AE35" s="15">
        <f t="shared" si="21"/>
        <v>0.58957547130374155</v>
      </c>
      <c r="AF35" s="15">
        <f t="shared" si="22"/>
        <v>1.137640628892379</v>
      </c>
      <c r="AG35" s="15">
        <f t="shared" si="23"/>
        <v>1.702135944871307E-24</v>
      </c>
      <c r="AH35" s="15">
        <f t="shared" si="24"/>
        <v>0.37403734403666783</v>
      </c>
      <c r="AI35" s="15">
        <f t="shared" si="25"/>
        <v>-2.2223710486865401E-26</v>
      </c>
      <c r="AJ35" s="15">
        <f t="shared" si="26"/>
        <v>6.5312810593426329</v>
      </c>
      <c r="AK35" s="15">
        <f t="shared" si="27"/>
        <v>-2.2186472791579877</v>
      </c>
      <c r="AL35" s="15">
        <f t="shared" si="28"/>
        <v>-1.3557534929649948</v>
      </c>
      <c r="AM35" s="15">
        <f t="shared" si="29"/>
        <v>7.0298005348039396</v>
      </c>
      <c r="AN35" s="4">
        <f t="shared" si="32"/>
        <v>0</v>
      </c>
      <c r="AO35" s="5">
        <f t="shared" si="33"/>
        <v>0</v>
      </c>
      <c r="AP35" s="16">
        <f t="shared" si="34"/>
        <v>7.0298005348039396</v>
      </c>
      <c r="AQ35" t="s">
        <v>42</v>
      </c>
      <c r="BC35">
        <v>0</v>
      </c>
      <c r="BD35">
        <v>0</v>
      </c>
    </row>
    <row r="36" spans="1:56" x14ac:dyDescent="0.2">
      <c r="A36" s="15">
        <f>'(Lab)limts'!B32</f>
        <v>62.275000000000006</v>
      </c>
      <c r="B36" s="29">
        <f>'(Lab)limts'!D32</f>
        <v>0.56059833333333353</v>
      </c>
      <c r="C36" s="15">
        <f>'(Lab)limts'!E32</f>
        <v>17.371666666666666</v>
      </c>
      <c r="D36" s="15">
        <f t="shared" si="37"/>
        <v>72.911666666666676</v>
      </c>
      <c r="E36" s="15">
        <f t="shared" si="37"/>
        <v>1.4316666666666666</v>
      </c>
      <c r="F36" s="15">
        <f t="shared" si="37"/>
        <v>13.528333333333334</v>
      </c>
      <c r="G36" s="15">
        <f t="shared" si="0"/>
        <v>17.380709803374369</v>
      </c>
      <c r="H36" s="15">
        <f t="shared" si="1"/>
        <v>13.603877102584477</v>
      </c>
      <c r="I36" s="15">
        <f t="shared" si="2"/>
        <v>15.492293452979423</v>
      </c>
      <c r="J36" s="15">
        <f t="shared" si="3"/>
        <v>0.40793487871080397</v>
      </c>
      <c r="K36" s="15">
        <f t="shared" si="4"/>
        <v>62.275000000000006</v>
      </c>
      <c r="L36" s="15">
        <f t="shared" si="5"/>
        <v>0.78928594644714578</v>
      </c>
      <c r="M36" s="15">
        <f t="shared" si="36"/>
        <v>17.371666666666666</v>
      </c>
      <c r="N36" s="15">
        <f t="shared" si="36"/>
        <v>72.911666666666676</v>
      </c>
      <c r="O36" s="15">
        <f t="shared" si="7"/>
        <v>2.0156934346876341</v>
      </c>
      <c r="P36" s="15">
        <f t="shared" si="8"/>
        <v>13.528333333333334</v>
      </c>
      <c r="Q36" s="15">
        <f t="shared" si="9"/>
        <v>17.389588122869291</v>
      </c>
      <c r="R36" s="15">
        <f t="shared" si="10"/>
        <v>13.677676074553769</v>
      </c>
      <c r="S36" s="15">
        <f t="shared" si="11"/>
        <v>87.398541302331722</v>
      </c>
      <c r="T36" s="15">
        <f t="shared" si="12"/>
        <v>81.52539455828996</v>
      </c>
      <c r="U36" s="15">
        <f t="shared" si="30"/>
        <v>-5.8731467440417617</v>
      </c>
      <c r="V36" s="15">
        <f t="shared" si="13"/>
        <v>10.63666666666667</v>
      </c>
      <c r="W36" s="15">
        <f t="shared" si="14"/>
        <v>-3.7119120483155221</v>
      </c>
      <c r="X36" s="15">
        <f t="shared" si="15"/>
        <v>-1.5801884013919092</v>
      </c>
      <c r="Y36" s="15">
        <f t="shared" si="16"/>
        <v>67.593333333333334</v>
      </c>
      <c r="Z36" s="15">
        <f t="shared" si="17"/>
        <v>15.53363209871153</v>
      </c>
      <c r="AA36" s="15">
        <f t="shared" si="31"/>
        <v>84.461967930310834</v>
      </c>
      <c r="AB36" s="15">
        <f t="shared" si="18"/>
        <v>309.52537777777781</v>
      </c>
      <c r="AC36" s="15">
        <f t="shared" si="19"/>
        <v>1.255766162905618</v>
      </c>
      <c r="AD36" s="15">
        <f t="shared" si="20"/>
        <v>1.6990134444420188</v>
      </c>
      <c r="AE36" s="15">
        <f t="shared" si="21"/>
        <v>0.58981523459189278</v>
      </c>
      <c r="AF36" s="15">
        <f t="shared" si="22"/>
        <v>1.1374295929054854</v>
      </c>
      <c r="AG36" s="15">
        <f t="shared" si="23"/>
        <v>1.7782912823821064E-24</v>
      </c>
      <c r="AH36" s="15">
        <f t="shared" si="24"/>
        <v>0.37159263505999063</v>
      </c>
      <c r="AI36" s="15">
        <f t="shared" si="25"/>
        <v>-2.3066269422992895E-26</v>
      </c>
      <c r="AJ36" s="15">
        <f t="shared" si="26"/>
        <v>8.4702606113030861</v>
      </c>
      <c r="AK36" s="15">
        <f t="shared" si="27"/>
        <v>-2.18474554186625</v>
      </c>
      <c r="AL36" s="15">
        <f t="shared" si="28"/>
        <v>-1.3892626068884202</v>
      </c>
      <c r="AM36" s="15">
        <f t="shared" si="29"/>
        <v>8.8571145694856739</v>
      </c>
      <c r="AN36" s="4">
        <f t="shared" si="32"/>
        <v>0</v>
      </c>
      <c r="AO36" s="5">
        <f t="shared" si="33"/>
        <v>0</v>
      </c>
      <c r="AP36" s="16">
        <f t="shared" si="34"/>
        <v>8.8571145694856739</v>
      </c>
      <c r="AQ36" t="s">
        <v>43</v>
      </c>
      <c r="BC36">
        <v>0</v>
      </c>
      <c r="BD36">
        <v>0</v>
      </c>
    </row>
    <row r="37" spans="1:56" x14ac:dyDescent="0.2">
      <c r="A37" s="15">
        <f>'(Lab)limts'!B33</f>
        <v>56.986666666666672</v>
      </c>
      <c r="B37" s="29">
        <f>'(Lab)limts'!D33</f>
        <v>0.41437166666666658</v>
      </c>
      <c r="C37" s="15">
        <f>'(Lab)limts'!E33</f>
        <v>17.371666666666666</v>
      </c>
      <c r="D37" s="15">
        <f t="shared" si="37"/>
        <v>72.911666666666676</v>
      </c>
      <c r="E37" s="15">
        <f t="shared" si="37"/>
        <v>1.4316666666666666</v>
      </c>
      <c r="F37" s="15">
        <f t="shared" si="37"/>
        <v>13.528333333333334</v>
      </c>
      <c r="G37" s="15">
        <f t="shared" si="0"/>
        <v>17.376608030795708</v>
      </c>
      <c r="H37" s="15">
        <f t="shared" si="1"/>
        <v>13.603877102584477</v>
      </c>
      <c r="I37" s="15">
        <f t="shared" si="2"/>
        <v>15.490242566690092</v>
      </c>
      <c r="J37" s="15">
        <f t="shared" si="3"/>
        <v>0.40797608350152981</v>
      </c>
      <c r="K37" s="15">
        <f t="shared" si="4"/>
        <v>56.986666666666672</v>
      </c>
      <c r="L37" s="15">
        <f t="shared" si="5"/>
        <v>0.58342539634733459</v>
      </c>
      <c r="M37" s="15">
        <f t="shared" si="36"/>
        <v>17.371666666666666</v>
      </c>
      <c r="N37" s="15">
        <f t="shared" si="36"/>
        <v>72.911666666666676</v>
      </c>
      <c r="O37" s="15">
        <f t="shared" si="7"/>
        <v>2.0157524262130235</v>
      </c>
      <c r="P37" s="15">
        <f t="shared" si="8"/>
        <v>13.528333333333334</v>
      </c>
      <c r="Q37" s="15">
        <f t="shared" si="9"/>
        <v>17.381461042469383</v>
      </c>
      <c r="R37" s="15">
        <f t="shared" si="10"/>
        <v>13.677684768321043</v>
      </c>
      <c r="S37" s="15">
        <f t="shared" si="11"/>
        <v>88.076450937399898</v>
      </c>
      <c r="T37" s="15">
        <f t="shared" si="12"/>
        <v>81.525150141154626</v>
      </c>
      <c r="U37" s="15">
        <f t="shared" si="30"/>
        <v>-6.5513007962452718</v>
      </c>
      <c r="V37" s="15">
        <f t="shared" si="13"/>
        <v>15.925000000000004</v>
      </c>
      <c r="W37" s="15">
        <f t="shared" si="14"/>
        <v>-3.7037762741483391</v>
      </c>
      <c r="X37" s="15">
        <f t="shared" si="15"/>
        <v>-1.7620479966932836</v>
      </c>
      <c r="Y37" s="15">
        <f t="shared" si="16"/>
        <v>64.94916666666667</v>
      </c>
      <c r="Z37" s="15">
        <f t="shared" si="17"/>
        <v>15.529572905395213</v>
      </c>
      <c r="AA37" s="15">
        <f t="shared" si="31"/>
        <v>84.800800539277262</v>
      </c>
      <c r="AB37" s="15">
        <f t="shared" si="18"/>
        <v>223.47758402777788</v>
      </c>
      <c r="AC37" s="15">
        <f t="shared" si="19"/>
        <v>1.2148303988986677</v>
      </c>
      <c r="AD37" s="15">
        <f t="shared" si="20"/>
        <v>1.6988307807427847</v>
      </c>
      <c r="AE37" s="15">
        <f t="shared" si="21"/>
        <v>0.59098632667142914</v>
      </c>
      <c r="AF37" s="15">
        <f t="shared" si="22"/>
        <v>1.137666478692035</v>
      </c>
      <c r="AG37" s="15">
        <f t="shared" si="23"/>
        <v>2.1859769661633454E-24</v>
      </c>
      <c r="AH37" s="15">
        <f t="shared" si="24"/>
        <v>0.37126459739515066</v>
      </c>
      <c r="AI37" s="15">
        <f t="shared" si="25"/>
        <v>-2.8329341712591606E-26</v>
      </c>
      <c r="AJ37" s="15">
        <f t="shared" si="26"/>
        <v>13.108825737680895</v>
      </c>
      <c r="AK37" s="15">
        <f t="shared" si="27"/>
        <v>-2.1801914093697587</v>
      </c>
      <c r="AL37" s="15">
        <f t="shared" si="28"/>
        <v>-1.548826505566987</v>
      </c>
      <c r="AM37" s="15">
        <f t="shared" si="29"/>
        <v>13.378841891087644</v>
      </c>
      <c r="AN37" s="4">
        <f t="shared" si="32"/>
        <v>0</v>
      </c>
      <c r="AO37" s="5">
        <f t="shared" si="33"/>
        <v>0</v>
      </c>
      <c r="AP37" s="16">
        <f t="shared" si="34"/>
        <v>13.378841891087644</v>
      </c>
      <c r="AQ37" t="s">
        <v>44</v>
      </c>
      <c r="BC37">
        <v>0</v>
      </c>
      <c r="BD37">
        <v>0</v>
      </c>
    </row>
    <row r="38" spans="1:56" x14ac:dyDescent="0.2">
      <c r="A38" s="15">
        <f>'(Lab)limts'!B34</f>
        <v>69.493333333333339</v>
      </c>
      <c r="B38" s="29">
        <f>'(Lab)limts'!D34</f>
        <v>0.87127833333333338</v>
      </c>
      <c r="C38" s="15">
        <f>'(Lab)limts'!E34</f>
        <v>17.371666666666666</v>
      </c>
      <c r="D38" s="15">
        <f t="shared" si="37"/>
        <v>72.911666666666676</v>
      </c>
      <c r="E38" s="15">
        <f t="shared" si="37"/>
        <v>1.4316666666666666</v>
      </c>
      <c r="F38" s="15">
        <f t="shared" si="37"/>
        <v>13.528333333333334</v>
      </c>
      <c r="G38" s="15">
        <f t="shared" si="0"/>
        <v>17.393502485466058</v>
      </c>
      <c r="H38" s="15">
        <f t="shared" si="1"/>
        <v>13.603877102584477</v>
      </c>
      <c r="I38" s="15">
        <f t="shared" si="2"/>
        <v>15.498689794025267</v>
      </c>
      <c r="J38" s="15">
        <f t="shared" si="3"/>
        <v>0.4078062933415415</v>
      </c>
      <c r="K38" s="15">
        <f t="shared" si="4"/>
        <v>69.493333333333339</v>
      </c>
      <c r="L38" s="15">
        <f t="shared" si="5"/>
        <v>1.2265911209187963</v>
      </c>
      <c r="M38" s="15">
        <f t="shared" si="36"/>
        <v>17.371666666666666</v>
      </c>
      <c r="N38" s="15">
        <f t="shared" si="36"/>
        <v>72.911666666666676</v>
      </c>
      <c r="O38" s="15">
        <f t="shared" si="7"/>
        <v>2.0155093433006406</v>
      </c>
      <c r="P38" s="15">
        <f t="shared" si="8"/>
        <v>13.528333333333334</v>
      </c>
      <c r="Q38" s="15">
        <f t="shared" si="9"/>
        <v>17.414916840332445</v>
      </c>
      <c r="R38" s="15">
        <f t="shared" si="10"/>
        <v>13.677648946025409</v>
      </c>
      <c r="S38" s="15">
        <f t="shared" si="11"/>
        <v>85.96112160021093</v>
      </c>
      <c r="T38" s="15">
        <f t="shared" si="12"/>
        <v>81.526157298480186</v>
      </c>
      <c r="U38" s="15">
        <f t="shared" si="30"/>
        <v>-4.4349643017307443</v>
      </c>
      <c r="V38" s="15">
        <f t="shared" si="13"/>
        <v>3.4183333333333366</v>
      </c>
      <c r="W38" s="15">
        <f t="shared" si="14"/>
        <v>-3.7372678943070365</v>
      </c>
      <c r="X38" s="15">
        <f t="shared" si="15"/>
        <v>-1.1943331858820119</v>
      </c>
      <c r="Y38" s="15">
        <f t="shared" si="16"/>
        <v>71.202500000000015</v>
      </c>
      <c r="Z38" s="15">
        <f t="shared" si="17"/>
        <v>15.546282893178926</v>
      </c>
      <c r="AA38" s="15">
        <f t="shared" si="31"/>
        <v>83.743639449345551</v>
      </c>
      <c r="AB38" s="15">
        <f t="shared" si="18"/>
        <v>449.54600625000063</v>
      </c>
      <c r="AC38" s="15">
        <f t="shared" si="19"/>
        <v>1.3111904977900553</v>
      </c>
      <c r="AD38" s="15">
        <f t="shared" si="20"/>
        <v>1.6995827301930517</v>
      </c>
      <c r="AE38" s="15">
        <f t="shared" si="21"/>
        <v>0.58754437610703747</v>
      </c>
      <c r="AF38" s="15">
        <f t="shared" si="22"/>
        <v>1.1370119662488447</v>
      </c>
      <c r="AG38" s="15">
        <f t="shared" si="23"/>
        <v>1.1466525731546481E-24</v>
      </c>
      <c r="AH38" s="15">
        <f t="shared" si="24"/>
        <v>0.37261616591509517</v>
      </c>
      <c r="AI38" s="15">
        <f t="shared" si="25"/>
        <v>-1.4914232394656809E-26</v>
      </c>
      <c r="AJ38" s="15">
        <f t="shared" si="26"/>
        <v>2.6070455354082895</v>
      </c>
      <c r="AK38" s="15">
        <f t="shared" si="27"/>
        <v>-2.1989326132317952</v>
      </c>
      <c r="AL38" s="15">
        <f t="shared" si="28"/>
        <v>-1.0504139106136918</v>
      </c>
      <c r="AM38" s="15">
        <f t="shared" si="29"/>
        <v>3.5686636777423359</v>
      </c>
      <c r="AN38" s="4">
        <f>IF((T38-S38)&gt;180,1,IF((T38-S38)&lt;-180,2,0))</f>
        <v>0</v>
      </c>
      <c r="AO38" s="5">
        <f t="shared" si="33"/>
        <v>0</v>
      </c>
      <c r="AP38" s="16">
        <f t="shared" si="34"/>
        <v>3.5686636777423359</v>
      </c>
      <c r="AQ38" t="s">
        <v>45</v>
      </c>
      <c r="BC38">
        <v>0</v>
      </c>
      <c r="BD38">
        <v>0</v>
      </c>
    </row>
    <row r="39" spans="1:56" x14ac:dyDescent="0.2">
      <c r="A39" s="15">
        <f>'(Lab)limts'!B35</f>
        <v>64.723333333333343</v>
      </c>
      <c r="B39" s="29">
        <f>'(Lab)limts'!D35</f>
        <v>0.66698500000000016</v>
      </c>
      <c r="C39" s="15">
        <f>'(Lab)limts'!E35</f>
        <v>17.371666666666666</v>
      </c>
      <c r="D39" s="15">
        <f t="shared" si="37"/>
        <v>72.911666666666676</v>
      </c>
      <c r="E39" s="15">
        <f t="shared" si="37"/>
        <v>1.4316666666666666</v>
      </c>
      <c r="F39" s="15">
        <f t="shared" si="37"/>
        <v>13.528333333333334</v>
      </c>
      <c r="G39" s="15">
        <f t="shared" si="0"/>
        <v>17.384466392961354</v>
      </c>
      <c r="H39" s="15">
        <f t="shared" si="1"/>
        <v>13.603877102584477</v>
      </c>
      <c r="I39" s="15">
        <f t="shared" si="2"/>
        <v>15.494171747772915</v>
      </c>
      <c r="J39" s="15">
        <f t="shared" si="3"/>
        <v>0.40789713123078603</v>
      </c>
      <c r="K39" s="15">
        <f t="shared" si="4"/>
        <v>64.723333333333343</v>
      </c>
      <c r="L39" s="15">
        <f t="shared" si="5"/>
        <v>0.93904626807396596</v>
      </c>
      <c r="M39" s="15">
        <f t="shared" si="36"/>
        <v>17.371666666666666</v>
      </c>
      <c r="N39" s="15">
        <f t="shared" si="36"/>
        <v>72.911666666666676</v>
      </c>
      <c r="O39" s="15">
        <f t="shared" si="7"/>
        <v>2.0156393928787417</v>
      </c>
      <c r="P39" s="15">
        <f t="shared" si="8"/>
        <v>13.528333333333334</v>
      </c>
      <c r="Q39" s="15">
        <f t="shared" si="9"/>
        <v>17.397028788599545</v>
      </c>
      <c r="R39" s="15">
        <f t="shared" si="10"/>
        <v>13.67766811046029</v>
      </c>
      <c r="S39" s="15">
        <f t="shared" si="11"/>
        <v>86.905819410088654</v>
      </c>
      <c r="T39" s="15">
        <f t="shared" si="12"/>
        <v>81.525618467743371</v>
      </c>
      <c r="U39" s="15">
        <f t="shared" si="30"/>
        <v>-5.380200942345283</v>
      </c>
      <c r="V39" s="15">
        <f t="shared" si="13"/>
        <v>8.1883333333333326</v>
      </c>
      <c r="W39" s="15">
        <f t="shared" si="14"/>
        <v>-3.719360678139255</v>
      </c>
      <c r="X39" s="15">
        <f t="shared" si="15"/>
        <v>-1.4479709988116165</v>
      </c>
      <c r="Y39" s="15">
        <f t="shared" si="16"/>
        <v>68.81750000000001</v>
      </c>
      <c r="Z39" s="15">
        <f t="shared" si="17"/>
        <v>15.537348449529919</v>
      </c>
      <c r="AA39" s="15">
        <f t="shared" si="31"/>
        <v>84.215718938916012</v>
      </c>
      <c r="AB39" s="15">
        <f t="shared" si="18"/>
        <v>354.09830625000035</v>
      </c>
      <c r="AC39" s="15">
        <f t="shared" si="19"/>
        <v>1.2746137239491186</v>
      </c>
      <c r="AD39" s="15">
        <f t="shared" si="20"/>
        <v>1.6991806802288463</v>
      </c>
      <c r="AE39" s="15">
        <f t="shared" si="21"/>
        <v>0.58900460488673412</v>
      </c>
      <c r="AF39" s="15">
        <f t="shared" si="22"/>
        <v>1.1372735467675432</v>
      </c>
      <c r="AG39" s="15">
        <f t="shared" si="23"/>
        <v>1.5302216183778198E-24</v>
      </c>
      <c r="AH39" s="15">
        <f t="shared" si="24"/>
        <v>0.37189312713636019</v>
      </c>
      <c r="AI39" s="15">
        <f t="shared" si="25"/>
        <v>-1.9864601117443629E-26</v>
      </c>
      <c r="AJ39" s="15">
        <f t="shared" si="26"/>
        <v>6.4241684986440672</v>
      </c>
      <c r="AK39" s="15">
        <f t="shared" si="27"/>
        <v>-2.1889141757651869</v>
      </c>
      <c r="AL39" s="15">
        <f t="shared" si="28"/>
        <v>-1.273195004778898</v>
      </c>
      <c r="AM39" s="15">
        <f t="shared" si="29"/>
        <v>6.9052379892390743</v>
      </c>
      <c r="AN39" s="4">
        <f t="shared" si="32"/>
        <v>0</v>
      </c>
      <c r="AO39" s="5">
        <f t="shared" si="33"/>
        <v>0</v>
      </c>
      <c r="AP39" s="16">
        <f t="shared" si="34"/>
        <v>6.9052379892390743</v>
      </c>
      <c r="AQ39" t="s">
        <v>46</v>
      </c>
      <c r="BC39">
        <v>0</v>
      </c>
      <c r="BD39">
        <v>0</v>
      </c>
    </row>
    <row r="40" spans="1:56" x14ac:dyDescent="0.2">
      <c r="A40" s="15">
        <f>'(Lab)limts'!B36</f>
        <v>65.856666666666669</v>
      </c>
      <c r="B40" s="29">
        <f>'(Lab)limts'!D36</f>
        <v>0.55994499999999992</v>
      </c>
      <c r="C40" s="15">
        <f>'(Lab)limts'!E36</f>
        <v>19.46</v>
      </c>
      <c r="D40" s="15">
        <f t="shared" si="37"/>
        <v>72.911666666666676</v>
      </c>
      <c r="E40" s="15">
        <f t="shared" si="37"/>
        <v>1.4316666666666666</v>
      </c>
      <c r="F40" s="15">
        <f t="shared" si="37"/>
        <v>13.528333333333334</v>
      </c>
      <c r="G40" s="15">
        <f t="shared" si="0"/>
        <v>19.468054304501646</v>
      </c>
      <c r="H40" s="15">
        <f t="shared" si="1"/>
        <v>13.603877102584477</v>
      </c>
      <c r="I40" s="15">
        <f t="shared" si="2"/>
        <v>16.535965703543063</v>
      </c>
      <c r="J40" s="15">
        <f t="shared" si="3"/>
        <v>0.3854547526671156</v>
      </c>
      <c r="K40" s="15">
        <f t="shared" si="4"/>
        <v>65.856666666666669</v>
      </c>
      <c r="L40" s="15">
        <f t="shared" si="5"/>
        <v>0.77577846148218788</v>
      </c>
      <c r="M40" s="15">
        <f t="shared" si="36"/>
        <v>19.46</v>
      </c>
      <c r="N40" s="15">
        <f t="shared" si="36"/>
        <v>72.911666666666676</v>
      </c>
      <c r="O40" s="15">
        <f t="shared" si="7"/>
        <v>1.9835093875684202</v>
      </c>
      <c r="P40" s="15">
        <f t="shared" si="8"/>
        <v>13.528333333333334</v>
      </c>
      <c r="Q40" s="15">
        <f t="shared" si="9"/>
        <v>19.475457176182019</v>
      </c>
      <c r="R40" s="15">
        <f t="shared" si="10"/>
        <v>13.672970133381767</v>
      </c>
      <c r="S40" s="15">
        <f t="shared" si="11"/>
        <v>87.717096224460889</v>
      </c>
      <c r="T40" s="15">
        <f t="shared" si="12"/>
        <v>81.658787483480268</v>
      </c>
      <c r="U40" s="15">
        <f t="shared" si="30"/>
        <v>-6.0583087409806211</v>
      </c>
      <c r="V40" s="15">
        <f t="shared" si="13"/>
        <v>7.0550000000000068</v>
      </c>
      <c r="W40" s="15">
        <f t="shared" si="14"/>
        <v>-5.8024870428002515</v>
      </c>
      <c r="X40" s="15">
        <f t="shared" si="15"/>
        <v>-1.7246528788149667</v>
      </c>
      <c r="Y40" s="15">
        <f t="shared" si="16"/>
        <v>69.384166666666673</v>
      </c>
      <c r="Z40" s="15">
        <f t="shared" si="17"/>
        <v>16.574213654781893</v>
      </c>
      <c r="AA40" s="15">
        <f t="shared" si="31"/>
        <v>84.687941853970585</v>
      </c>
      <c r="AB40" s="15">
        <f t="shared" si="18"/>
        <v>375.74591736111137</v>
      </c>
      <c r="AC40" s="15">
        <f t="shared" si="19"/>
        <v>1.2833200487973202</v>
      </c>
      <c r="AD40" s="15">
        <f t="shared" si="20"/>
        <v>1.7458396144651851</v>
      </c>
      <c r="AE40" s="15">
        <f t="shared" si="21"/>
        <v>0.59058904684615043</v>
      </c>
      <c r="AF40" s="15">
        <f t="shared" si="22"/>
        <v>1.1468282356690314</v>
      </c>
      <c r="AG40" s="15">
        <f t="shared" si="23"/>
        <v>2.0408215600016144E-24</v>
      </c>
      <c r="AH40" s="15">
        <f t="shared" si="24"/>
        <v>0.46170346546769792</v>
      </c>
      <c r="AI40" s="15">
        <f t="shared" si="25"/>
        <v>-3.2890882876941896E-26</v>
      </c>
      <c r="AJ40" s="15">
        <f t="shared" si="26"/>
        <v>5.4974595048302177</v>
      </c>
      <c r="AK40" s="15">
        <f t="shared" si="27"/>
        <v>-3.3236083055531802</v>
      </c>
      <c r="AL40" s="15">
        <f t="shared" si="28"/>
        <v>-1.5038458464609101</v>
      </c>
      <c r="AM40" s="15">
        <f t="shared" si="29"/>
        <v>6.5977257828669957</v>
      </c>
      <c r="AN40" s="4">
        <f t="shared" si="32"/>
        <v>0</v>
      </c>
      <c r="AO40" s="5">
        <f t="shared" si="33"/>
        <v>0</v>
      </c>
      <c r="AP40" s="16">
        <f t="shared" si="34"/>
        <v>6.5977257828669957</v>
      </c>
      <c r="AQ40" t="s">
        <v>47</v>
      </c>
      <c r="BC40">
        <v>0</v>
      </c>
      <c r="BD40">
        <v>0</v>
      </c>
    </row>
    <row r="41" spans="1:56" x14ac:dyDescent="0.2">
      <c r="A41" s="15">
        <f>'(Lab)limts'!B37</f>
        <v>61.711666666666666</v>
      </c>
      <c r="B41" s="29">
        <f>'(Lab)limts'!D37</f>
        <v>0.29333300000000001</v>
      </c>
      <c r="C41" s="15">
        <f>'(Lab)limts'!E37</f>
        <v>17.371666666666666</v>
      </c>
      <c r="D41" s="15">
        <f t="shared" si="37"/>
        <v>72.911666666666676</v>
      </c>
      <c r="E41" s="15">
        <f t="shared" si="37"/>
        <v>1.4316666666666666</v>
      </c>
      <c r="F41" s="15">
        <f t="shared" si="37"/>
        <v>13.528333333333334</v>
      </c>
      <c r="G41" s="15">
        <f t="shared" si="0"/>
        <v>17.374143058771754</v>
      </c>
      <c r="H41" s="15">
        <f t="shared" si="1"/>
        <v>13.603877102584477</v>
      </c>
      <c r="I41" s="15">
        <f t="shared" si="2"/>
        <v>15.489010080678115</v>
      </c>
      <c r="J41" s="15">
        <f t="shared" si="3"/>
        <v>0.40800084001233616</v>
      </c>
      <c r="K41" s="15">
        <f t="shared" si="4"/>
        <v>61.711666666666666</v>
      </c>
      <c r="L41" s="15">
        <f t="shared" si="5"/>
        <v>0.4130131104033386</v>
      </c>
      <c r="M41" s="15">
        <f t="shared" si="36"/>
        <v>17.371666666666666</v>
      </c>
      <c r="N41" s="15">
        <f t="shared" si="36"/>
        <v>72.911666666666676</v>
      </c>
      <c r="O41" s="15">
        <f t="shared" si="7"/>
        <v>2.0157878692843276</v>
      </c>
      <c r="P41" s="15">
        <f t="shared" si="8"/>
        <v>13.528333333333334</v>
      </c>
      <c r="Q41" s="15">
        <f t="shared" si="9"/>
        <v>17.376575687031746</v>
      </c>
      <c r="R41" s="15">
        <f t="shared" si="10"/>
        <v>13.677689991798017</v>
      </c>
      <c r="S41" s="15">
        <f t="shared" si="11"/>
        <v>88.638043697351563</v>
      </c>
      <c r="T41" s="15">
        <f t="shared" si="12"/>
        <v>81.525003291499772</v>
      </c>
      <c r="U41" s="15">
        <f t="shared" si="30"/>
        <v>-7.1130404058517911</v>
      </c>
      <c r="V41" s="15">
        <f t="shared" si="13"/>
        <v>11.20000000000001</v>
      </c>
      <c r="W41" s="15">
        <f t="shared" si="14"/>
        <v>-3.698885695233729</v>
      </c>
      <c r="X41" s="15">
        <f t="shared" si="15"/>
        <v>-1.9126794431928245</v>
      </c>
      <c r="Y41" s="15">
        <f t="shared" si="16"/>
        <v>67.311666666666667</v>
      </c>
      <c r="Z41" s="15">
        <f t="shared" si="17"/>
        <v>15.527132839414882</v>
      </c>
      <c r="AA41" s="15">
        <f t="shared" si="31"/>
        <v>85.081523494425667</v>
      </c>
      <c r="AB41" s="15">
        <f t="shared" si="18"/>
        <v>299.69380277777782</v>
      </c>
      <c r="AC41" s="15">
        <f t="shared" si="19"/>
        <v>1.251421210325242</v>
      </c>
      <c r="AD41" s="15">
        <f t="shared" si="20"/>
        <v>1.6987209777736698</v>
      </c>
      <c r="AE41" s="15">
        <f t="shared" si="21"/>
        <v>0.59200602459150453</v>
      </c>
      <c r="AF41" s="15">
        <f t="shared" si="22"/>
        <v>1.137882342783493</v>
      </c>
      <c r="AG41" s="15">
        <f t="shared" si="23"/>
        <v>2.592947512624077E-24</v>
      </c>
      <c r="AH41" s="15">
        <f t="shared" si="24"/>
        <v>0.37106749529827393</v>
      </c>
      <c r="AI41" s="15">
        <f t="shared" si="25"/>
        <v>-3.3585668861686976E-26</v>
      </c>
      <c r="AJ41" s="15">
        <f t="shared" si="26"/>
        <v>8.9498243337981709</v>
      </c>
      <c r="AK41" s="15">
        <f t="shared" si="27"/>
        <v>-2.1774533567492993</v>
      </c>
      <c r="AL41" s="15">
        <f t="shared" si="28"/>
        <v>-1.6809114363388566</v>
      </c>
      <c r="AM41" s="15">
        <f t="shared" si="29"/>
        <v>9.363018849894484</v>
      </c>
      <c r="AN41" s="4">
        <f t="shared" si="32"/>
        <v>0</v>
      </c>
      <c r="AO41" s="5">
        <f t="shared" si="33"/>
        <v>0</v>
      </c>
      <c r="AP41" s="16">
        <f t="shared" si="34"/>
        <v>9.363018849894484</v>
      </c>
      <c r="AQ41" t="s">
        <v>48</v>
      </c>
      <c r="BC41">
        <v>0</v>
      </c>
      <c r="BD41">
        <v>0</v>
      </c>
    </row>
    <row r="42" spans="1:56" x14ac:dyDescent="0.2">
      <c r="A42" s="15">
        <f>'(Lab)limts'!B38</f>
        <v>62.03</v>
      </c>
      <c r="B42" s="29">
        <f>'(Lab)limts'!D38</f>
        <v>0.32333299999999998</v>
      </c>
      <c r="C42" s="15">
        <f>'(Lab)limts'!E38</f>
        <v>17.371666666666666</v>
      </c>
      <c r="D42" s="15">
        <f t="shared" si="37"/>
        <v>72.911666666666676</v>
      </c>
      <c r="E42" s="15">
        <f t="shared" si="37"/>
        <v>1.4316666666666666</v>
      </c>
      <c r="F42" s="15">
        <f t="shared" si="37"/>
        <v>13.528333333333334</v>
      </c>
      <c r="G42" s="15">
        <f t="shared" si="0"/>
        <v>17.374675450398112</v>
      </c>
      <c r="H42" s="15">
        <f t="shared" si="1"/>
        <v>13.603877102584477</v>
      </c>
      <c r="I42" s="15">
        <f t="shared" si="2"/>
        <v>15.489276276491294</v>
      </c>
      <c r="J42" s="15">
        <f t="shared" si="3"/>
        <v>0.40799549338879193</v>
      </c>
      <c r="K42" s="15">
        <f t="shared" si="4"/>
        <v>62.03</v>
      </c>
      <c r="L42" s="15">
        <f t="shared" si="5"/>
        <v>0.45525140686387822</v>
      </c>
      <c r="M42" s="15">
        <f t="shared" si="36"/>
        <v>17.371666666666666</v>
      </c>
      <c r="N42" s="15">
        <f t="shared" si="36"/>
        <v>72.911666666666676</v>
      </c>
      <c r="O42" s="15">
        <f t="shared" si="7"/>
        <v>2.0157802147016204</v>
      </c>
      <c r="P42" s="15">
        <f t="shared" si="8"/>
        <v>13.528333333333334</v>
      </c>
      <c r="Q42" s="15">
        <f t="shared" si="9"/>
        <v>17.377630926603008</v>
      </c>
      <c r="R42" s="15">
        <f t="shared" si="10"/>
        <v>13.677688863684548</v>
      </c>
      <c r="S42" s="15">
        <f t="shared" si="11"/>
        <v>88.498819034251611</v>
      </c>
      <c r="T42" s="15">
        <f t="shared" si="12"/>
        <v>81.525035006372406</v>
      </c>
      <c r="U42" s="15">
        <f t="shared" si="30"/>
        <v>-6.9737840278792049</v>
      </c>
      <c r="V42" s="15">
        <f t="shared" si="13"/>
        <v>10.881666666666675</v>
      </c>
      <c r="W42" s="15">
        <f t="shared" si="14"/>
        <v>-3.6999420629184598</v>
      </c>
      <c r="X42" s="15">
        <f t="shared" si="15"/>
        <v>-1.8753373035934857</v>
      </c>
      <c r="Y42" s="15">
        <f t="shared" si="16"/>
        <v>67.470833333333331</v>
      </c>
      <c r="Z42" s="15">
        <f t="shared" si="17"/>
        <v>15.527659895143778</v>
      </c>
      <c r="AA42" s="15">
        <f t="shared" si="31"/>
        <v>85.011927020312015</v>
      </c>
      <c r="AB42" s="15">
        <f t="shared" si="18"/>
        <v>305.23001736111104</v>
      </c>
      <c r="AC42" s="15">
        <f t="shared" si="19"/>
        <v>1.2538769015303728</v>
      </c>
      <c r="AD42" s="15">
        <f t="shared" si="20"/>
        <v>1.69874469528147</v>
      </c>
      <c r="AE42" s="15">
        <f t="shared" si="21"/>
        <v>0.59174901334864582</v>
      </c>
      <c r="AF42" s="15">
        <f t="shared" si="22"/>
        <v>1.1378271613384701</v>
      </c>
      <c r="AG42" s="15">
        <f t="shared" si="23"/>
        <v>2.4855426707101519E-24</v>
      </c>
      <c r="AH42" s="15">
        <f t="shared" si="24"/>
        <v>0.37111006386274148</v>
      </c>
      <c r="AI42" s="15">
        <f t="shared" si="25"/>
        <v>-3.2198179590180808E-26</v>
      </c>
      <c r="AJ42" s="15">
        <f t="shared" si="26"/>
        <v>8.6784170386945174</v>
      </c>
      <c r="AK42" s="15">
        <f t="shared" si="27"/>
        <v>-2.1780448075544427</v>
      </c>
      <c r="AL42" s="15">
        <f t="shared" si="28"/>
        <v>-1.6481741404269643</v>
      </c>
      <c r="AM42" s="15">
        <f t="shared" si="29"/>
        <v>9.0980920790235107</v>
      </c>
      <c r="AN42" s="4">
        <f t="shared" si="32"/>
        <v>0</v>
      </c>
      <c r="AO42" s="5">
        <f t="shared" si="33"/>
        <v>0</v>
      </c>
      <c r="AP42" s="16">
        <f t="shared" si="34"/>
        <v>9.0980920790235107</v>
      </c>
      <c r="AQ42" t="s">
        <v>49</v>
      </c>
      <c r="BC42">
        <v>0</v>
      </c>
      <c r="BD42">
        <v>0</v>
      </c>
    </row>
    <row r="43" spans="1:56" x14ac:dyDescent="0.2">
      <c r="A43" s="28">
        <f>'(Lab)limts'!B39</f>
        <v>60.705000000000005</v>
      </c>
      <c r="B43" s="29">
        <f>'(Lab)limts'!D39</f>
        <v>0.593333</v>
      </c>
      <c r="C43" s="15">
        <f>'(Lab)limts'!E39</f>
        <v>17.371666666666666</v>
      </c>
      <c r="D43" s="15">
        <f t="shared" ref="D43:F58" si="38">D42</f>
        <v>72.911666666666676</v>
      </c>
      <c r="E43" s="15">
        <f t="shared" si="38"/>
        <v>1.4316666666666666</v>
      </c>
      <c r="F43" s="15">
        <f t="shared" si="38"/>
        <v>13.528333333333334</v>
      </c>
      <c r="G43" s="15">
        <f t="shared" si="0"/>
        <v>17.381796421160466</v>
      </c>
      <c r="H43" s="15">
        <f t="shared" si="1"/>
        <v>13.603877102584477</v>
      </c>
      <c r="I43" s="15">
        <f t="shared" si="2"/>
        <v>15.492836761872471</v>
      </c>
      <c r="J43" s="15">
        <f t="shared" si="3"/>
        <v>0.40792396101704831</v>
      </c>
      <c r="K43" s="15">
        <f t="shared" si="4"/>
        <v>60.705000000000005</v>
      </c>
      <c r="L43" s="15">
        <f t="shared" si="5"/>
        <v>0.83536774756212839</v>
      </c>
      <c r="M43" s="15">
        <f t="shared" si="36"/>
        <v>17.371666666666666</v>
      </c>
      <c r="N43" s="15">
        <f t="shared" si="36"/>
        <v>72.911666666666676</v>
      </c>
      <c r="O43" s="15">
        <f t="shared" si="7"/>
        <v>2.0156778041894077</v>
      </c>
      <c r="P43" s="15">
        <f t="shared" si="8"/>
        <v>13.528333333333334</v>
      </c>
      <c r="Q43" s="15">
        <f t="shared" si="9"/>
        <v>17.391740627419811</v>
      </c>
      <c r="R43" s="15">
        <f t="shared" si="10"/>
        <v>13.677673771079629</v>
      </c>
      <c r="S43" s="15">
        <f t="shared" si="11"/>
        <v>87.246884558742551</v>
      </c>
      <c r="T43" s="15">
        <f t="shared" si="12"/>
        <v>81.525459319535699</v>
      </c>
      <c r="U43" s="15">
        <f>IF(AN43=0,T43-S43,IF(AN43=1,T43-S43-360,T43+360-S43))</f>
        <v>-5.7214252392068516</v>
      </c>
      <c r="V43" s="15">
        <f t="shared" si="13"/>
        <v>12.206666666666671</v>
      </c>
      <c r="W43" s="15">
        <f t="shared" si="14"/>
        <v>-3.7140668563401817</v>
      </c>
      <c r="X43" s="15">
        <f t="shared" si="15"/>
        <v>-1.5394967773665422</v>
      </c>
      <c r="Y43" s="15">
        <f t="shared" si="16"/>
        <v>66.808333333333337</v>
      </c>
      <c r="Z43" s="15">
        <f t="shared" si="17"/>
        <v>15.53470719924972</v>
      </c>
      <c r="AA43" s="15">
        <f>IF(AO43=3,S43+T43,IF(AO43=0,AVERAGE(S43,T43),IF(AO43=1,AVERAGE(S43,T43)+180,AVERAGE(S43,T43)-180)))</f>
        <v>84.386171939139132</v>
      </c>
      <c r="AB43" s="15">
        <f t="shared" si="18"/>
        <v>282.52006944444457</v>
      </c>
      <c r="AC43" s="15">
        <f t="shared" si="19"/>
        <v>1.2436483460817613</v>
      </c>
      <c r="AD43" s="15">
        <f t="shared" si="20"/>
        <v>1.6990618239662374</v>
      </c>
      <c r="AE43" s="15">
        <f t="shared" si="21"/>
        <v>0.58956211324407737</v>
      </c>
      <c r="AF43" s="15">
        <f t="shared" si="22"/>
        <v>1.1373801220752646</v>
      </c>
      <c r="AG43" s="15">
        <f t="shared" si="23"/>
        <v>1.6979629989547367E-24</v>
      </c>
      <c r="AH43" s="15">
        <f t="shared" si="24"/>
        <v>0.37167954840999284</v>
      </c>
      <c r="AI43" s="15">
        <f t="shared" si="25"/>
        <v>-2.2029480217623193E-26</v>
      </c>
      <c r="AJ43" s="15">
        <f t="shared" si="26"/>
        <v>9.8152075746532343</v>
      </c>
      <c r="AK43" s="15">
        <f t="shared" si="27"/>
        <v>-2.1859515668889427</v>
      </c>
      <c r="AL43" s="15">
        <f t="shared" si="28"/>
        <v>-1.3535464067699505</v>
      </c>
      <c r="AM43" s="15">
        <f t="shared" si="29"/>
        <v>10.146367421969021</v>
      </c>
      <c r="AP43" s="16">
        <f t="shared" si="34"/>
        <v>10.146367421969021</v>
      </c>
      <c r="AQ43" t="s">
        <v>50</v>
      </c>
      <c r="BC43">
        <v>0</v>
      </c>
      <c r="BD43">
        <v>0</v>
      </c>
    </row>
    <row r="44" spans="1:56" x14ac:dyDescent="0.2">
      <c r="A44" s="28">
        <f>'(Lab)limts'!B40</f>
        <v>61.318333333333328</v>
      </c>
      <c r="B44" s="29">
        <f>'(Lab)limts'!D40</f>
        <v>0.64166699999999999</v>
      </c>
      <c r="C44" s="15">
        <f>'(Lab)limts'!E40</f>
        <v>17.371666666666666</v>
      </c>
      <c r="D44" s="15">
        <f t="shared" si="38"/>
        <v>72.911666666666676</v>
      </c>
      <c r="E44" s="15">
        <f t="shared" si="38"/>
        <v>1.4316666666666666</v>
      </c>
      <c r="F44" s="15">
        <f t="shared" si="38"/>
        <v>13.528333333333334</v>
      </c>
      <c r="G44" s="15">
        <f t="shared" si="0"/>
        <v>17.383513434190075</v>
      </c>
      <c r="H44" s="15">
        <f t="shared" si="1"/>
        <v>13.603877102584477</v>
      </c>
      <c r="I44" s="15">
        <f t="shared" si="2"/>
        <v>15.493695268387276</v>
      </c>
      <c r="J44" s="15">
        <f t="shared" si="3"/>
        <v>0.4079067078108618</v>
      </c>
      <c r="K44" s="15">
        <f t="shared" si="4"/>
        <v>61.318333333333328</v>
      </c>
      <c r="L44" s="15">
        <f t="shared" si="5"/>
        <v>0.90340727348087224</v>
      </c>
      <c r="M44" s="15">
        <f t="shared" si="36"/>
        <v>17.371666666666666</v>
      </c>
      <c r="N44" s="15">
        <f t="shared" si="36"/>
        <v>72.911666666666676</v>
      </c>
      <c r="O44" s="15">
        <f t="shared" si="7"/>
        <v>2.0156531033492171</v>
      </c>
      <c r="P44" s="15">
        <f t="shared" si="8"/>
        <v>13.528333333333334</v>
      </c>
      <c r="Q44" s="15">
        <f t="shared" si="9"/>
        <v>17.395141490644907</v>
      </c>
      <c r="R44" s="15">
        <f t="shared" si="10"/>
        <v>13.677670130940397</v>
      </c>
      <c r="S44" s="15">
        <f t="shared" si="11"/>
        <v>87.023035388958931</v>
      </c>
      <c r="T44" s="15">
        <f t="shared" si="12"/>
        <v>81.525561661627009</v>
      </c>
      <c r="U44" s="15">
        <f t="shared" ref="U44:U69" si="39">IF(AN44=0,T44-S44,IF(AN44=1,T44-S44-360,T44+360-S44))</f>
        <v>-5.4974737273319221</v>
      </c>
      <c r="V44" s="15">
        <f t="shared" si="13"/>
        <v>11.593333333333348</v>
      </c>
      <c r="W44" s="15">
        <f t="shared" si="14"/>
        <v>-3.7174713597045095</v>
      </c>
      <c r="X44" s="15">
        <f t="shared" si="15"/>
        <v>-1.4794284663164148</v>
      </c>
      <c r="Y44" s="15">
        <f t="shared" si="16"/>
        <v>67.115000000000009</v>
      </c>
      <c r="Z44" s="15">
        <f t="shared" si="17"/>
        <v>15.536405810792651</v>
      </c>
      <c r="AA44" s="15">
        <f t="shared" ref="AA44:AA69" si="40">IF(AO44=3,S44+T44,IF(AO44=0,AVERAGE(S44,T44),IF(AO44=1,AVERAGE(S44,T44)+180,AVERAGE(S44,T44)-180)))</f>
        <v>84.274298525292977</v>
      </c>
      <c r="AB44" s="15">
        <f t="shared" si="18"/>
        <v>292.92322500000029</v>
      </c>
      <c r="AC44" s="15">
        <f t="shared" si="19"/>
        <v>1.2483854587297134</v>
      </c>
      <c r="AD44" s="15">
        <f t="shared" si="20"/>
        <v>1.6991382614856692</v>
      </c>
      <c r="AE44" s="15">
        <f t="shared" si="21"/>
        <v>0.58919437871206337</v>
      </c>
      <c r="AF44" s="15">
        <f t="shared" si="22"/>
        <v>1.137309444536627</v>
      </c>
      <c r="AG44" s="15">
        <f t="shared" si="23"/>
        <v>1.5859292112249202E-24</v>
      </c>
      <c r="AH44" s="15">
        <f t="shared" si="24"/>
        <v>0.3718168938827775</v>
      </c>
      <c r="AI44" s="15">
        <f t="shared" si="25"/>
        <v>-2.0583550071117292E-26</v>
      </c>
      <c r="AJ44" s="15">
        <f t="shared" si="26"/>
        <v>9.286661625432636</v>
      </c>
      <c r="AK44" s="15">
        <f t="shared" si="27"/>
        <v>-2.1878568942671435</v>
      </c>
      <c r="AL44" s="15">
        <f t="shared" si="28"/>
        <v>-1.3008143680009421</v>
      </c>
      <c r="AM44" s="15">
        <f t="shared" si="29"/>
        <v>9.6291702630638483</v>
      </c>
      <c r="AP44" s="16">
        <f t="shared" si="34"/>
        <v>9.6291702630638483</v>
      </c>
      <c r="AQ44" t="s">
        <v>51</v>
      </c>
      <c r="BC44">
        <v>0</v>
      </c>
      <c r="BD44">
        <v>0</v>
      </c>
    </row>
    <row r="45" spans="1:56" x14ac:dyDescent="0.2">
      <c r="A45" s="28">
        <f>'(Lab)limts'!B41</f>
        <v>59.455000000000005</v>
      </c>
      <c r="B45" s="29">
        <f>'(Lab)limts'!D41</f>
        <v>0.83985166666666689</v>
      </c>
      <c r="C45" s="15">
        <f>'(Lab)limts'!E41</f>
        <v>17.371666666666666</v>
      </c>
      <c r="D45" s="15">
        <f t="shared" si="38"/>
        <v>72.911666666666676</v>
      </c>
      <c r="E45" s="15">
        <f t="shared" si="38"/>
        <v>1.4316666666666666</v>
      </c>
      <c r="F45" s="15">
        <f t="shared" si="38"/>
        <v>13.528333333333334</v>
      </c>
      <c r="G45" s="15">
        <f t="shared" si="0"/>
        <v>17.391956577676378</v>
      </c>
      <c r="H45" s="15">
        <f t="shared" si="1"/>
        <v>13.603877102584477</v>
      </c>
      <c r="I45" s="15">
        <f t="shared" si="2"/>
        <v>15.497916840130427</v>
      </c>
      <c r="J45" s="15">
        <f t="shared" si="3"/>
        <v>0.40782183804417615</v>
      </c>
      <c r="K45" s="15">
        <f t="shared" si="4"/>
        <v>59.455000000000005</v>
      </c>
      <c r="L45" s="15">
        <f t="shared" si="5"/>
        <v>1.1823615170511317</v>
      </c>
      <c r="M45" s="15">
        <f t="shared" si="36"/>
        <v>17.371666666666666</v>
      </c>
      <c r="N45" s="15">
        <f t="shared" si="36"/>
        <v>72.911666666666676</v>
      </c>
      <c r="O45" s="15">
        <f t="shared" si="7"/>
        <v>2.0155315981332453</v>
      </c>
      <c r="P45" s="15">
        <f t="shared" si="8"/>
        <v>13.528333333333334</v>
      </c>
      <c r="Q45" s="15">
        <f t="shared" si="9"/>
        <v>17.41185749811838</v>
      </c>
      <c r="R45" s="15">
        <f t="shared" si="10"/>
        <v>13.677652225468059</v>
      </c>
      <c r="S45" s="15">
        <f t="shared" si="11"/>
        <v>86.106303048721202</v>
      </c>
      <c r="T45" s="15">
        <f t="shared" si="12"/>
        <v>81.526065090554923</v>
      </c>
      <c r="U45" s="15">
        <f t="shared" si="39"/>
        <v>-4.5802379581662791</v>
      </c>
      <c r="V45" s="15">
        <f t="shared" si="13"/>
        <v>13.456666666666671</v>
      </c>
      <c r="W45" s="15">
        <f t="shared" si="14"/>
        <v>-3.7342052726503212</v>
      </c>
      <c r="X45" s="15">
        <f t="shared" si="15"/>
        <v>-1.2333265896882435</v>
      </c>
      <c r="Y45" s="15">
        <f t="shared" si="16"/>
        <v>66.183333333333337</v>
      </c>
      <c r="Z45" s="15">
        <f t="shared" si="17"/>
        <v>15.544754861793219</v>
      </c>
      <c r="AA45" s="15">
        <f t="shared" si="40"/>
        <v>83.816184069638069</v>
      </c>
      <c r="AB45" s="15">
        <f t="shared" si="18"/>
        <v>261.90027777777789</v>
      </c>
      <c r="AC45" s="15">
        <f t="shared" si="19"/>
        <v>1.2339803930569937</v>
      </c>
      <c r="AD45" s="15">
        <f t="shared" si="20"/>
        <v>1.6995139687806948</v>
      </c>
      <c r="AE45" s="15">
        <f t="shared" si="21"/>
        <v>0.5877608274424313</v>
      </c>
      <c r="AF45" s="15">
        <f t="shared" si="22"/>
        <v>1.13704896969936</v>
      </c>
      <c r="AG45" s="15">
        <f t="shared" si="23"/>
        <v>1.1986995437474338E-24</v>
      </c>
      <c r="AH45" s="15">
        <f t="shared" si="24"/>
        <v>0.37249244379446167</v>
      </c>
      <c r="AI45" s="15">
        <f t="shared" si="25"/>
        <v>-1.5586017895919793E-26</v>
      </c>
      <c r="AJ45" s="15">
        <f t="shared" si="26"/>
        <v>10.905089531714422</v>
      </c>
      <c r="AK45" s="15">
        <f t="shared" si="27"/>
        <v>-2.1972195234908263</v>
      </c>
      <c r="AL45" s="15">
        <f t="shared" si="28"/>
        <v>-1.0846732397236503</v>
      </c>
      <c r="AM45" s="15">
        <f t="shared" si="29"/>
        <v>11.176997242823733</v>
      </c>
      <c r="AP45" s="16">
        <f t="shared" si="34"/>
        <v>11.176997242823733</v>
      </c>
      <c r="AQ45" t="s">
        <v>52</v>
      </c>
      <c r="BC45">
        <v>0</v>
      </c>
      <c r="BD45">
        <v>0</v>
      </c>
    </row>
    <row r="46" spans="1:56" x14ac:dyDescent="0.2">
      <c r="A46" s="28">
        <f>'(Lab)limts'!B42</f>
        <v>66.054999999999993</v>
      </c>
      <c r="B46" s="29">
        <f>'(Lab)limts'!D42</f>
        <v>-1.2366699999999999</v>
      </c>
      <c r="C46" s="15">
        <f>'(Lab)limts'!E42</f>
        <v>17.371666666666666</v>
      </c>
      <c r="D46" s="15">
        <f t="shared" si="38"/>
        <v>72.911666666666676</v>
      </c>
      <c r="E46" s="15">
        <f t="shared" si="38"/>
        <v>1.4316666666666666</v>
      </c>
      <c r="F46" s="15">
        <f t="shared" si="38"/>
        <v>13.528333333333334</v>
      </c>
      <c r="G46" s="15">
        <f t="shared" si="0"/>
        <v>17.415629631646333</v>
      </c>
      <c r="H46" s="15">
        <f t="shared" si="1"/>
        <v>13.603877102584477</v>
      </c>
      <c r="I46" s="15">
        <f t="shared" si="2"/>
        <v>15.509753367115405</v>
      </c>
      <c r="J46" s="15">
        <f t="shared" si="3"/>
        <v>0.40758361421687173</v>
      </c>
      <c r="K46" s="15">
        <f t="shared" si="4"/>
        <v>66.054999999999993</v>
      </c>
      <c r="L46" s="15">
        <f t="shared" si="5"/>
        <v>-1.7407164281935787</v>
      </c>
      <c r="M46" s="15">
        <f t="shared" si="36"/>
        <v>17.371666666666666</v>
      </c>
      <c r="N46" s="15">
        <f t="shared" si="36"/>
        <v>72.911666666666676</v>
      </c>
      <c r="O46" s="15">
        <f t="shared" si="7"/>
        <v>2.015190541020488</v>
      </c>
      <c r="P46" s="15">
        <f t="shared" si="8"/>
        <v>13.528333333333334</v>
      </c>
      <c r="Q46" s="15">
        <f t="shared" si="9"/>
        <v>17.458662504933212</v>
      </c>
      <c r="R46" s="15">
        <f t="shared" si="10"/>
        <v>13.677601971632171</v>
      </c>
      <c r="S46" s="15">
        <f t="shared" si="11"/>
        <v>95.722184918216271</v>
      </c>
      <c r="T46" s="15">
        <f t="shared" si="12"/>
        <v>81.527478189333408</v>
      </c>
      <c r="U46" s="15">
        <f t="shared" si="39"/>
        <v>-14.194706728882863</v>
      </c>
      <c r="V46" s="15">
        <f t="shared" si="13"/>
        <v>6.8566666666666833</v>
      </c>
      <c r="W46" s="15">
        <f t="shared" si="14"/>
        <v>-3.7810605333010407</v>
      </c>
      <c r="X46" s="15">
        <f t="shared" si="15"/>
        <v>-3.8185899905613239</v>
      </c>
      <c r="Y46" s="15">
        <f t="shared" si="16"/>
        <v>69.483333333333334</v>
      </c>
      <c r="Z46" s="15">
        <f t="shared" si="17"/>
        <v>15.568132238282692</v>
      </c>
      <c r="AA46" s="15">
        <f t="shared" si="40"/>
        <v>88.62483155377484</v>
      </c>
      <c r="AB46" s="15">
        <f t="shared" si="18"/>
        <v>379.60027777777782</v>
      </c>
      <c r="AC46" s="15">
        <f t="shared" si="19"/>
        <v>1.2848425662864704</v>
      </c>
      <c r="AD46" s="15">
        <f t="shared" si="20"/>
        <v>1.7005659507227211</v>
      </c>
      <c r="AE46" s="15">
        <f t="shared" si="21"/>
        <v>0.60893694129386589</v>
      </c>
      <c r="AF46" s="15">
        <f t="shared" si="22"/>
        <v>1.1422001624025744</v>
      </c>
      <c r="AG46" s="15">
        <f t="shared" si="23"/>
        <v>2.1891844104634645E-23</v>
      </c>
      <c r="AH46" s="15">
        <f t="shared" si="24"/>
        <v>0.37438811129217919</v>
      </c>
      <c r="AI46" s="15">
        <f t="shared" si="25"/>
        <v>-2.860959825205133E-25</v>
      </c>
      <c r="AJ46" s="15">
        <f t="shared" si="26"/>
        <v>5.3365811863505082</v>
      </c>
      <c r="AK46" s="15">
        <f t="shared" si="27"/>
        <v>-2.2234130535743897</v>
      </c>
      <c r="AL46" s="15">
        <f t="shared" si="28"/>
        <v>-3.3431880998239976</v>
      </c>
      <c r="AM46" s="15">
        <f t="shared" si="29"/>
        <v>6.6782910266115216</v>
      </c>
      <c r="AP46" s="16">
        <f t="shared" si="34"/>
        <v>6.6782910266115216</v>
      </c>
      <c r="AQ46" t="s">
        <v>53</v>
      </c>
      <c r="BC46">
        <v>0</v>
      </c>
      <c r="BD46">
        <v>0</v>
      </c>
    </row>
    <row r="47" spans="1:56" x14ac:dyDescent="0.2">
      <c r="A47" s="28">
        <f>'(Lab)limts'!B43</f>
        <v>60.564999999999998</v>
      </c>
      <c r="B47" s="29">
        <f>'(Lab)limts'!D43</f>
        <v>0.56833299999999998</v>
      </c>
      <c r="C47" s="15">
        <f>'(Lab)limts'!E43</f>
        <v>17.371666666666666</v>
      </c>
      <c r="D47" s="15">
        <f t="shared" si="38"/>
        <v>72.911666666666676</v>
      </c>
      <c r="E47" s="15">
        <f t="shared" si="38"/>
        <v>1.4316666666666666</v>
      </c>
      <c r="F47" s="15">
        <f t="shared" si="38"/>
        <v>13.528333333333334</v>
      </c>
      <c r="G47" s="15">
        <f t="shared" si="0"/>
        <v>17.380960996926113</v>
      </c>
      <c r="H47" s="15">
        <f t="shared" si="1"/>
        <v>13.603877102584477</v>
      </c>
      <c r="I47" s="15">
        <f t="shared" si="2"/>
        <v>15.492419049755295</v>
      </c>
      <c r="J47" s="15">
        <f t="shared" si="3"/>
        <v>0.40793235493929803</v>
      </c>
      <c r="K47" s="15">
        <f t="shared" si="4"/>
        <v>60.564999999999998</v>
      </c>
      <c r="L47" s="15">
        <f t="shared" si="5"/>
        <v>0.80017441907971609</v>
      </c>
      <c r="M47" s="15">
        <f t="shared" si="36"/>
        <v>17.371666666666666</v>
      </c>
      <c r="N47" s="15">
        <f t="shared" si="36"/>
        <v>72.911666666666676</v>
      </c>
      <c r="O47" s="15">
        <f t="shared" si="7"/>
        <v>2.0156898214880949</v>
      </c>
      <c r="P47" s="15">
        <f t="shared" si="8"/>
        <v>13.528333333333334</v>
      </c>
      <c r="Q47" s="15">
        <f t="shared" si="9"/>
        <v>17.390085735232226</v>
      </c>
      <c r="R47" s="15">
        <f t="shared" si="10"/>
        <v>13.67767554207324</v>
      </c>
      <c r="S47" s="15">
        <f t="shared" si="11"/>
        <v>87.362703605344322</v>
      </c>
      <c r="T47" s="15">
        <f t="shared" si="12"/>
        <v>81.525409528719536</v>
      </c>
      <c r="U47" s="15">
        <f t="shared" si="39"/>
        <v>-5.8372940766247865</v>
      </c>
      <c r="V47" s="15">
        <f t="shared" si="13"/>
        <v>12.346666666666678</v>
      </c>
      <c r="W47" s="15">
        <f t="shared" si="14"/>
        <v>-3.7124101931589859</v>
      </c>
      <c r="X47" s="15">
        <f t="shared" si="15"/>
        <v>-1.5705729407870159</v>
      </c>
      <c r="Y47" s="15">
        <f t="shared" si="16"/>
        <v>66.738333333333344</v>
      </c>
      <c r="Z47" s="15">
        <f t="shared" si="17"/>
        <v>15.533880638652732</v>
      </c>
      <c r="AA47" s="15">
        <f t="shared" si="40"/>
        <v>84.444056567031936</v>
      </c>
      <c r="AB47" s="15">
        <f t="shared" si="18"/>
        <v>280.17180277777811</v>
      </c>
      <c r="AC47" s="15">
        <f t="shared" si="19"/>
        <v>1.2425664525868185</v>
      </c>
      <c r="AD47" s="15">
        <f t="shared" si="20"/>
        <v>1.6990246287393729</v>
      </c>
      <c r="AE47" s="15">
        <f t="shared" si="21"/>
        <v>0.58975512898174987</v>
      </c>
      <c r="AF47" s="15">
        <f t="shared" si="22"/>
        <v>1.1374177866945363</v>
      </c>
      <c r="AG47" s="15">
        <f t="shared" si="23"/>
        <v>1.758975415610652E-24</v>
      </c>
      <c r="AH47" s="15">
        <f t="shared" si="24"/>
        <v>0.37161272640004978</v>
      </c>
      <c r="AI47" s="15">
        <f t="shared" si="25"/>
        <v>-2.2816956342010695E-26</v>
      </c>
      <c r="AJ47" s="15">
        <f t="shared" si="26"/>
        <v>9.9364236342957373</v>
      </c>
      <c r="AK47" s="15">
        <f t="shared" si="27"/>
        <v>-2.1850243547755319</v>
      </c>
      <c r="AL47" s="15">
        <f t="shared" si="28"/>
        <v>-1.3808232640279674</v>
      </c>
      <c r="AM47" s="15">
        <f t="shared" si="29"/>
        <v>10.267108597732568</v>
      </c>
      <c r="AP47" s="16">
        <f t="shared" si="34"/>
        <v>10.267108597732568</v>
      </c>
      <c r="AQ47" t="s">
        <v>54</v>
      </c>
      <c r="BC47">
        <v>0</v>
      </c>
      <c r="BD47">
        <v>0</v>
      </c>
    </row>
    <row r="48" spans="1:56" x14ac:dyDescent="0.2">
      <c r="A48" s="28">
        <f>'(Lab)limts'!B44</f>
        <v>60.773333333333341</v>
      </c>
      <c r="B48" s="29">
        <f>'(Lab)limts'!D44</f>
        <v>0.60166699999999995</v>
      </c>
      <c r="C48" s="15">
        <f>'(Lab)limts'!E44</f>
        <v>17.371666666666666</v>
      </c>
      <c r="D48" s="15">
        <f t="shared" si="38"/>
        <v>72.911666666666676</v>
      </c>
      <c r="E48" s="15">
        <f t="shared" si="38"/>
        <v>1.4316666666666666</v>
      </c>
      <c r="F48" s="15">
        <f t="shared" si="38"/>
        <v>13.528333333333334</v>
      </c>
      <c r="G48" s="15">
        <f t="shared" si="0"/>
        <v>17.382082900408303</v>
      </c>
      <c r="H48" s="15">
        <f t="shared" si="1"/>
        <v>13.603877102584477</v>
      </c>
      <c r="I48" s="15">
        <f t="shared" si="2"/>
        <v>15.49298000149639</v>
      </c>
      <c r="J48" s="15">
        <f t="shared" si="3"/>
        <v>0.40792108250602521</v>
      </c>
      <c r="K48" s="15">
        <f t="shared" si="4"/>
        <v>60.773333333333341</v>
      </c>
      <c r="L48" s="15">
        <f t="shared" si="5"/>
        <v>0.84709965394815256</v>
      </c>
      <c r="M48" s="15">
        <f t="shared" si="36"/>
        <v>17.371666666666666</v>
      </c>
      <c r="N48" s="15">
        <f t="shared" si="36"/>
        <v>72.911666666666676</v>
      </c>
      <c r="O48" s="15">
        <f t="shared" si="7"/>
        <v>2.0156736831211259</v>
      </c>
      <c r="P48" s="15">
        <f t="shared" si="8"/>
        <v>13.528333333333334</v>
      </c>
      <c r="Q48" s="15">
        <f t="shared" si="9"/>
        <v>17.392308087240661</v>
      </c>
      <c r="R48" s="15">
        <f t="shared" si="10"/>
        <v>13.677673163758698</v>
      </c>
      <c r="S48" s="15">
        <f t="shared" si="11"/>
        <v>87.208280544095359</v>
      </c>
      <c r="T48" s="15">
        <f t="shared" si="12"/>
        <v>81.525476394203992</v>
      </c>
      <c r="U48" s="15">
        <f t="shared" si="39"/>
        <v>-5.6828041498913677</v>
      </c>
      <c r="V48" s="15">
        <f t="shared" si="13"/>
        <v>12.138333333333335</v>
      </c>
      <c r="W48" s="15">
        <f t="shared" si="14"/>
        <v>-3.7146349234819631</v>
      </c>
      <c r="X48" s="15">
        <f t="shared" si="15"/>
        <v>-1.5291382403225813</v>
      </c>
      <c r="Y48" s="15">
        <f t="shared" si="16"/>
        <v>66.842500000000001</v>
      </c>
      <c r="Z48" s="15">
        <f t="shared" si="17"/>
        <v>15.534990625499679</v>
      </c>
      <c r="AA48" s="15">
        <f t="shared" si="40"/>
        <v>84.366878469149668</v>
      </c>
      <c r="AB48" s="15">
        <f t="shared" si="18"/>
        <v>283.66980625000002</v>
      </c>
      <c r="AC48" s="15">
        <f t="shared" si="19"/>
        <v>1.2441763316725938</v>
      </c>
      <c r="AD48" s="15">
        <f t="shared" si="20"/>
        <v>1.6990745781474854</v>
      </c>
      <c r="AE48" s="15">
        <f t="shared" si="21"/>
        <v>0.58949819594779551</v>
      </c>
      <c r="AF48" s="15">
        <f t="shared" si="22"/>
        <v>1.1373677342169697</v>
      </c>
      <c r="AG48" s="15">
        <f t="shared" si="23"/>
        <v>1.678096934350304E-24</v>
      </c>
      <c r="AH48" s="15">
        <f t="shared" si="24"/>
        <v>0.37170246331548001</v>
      </c>
      <c r="AI48" s="15">
        <f t="shared" si="25"/>
        <v>-2.1773078906719197E-26</v>
      </c>
      <c r="AJ48" s="15">
        <f t="shared" si="26"/>
        <v>9.7561197913283806</v>
      </c>
      <c r="AK48" s="15">
        <f t="shared" si="27"/>
        <v>-2.1862694970882672</v>
      </c>
      <c r="AL48" s="15">
        <f t="shared" si="28"/>
        <v>-1.3444536839928287</v>
      </c>
      <c r="AM48" s="15">
        <f t="shared" si="29"/>
        <v>10.088072333456466</v>
      </c>
      <c r="AP48" s="16">
        <f t="shared" si="34"/>
        <v>10.088072333456466</v>
      </c>
      <c r="AQ48" t="s">
        <v>55</v>
      </c>
      <c r="BC48">
        <v>0</v>
      </c>
      <c r="BD48">
        <v>0</v>
      </c>
    </row>
    <row r="49" spans="1:56" x14ac:dyDescent="0.2">
      <c r="A49" s="28">
        <f>'(Lab)limts'!B45</f>
        <v>60.065000000000005</v>
      </c>
      <c r="B49" s="29">
        <f>'(Lab)limts'!D45</f>
        <v>0.62</v>
      </c>
      <c r="C49" s="15">
        <f>'(Lab)limts'!E45</f>
        <v>17.371666666666666</v>
      </c>
      <c r="D49" s="15">
        <f t="shared" si="38"/>
        <v>72.911666666666676</v>
      </c>
      <c r="E49" s="15">
        <f t="shared" si="38"/>
        <v>1.4316666666666666</v>
      </c>
      <c r="F49" s="15">
        <f t="shared" si="38"/>
        <v>13.528333333333334</v>
      </c>
      <c r="G49" s="15">
        <f t="shared" si="0"/>
        <v>17.3827271386793</v>
      </c>
      <c r="H49" s="15">
        <f t="shared" si="1"/>
        <v>13.603877102584477</v>
      </c>
      <c r="I49" s="15">
        <f t="shared" si="2"/>
        <v>15.493302120631888</v>
      </c>
      <c r="J49" s="15">
        <f t="shared" si="3"/>
        <v>0.40791460906444615</v>
      </c>
      <c r="K49" s="15">
        <f t="shared" si="4"/>
        <v>60.065000000000005</v>
      </c>
      <c r="L49" s="15">
        <f t="shared" si="5"/>
        <v>0.87290705761995657</v>
      </c>
      <c r="M49" s="15">
        <f t="shared" si="36"/>
        <v>17.371666666666666</v>
      </c>
      <c r="N49" s="15">
        <f t="shared" si="36"/>
        <v>72.911666666666676</v>
      </c>
      <c r="O49" s="15">
        <f t="shared" si="7"/>
        <v>2.0156644153105985</v>
      </c>
      <c r="P49" s="15">
        <f t="shared" si="8"/>
        <v>13.528333333333334</v>
      </c>
      <c r="Q49" s="15">
        <f t="shared" si="9"/>
        <v>17.393584147869596</v>
      </c>
      <c r="R49" s="15">
        <f t="shared" si="10"/>
        <v>13.677671797967928</v>
      </c>
      <c r="S49" s="15">
        <f t="shared" si="11"/>
        <v>87.123369869503321</v>
      </c>
      <c r="T49" s="15">
        <f t="shared" si="12"/>
        <v>81.525514793182765</v>
      </c>
      <c r="U49" s="15">
        <f t="shared" si="39"/>
        <v>-5.5978550763205561</v>
      </c>
      <c r="V49" s="15">
        <f t="shared" si="13"/>
        <v>12.846666666666671</v>
      </c>
      <c r="W49" s="15">
        <f t="shared" si="14"/>
        <v>-3.715912349901668</v>
      </c>
      <c r="X49" s="15">
        <f t="shared" si="15"/>
        <v>-1.5063535101414454</v>
      </c>
      <c r="Y49" s="15">
        <f t="shared" si="16"/>
        <v>66.488333333333344</v>
      </c>
      <c r="Z49" s="15">
        <f t="shared" si="17"/>
        <v>15.535627972918762</v>
      </c>
      <c r="AA49" s="15">
        <f t="shared" si="40"/>
        <v>84.32444233134305</v>
      </c>
      <c r="AB49" s="15">
        <f t="shared" si="18"/>
        <v>271.86513611111144</v>
      </c>
      <c r="AC49" s="15">
        <f t="shared" si="19"/>
        <v>1.2387006854279692</v>
      </c>
      <c r="AD49" s="15">
        <f t="shared" si="20"/>
        <v>1.6991032587813444</v>
      </c>
      <c r="AE49" s="15">
        <f t="shared" si="21"/>
        <v>0.58935834099327156</v>
      </c>
      <c r="AF49" s="15">
        <f t="shared" si="22"/>
        <v>1.137340778926121</v>
      </c>
      <c r="AG49" s="15">
        <f t="shared" si="23"/>
        <v>1.635208543757029E-24</v>
      </c>
      <c r="AH49" s="15">
        <f t="shared" si="24"/>
        <v>0.37175399587805857</v>
      </c>
      <c r="AI49" s="15">
        <f t="shared" si="25"/>
        <v>-2.1219549342087798E-26</v>
      </c>
      <c r="AJ49" s="15">
        <f t="shared" si="26"/>
        <v>10.371082229786744</v>
      </c>
      <c r="AK49" s="15">
        <f t="shared" si="27"/>
        <v>-2.1869844170429342</v>
      </c>
      <c r="AL49" s="15">
        <f t="shared" si="28"/>
        <v>-1.3244522117317792</v>
      </c>
      <c r="AM49" s="15">
        <f t="shared" si="29"/>
        <v>10.681592630247055</v>
      </c>
      <c r="AP49" s="16">
        <f t="shared" si="34"/>
        <v>10.681592630247055</v>
      </c>
      <c r="AQ49" t="s">
        <v>56</v>
      </c>
      <c r="BC49">
        <v>0</v>
      </c>
      <c r="BD49">
        <v>0</v>
      </c>
    </row>
    <row r="50" spans="1:56" x14ac:dyDescent="0.2">
      <c r="A50" s="28">
        <f>'(Lab)limts'!B46</f>
        <v>59.441666666666663</v>
      </c>
      <c r="B50" s="29">
        <f>'(Lab)limts'!D46</f>
        <v>0.84129166666666655</v>
      </c>
      <c r="C50" s="15">
        <f>'(Lab)limts'!E46</f>
        <v>17.371666666666666</v>
      </c>
      <c r="D50" s="15">
        <f t="shared" si="38"/>
        <v>72.911666666666676</v>
      </c>
      <c r="E50" s="15">
        <f t="shared" si="38"/>
        <v>1.4316666666666666</v>
      </c>
      <c r="F50" s="15">
        <f t="shared" si="38"/>
        <v>13.528333333333334</v>
      </c>
      <c r="G50" s="15">
        <f t="shared" si="0"/>
        <v>17.392026174261023</v>
      </c>
      <c r="H50" s="15">
        <f t="shared" si="1"/>
        <v>13.603877102584477</v>
      </c>
      <c r="I50" s="15">
        <f t="shared" si="2"/>
        <v>15.49795163842275</v>
      </c>
      <c r="J50" s="15">
        <f t="shared" si="3"/>
        <v>0.40782113825922983</v>
      </c>
      <c r="K50" s="15">
        <f t="shared" si="4"/>
        <v>59.441666666666663</v>
      </c>
      <c r="L50" s="15">
        <f t="shared" si="5"/>
        <v>1.184388191774671</v>
      </c>
      <c r="M50" s="15">
        <f t="shared" ref="M50:N94" si="41">C50</f>
        <v>17.371666666666666</v>
      </c>
      <c r="N50" s="15">
        <f t="shared" si="41"/>
        <v>72.911666666666676</v>
      </c>
      <c r="O50" s="15">
        <f t="shared" si="7"/>
        <v>2.0155305962744641</v>
      </c>
      <c r="P50" s="15">
        <f t="shared" si="8"/>
        <v>13.528333333333334</v>
      </c>
      <c r="Q50" s="15">
        <f t="shared" si="9"/>
        <v>17.411995237955729</v>
      </c>
      <c r="R50" s="15">
        <f t="shared" si="10"/>
        <v>13.677652077834715</v>
      </c>
      <c r="S50" s="15">
        <f t="shared" si="11"/>
        <v>86.099649481821217</v>
      </c>
      <c r="T50" s="15">
        <f t="shared" si="12"/>
        <v>81.526069241531943</v>
      </c>
      <c r="U50" s="15">
        <f t="shared" si="39"/>
        <v>-4.5735802402892745</v>
      </c>
      <c r="V50" s="15">
        <f t="shared" si="13"/>
        <v>13.470000000000013</v>
      </c>
      <c r="W50" s="15">
        <f t="shared" si="14"/>
        <v>-3.7343431601210142</v>
      </c>
      <c r="X50" s="15">
        <f t="shared" si="15"/>
        <v>-1.2315396746050002</v>
      </c>
      <c r="Y50" s="15">
        <f t="shared" si="16"/>
        <v>66.176666666666677</v>
      </c>
      <c r="Z50" s="15">
        <f t="shared" si="17"/>
        <v>15.544823657895222</v>
      </c>
      <c r="AA50" s="15">
        <f t="shared" si="40"/>
        <v>83.812859361676573</v>
      </c>
      <c r="AB50" s="15">
        <f t="shared" si="18"/>
        <v>261.68454444444478</v>
      </c>
      <c r="AC50" s="15">
        <f t="shared" si="19"/>
        <v>1.233877166152884</v>
      </c>
      <c r="AD50" s="15">
        <f t="shared" si="20"/>
        <v>1.6995170646052848</v>
      </c>
      <c r="AE50" s="15">
        <f t="shared" si="21"/>
        <v>0.58775084482823781</v>
      </c>
      <c r="AF50" s="15">
        <f t="shared" si="22"/>
        <v>1.1370472485645085</v>
      </c>
      <c r="AG50" s="15">
        <f t="shared" si="23"/>
        <v>1.1962638251427274E-24</v>
      </c>
      <c r="AH50" s="15">
        <f t="shared" si="24"/>
        <v>0.37249801354030931</v>
      </c>
      <c r="AI50" s="15">
        <f t="shared" si="25"/>
        <v>-1.5554580191514905E-26</v>
      </c>
      <c r="AJ50" s="15">
        <f t="shared" si="26"/>
        <v>10.916807903981431</v>
      </c>
      <c r="AK50" s="15">
        <f t="shared" si="27"/>
        <v>-2.1972966543812378</v>
      </c>
      <c r="AL50" s="15">
        <f t="shared" si="28"/>
        <v>-1.0831033417123044</v>
      </c>
      <c r="AM50" s="15">
        <f t="shared" si="29"/>
        <v>11.188293893557443</v>
      </c>
      <c r="AP50" s="16">
        <f t="shared" si="34"/>
        <v>11.188293893557443</v>
      </c>
      <c r="AQ50" t="s">
        <v>57</v>
      </c>
      <c r="BC50">
        <v>0</v>
      </c>
      <c r="BD50">
        <v>0</v>
      </c>
    </row>
    <row r="51" spans="1:56" x14ac:dyDescent="0.2">
      <c r="A51" s="28">
        <f>'(Lab)limts'!B47</f>
        <v>60.951666666666675</v>
      </c>
      <c r="B51" s="29">
        <f>'(Lab)limts'!D47</f>
        <v>0.59666699999999995</v>
      </c>
      <c r="C51" s="15">
        <f>'(Lab)limts'!E47</f>
        <v>17.371666666666666</v>
      </c>
      <c r="D51" s="15">
        <f t="shared" si="38"/>
        <v>72.911666666666676</v>
      </c>
      <c r="E51" s="15">
        <f t="shared" si="38"/>
        <v>1.4316666666666666</v>
      </c>
      <c r="F51" s="15">
        <f t="shared" si="38"/>
        <v>13.528333333333334</v>
      </c>
      <c r="G51" s="15">
        <f t="shared" si="0"/>
        <v>17.381910547654616</v>
      </c>
      <c r="H51" s="15">
        <f t="shared" si="1"/>
        <v>13.603877102584477</v>
      </c>
      <c r="I51" s="15">
        <f t="shared" si="2"/>
        <v>15.492893825119546</v>
      </c>
      <c r="J51" s="15">
        <f t="shared" si="3"/>
        <v>0.40792281429380345</v>
      </c>
      <c r="K51" s="15">
        <f t="shared" si="4"/>
        <v>60.951666666666675</v>
      </c>
      <c r="L51" s="15">
        <f t="shared" si="5"/>
        <v>0.84006108183624073</v>
      </c>
      <c r="M51" s="15">
        <f t="shared" si="41"/>
        <v>17.371666666666666</v>
      </c>
      <c r="N51" s="15">
        <f t="shared" si="41"/>
        <v>72.911666666666676</v>
      </c>
      <c r="O51" s="15">
        <f t="shared" si="7"/>
        <v>2.0156761624639619</v>
      </c>
      <c r="P51" s="15">
        <f t="shared" si="8"/>
        <v>13.528333333333334</v>
      </c>
      <c r="Q51" s="15">
        <f t="shared" si="9"/>
        <v>17.39196669152151</v>
      </c>
      <c r="R51" s="15">
        <f t="shared" si="10"/>
        <v>13.677673529138763</v>
      </c>
      <c r="S51" s="15">
        <f t="shared" si="11"/>
        <v>87.231440769464825</v>
      </c>
      <c r="T51" s="15">
        <f t="shared" si="12"/>
        <v>81.525466121635247</v>
      </c>
      <c r="U51" s="15">
        <f t="shared" si="39"/>
        <v>-5.7059746478295779</v>
      </c>
      <c r="V51" s="15">
        <f t="shared" si="13"/>
        <v>11.96</v>
      </c>
      <c r="W51" s="15">
        <f t="shared" si="14"/>
        <v>-3.7142931623827469</v>
      </c>
      <c r="X51" s="15">
        <f t="shared" si="15"/>
        <v>-1.535352804011902</v>
      </c>
      <c r="Y51" s="15">
        <f t="shared" si="16"/>
        <v>66.931666666666672</v>
      </c>
      <c r="Z51" s="15">
        <f t="shared" si="17"/>
        <v>15.534820110330138</v>
      </c>
      <c r="AA51" s="15">
        <f t="shared" si="40"/>
        <v>84.378453445550036</v>
      </c>
      <c r="AB51" s="15">
        <f t="shared" si="18"/>
        <v>286.68133611111131</v>
      </c>
      <c r="AC51" s="15">
        <f t="shared" si="19"/>
        <v>1.2455539957890442</v>
      </c>
      <c r="AD51" s="15">
        <f t="shared" si="20"/>
        <v>1.6990669049648561</v>
      </c>
      <c r="AE51" s="15">
        <f t="shared" si="21"/>
        <v>0.58953651769074733</v>
      </c>
      <c r="AF51" s="15">
        <f t="shared" si="22"/>
        <v>1.1373751562619434</v>
      </c>
      <c r="AG51" s="15">
        <f t="shared" si="23"/>
        <v>1.6899876077617126E-24</v>
      </c>
      <c r="AH51" s="15">
        <f t="shared" si="24"/>
        <v>0.37168867712120723</v>
      </c>
      <c r="AI51" s="15">
        <f t="shared" si="25"/>
        <v>-2.1926545501898949E-26</v>
      </c>
      <c r="AJ51" s="15">
        <f t="shared" si="26"/>
        <v>9.6021529700312005</v>
      </c>
      <c r="AK51" s="15">
        <f t="shared" si="27"/>
        <v>-2.186078224188337</v>
      </c>
      <c r="AL51" s="15">
        <f t="shared" si="28"/>
        <v>-1.3499088630157332</v>
      </c>
      <c r="AM51" s="15">
        <f t="shared" si="29"/>
        <v>9.9399463580342253</v>
      </c>
      <c r="AP51" s="16">
        <f t="shared" si="34"/>
        <v>9.9399463580342253</v>
      </c>
      <c r="AQ51" t="s">
        <v>58</v>
      </c>
      <c r="BC51">
        <v>0</v>
      </c>
      <c r="BD51">
        <v>0</v>
      </c>
    </row>
    <row r="52" spans="1:56" x14ac:dyDescent="0.2">
      <c r="A52" s="28">
        <f>'(Lab)limts'!B48</f>
        <v>61.411666666666669</v>
      </c>
      <c r="B52" s="29">
        <f>'(Lab)limts'!D48</f>
        <v>0.88500000000000001</v>
      </c>
      <c r="C52" s="15">
        <f>'(Lab)limts'!E48</f>
        <v>17.371666666666666</v>
      </c>
      <c r="D52" s="15">
        <f t="shared" si="38"/>
        <v>72.911666666666676</v>
      </c>
      <c r="E52" s="15">
        <f t="shared" si="38"/>
        <v>1.4316666666666666</v>
      </c>
      <c r="F52" s="15">
        <f t="shared" si="38"/>
        <v>13.528333333333334</v>
      </c>
      <c r="G52" s="15">
        <f t="shared" si="0"/>
        <v>17.394195232254287</v>
      </c>
      <c r="H52" s="15">
        <f t="shared" si="1"/>
        <v>13.603877102584477</v>
      </c>
      <c r="I52" s="15">
        <f t="shared" si="2"/>
        <v>15.499036167419382</v>
      </c>
      <c r="J52" s="15">
        <f t="shared" si="3"/>
        <v>0.40779932696472104</v>
      </c>
      <c r="K52" s="15">
        <f t="shared" si="4"/>
        <v>61.411666666666669</v>
      </c>
      <c r="L52" s="15">
        <f t="shared" si="5"/>
        <v>1.2459024043637781</v>
      </c>
      <c r="M52" s="15">
        <f t="shared" si="41"/>
        <v>17.371666666666666</v>
      </c>
      <c r="N52" s="15">
        <f t="shared" si="41"/>
        <v>72.911666666666676</v>
      </c>
      <c r="O52" s="15">
        <f t="shared" si="7"/>
        <v>2.0154993697711592</v>
      </c>
      <c r="P52" s="15">
        <f t="shared" si="8"/>
        <v>13.528333333333334</v>
      </c>
      <c r="Q52" s="15">
        <f t="shared" si="9"/>
        <v>17.416287652050801</v>
      </c>
      <c r="R52" s="15">
        <f t="shared" si="10"/>
        <v>13.677647476350812</v>
      </c>
      <c r="S52" s="15">
        <f t="shared" si="11"/>
        <v>85.897749463168211</v>
      </c>
      <c r="T52" s="15">
        <f t="shared" si="12"/>
        <v>81.526198621584996</v>
      </c>
      <c r="U52" s="15">
        <f t="shared" si="39"/>
        <v>-4.3715508415832147</v>
      </c>
      <c r="V52" s="15">
        <f t="shared" si="13"/>
        <v>11.500000000000007</v>
      </c>
      <c r="W52" s="15">
        <f t="shared" si="14"/>
        <v>-3.7386401756999899</v>
      </c>
      <c r="X52" s="15">
        <f t="shared" si="15"/>
        <v>-1.1773105949227243</v>
      </c>
      <c r="Y52" s="15">
        <f t="shared" si="16"/>
        <v>67.161666666666676</v>
      </c>
      <c r="Z52" s="15">
        <f t="shared" si="17"/>
        <v>15.546967564200806</v>
      </c>
      <c r="AA52" s="15">
        <f t="shared" si="40"/>
        <v>83.711974042376596</v>
      </c>
      <c r="AB52" s="15">
        <f t="shared" si="18"/>
        <v>294.52280277777811</v>
      </c>
      <c r="AC52" s="15">
        <f t="shared" si="19"/>
        <v>1.249105958177156</v>
      </c>
      <c r="AD52" s="15">
        <f t="shared" si="20"/>
        <v>1.6996135403890362</v>
      </c>
      <c r="AE52" s="15">
        <f t="shared" si="21"/>
        <v>0.58745079351031648</v>
      </c>
      <c r="AF52" s="15">
        <f t="shared" si="22"/>
        <v>1.1369961764840337</v>
      </c>
      <c r="AG52" s="15">
        <f t="shared" si="23"/>
        <v>1.124642732260807E-24</v>
      </c>
      <c r="AH52" s="15">
        <f t="shared" si="24"/>
        <v>0.37267161099730939</v>
      </c>
      <c r="AI52" s="15">
        <f t="shared" si="25"/>
        <v>-1.4630132354944314E-26</v>
      </c>
      <c r="AJ52" s="15">
        <f t="shared" si="26"/>
        <v>9.2065848575265594</v>
      </c>
      <c r="AK52" s="15">
        <f t="shared" si="27"/>
        <v>-2.1997001593928385</v>
      </c>
      <c r="AL52" s="15">
        <f t="shared" si="28"/>
        <v>-1.0354569516349263</v>
      </c>
      <c r="AM52" s="15">
        <f t="shared" si="29"/>
        <v>9.5221875968056473</v>
      </c>
      <c r="AP52" s="16">
        <f t="shared" si="34"/>
        <v>9.5221875968056473</v>
      </c>
      <c r="AQ52" t="s">
        <v>59</v>
      </c>
      <c r="BC52">
        <v>0</v>
      </c>
      <c r="BD52">
        <v>0</v>
      </c>
    </row>
    <row r="53" spans="1:56" x14ac:dyDescent="0.2">
      <c r="A53" s="28">
        <f>'(Lab)limts'!B49</f>
        <v>60.868333333333332</v>
      </c>
      <c r="B53" s="29">
        <f>'(Lab)limts'!D49</f>
        <v>0.86929166666666657</v>
      </c>
      <c r="C53" s="15">
        <f>'(Lab)limts'!E49</f>
        <v>17.371666666666666</v>
      </c>
      <c r="D53" s="15">
        <f t="shared" si="38"/>
        <v>72.911666666666676</v>
      </c>
      <c r="E53" s="15">
        <f t="shared" si="38"/>
        <v>1.4316666666666666</v>
      </c>
      <c r="F53" s="15">
        <f t="shared" si="38"/>
        <v>13.528333333333334</v>
      </c>
      <c r="G53" s="15">
        <f t="shared" si="0"/>
        <v>17.393403082189348</v>
      </c>
      <c r="H53" s="15">
        <f t="shared" si="1"/>
        <v>13.603877102584477</v>
      </c>
      <c r="I53" s="15">
        <f t="shared" si="2"/>
        <v>15.498640092386912</v>
      </c>
      <c r="J53" s="15">
        <f t="shared" si="3"/>
        <v>0.40780729293003898</v>
      </c>
      <c r="K53" s="15">
        <f t="shared" si="4"/>
        <v>60.868333333333332</v>
      </c>
      <c r="L53" s="15">
        <f t="shared" si="5"/>
        <v>1.2237951480166416</v>
      </c>
      <c r="M53" s="15">
        <f t="shared" si="41"/>
        <v>17.371666666666666</v>
      </c>
      <c r="N53" s="15">
        <f t="shared" si="41"/>
        <v>72.911666666666676</v>
      </c>
      <c r="O53" s="15">
        <f t="shared" si="7"/>
        <v>2.0155107743781722</v>
      </c>
      <c r="P53" s="15">
        <f t="shared" si="8"/>
        <v>13.528333333333334</v>
      </c>
      <c r="Q53" s="15">
        <f t="shared" si="9"/>
        <v>17.414720133900712</v>
      </c>
      <c r="R53" s="15">
        <f t="shared" si="10"/>
        <v>13.677649156906032</v>
      </c>
      <c r="S53" s="15">
        <f t="shared" si="11"/>
        <v>85.970297722131178</v>
      </c>
      <c r="T53" s="15">
        <f t="shared" si="12"/>
        <v>81.526151369128925</v>
      </c>
      <c r="U53" s="15">
        <f t="shared" si="39"/>
        <v>-4.4441463530022531</v>
      </c>
      <c r="V53" s="15">
        <f t="shared" si="13"/>
        <v>12.043333333333344</v>
      </c>
      <c r="W53" s="15">
        <f t="shared" si="14"/>
        <v>-3.7370709769946799</v>
      </c>
      <c r="X53" s="15">
        <f t="shared" si="15"/>
        <v>-1.1967979182134978</v>
      </c>
      <c r="Y53" s="15">
        <f t="shared" si="16"/>
        <v>66.89</v>
      </c>
      <c r="Z53" s="15">
        <f t="shared" si="17"/>
        <v>15.546184645403372</v>
      </c>
      <c r="AA53" s="15">
        <f t="shared" si="40"/>
        <v>83.748224545630052</v>
      </c>
      <c r="AB53" s="15">
        <f t="shared" si="18"/>
        <v>285.27210000000002</v>
      </c>
      <c r="AC53" s="15">
        <f t="shared" si="19"/>
        <v>1.2449102722428051</v>
      </c>
      <c r="AD53" s="15">
        <f t="shared" si="20"/>
        <v>1.6995783090431518</v>
      </c>
      <c r="AE53" s="15">
        <f t="shared" si="21"/>
        <v>0.58755797186356995</v>
      </c>
      <c r="AF53" s="15">
        <f t="shared" si="22"/>
        <v>1.1370142708070468</v>
      </c>
      <c r="AG53" s="15">
        <f t="shared" si="23"/>
        <v>1.1498747580503089E-24</v>
      </c>
      <c r="AH53" s="15">
        <f t="shared" si="24"/>
        <v>0.37260821017736134</v>
      </c>
      <c r="AI53" s="15">
        <f t="shared" si="25"/>
        <v>-1.4955823244447651E-26</v>
      </c>
      <c r="AJ53" s="15">
        <f t="shared" si="26"/>
        <v>9.6740573211242911</v>
      </c>
      <c r="AK53" s="15">
        <f t="shared" si="27"/>
        <v>-2.1988224709096338</v>
      </c>
      <c r="AL53" s="15">
        <f t="shared" si="28"/>
        <v>-1.0525795048852087</v>
      </c>
      <c r="AM53" s="15">
        <f t="shared" si="29"/>
        <v>9.9764787838735991</v>
      </c>
      <c r="AP53" s="16">
        <f t="shared" si="34"/>
        <v>9.9764787838735991</v>
      </c>
      <c r="AQ53" t="s">
        <v>60</v>
      </c>
      <c r="BC53">
        <v>0</v>
      </c>
      <c r="BD53">
        <v>0</v>
      </c>
    </row>
    <row r="54" spans="1:56" x14ac:dyDescent="0.2">
      <c r="A54" s="28">
        <f>'(Lab)limts'!B50</f>
        <v>58.831666666666671</v>
      </c>
      <c r="B54" s="29">
        <f>'(Lab)limts'!D50</f>
        <v>0.82254499999999986</v>
      </c>
      <c r="C54" s="15">
        <f>'(Lab)limts'!E50</f>
        <v>17.371666666666666</v>
      </c>
      <c r="D54" s="15">
        <f t="shared" si="38"/>
        <v>72.911666666666676</v>
      </c>
      <c r="E54" s="15">
        <f t="shared" si="38"/>
        <v>1.4316666666666666</v>
      </c>
      <c r="F54" s="15">
        <f t="shared" si="38"/>
        <v>13.528333333333334</v>
      </c>
      <c r="G54" s="15">
        <f t="shared" si="0"/>
        <v>17.391129435859039</v>
      </c>
      <c r="H54" s="15">
        <f t="shared" si="1"/>
        <v>13.603877102584477</v>
      </c>
      <c r="I54" s="15">
        <f t="shared" si="2"/>
        <v>15.497503269221758</v>
      </c>
      <c r="J54" s="15">
        <f t="shared" si="3"/>
        <v>0.40783015459377425</v>
      </c>
      <c r="K54" s="15">
        <f t="shared" si="4"/>
        <v>58.831666666666671</v>
      </c>
      <c r="L54" s="15">
        <f t="shared" si="5"/>
        <v>1.158003654510336</v>
      </c>
      <c r="M54" s="15">
        <f t="shared" si="41"/>
        <v>17.371666666666666</v>
      </c>
      <c r="N54" s="15">
        <f t="shared" si="41"/>
        <v>72.911666666666676</v>
      </c>
      <c r="O54" s="15">
        <f t="shared" si="7"/>
        <v>2.0155435046600871</v>
      </c>
      <c r="P54" s="15">
        <f t="shared" si="8"/>
        <v>13.528333333333334</v>
      </c>
      <c r="Q54" s="15">
        <f t="shared" si="9"/>
        <v>17.41022042484348</v>
      </c>
      <c r="R54" s="15">
        <f t="shared" si="10"/>
        <v>13.677653980012627</v>
      </c>
      <c r="S54" s="15">
        <f t="shared" si="11"/>
        <v>86.186278014392414</v>
      </c>
      <c r="T54" s="15">
        <f t="shared" si="12"/>
        <v>81.526015758540069</v>
      </c>
      <c r="U54" s="15">
        <f t="shared" si="39"/>
        <v>-4.660262255852345</v>
      </c>
      <c r="V54" s="15">
        <f t="shared" si="13"/>
        <v>14.080000000000005</v>
      </c>
      <c r="W54" s="15">
        <f t="shared" si="14"/>
        <v>-3.7325664448308533</v>
      </c>
      <c r="X54" s="15">
        <f t="shared" si="15"/>
        <v>-1.2548041443303908</v>
      </c>
      <c r="Y54" s="15">
        <f t="shared" si="16"/>
        <v>65.87166666666667</v>
      </c>
      <c r="Z54" s="15">
        <f t="shared" si="17"/>
        <v>15.543937202428054</v>
      </c>
      <c r="AA54" s="15">
        <f t="shared" si="40"/>
        <v>83.856146886466234</v>
      </c>
      <c r="AB54" s="15">
        <f t="shared" si="18"/>
        <v>251.90980277777788</v>
      </c>
      <c r="AC54" s="15">
        <f t="shared" si="19"/>
        <v>1.2291521279355409</v>
      </c>
      <c r="AD54" s="15">
        <f t="shared" si="20"/>
        <v>1.6994771741092625</v>
      </c>
      <c r="AE54" s="15">
        <f t="shared" si="21"/>
        <v>0.58788128993881006</v>
      </c>
      <c r="AF54" s="15">
        <f t="shared" si="22"/>
        <v>1.137069847799369</v>
      </c>
      <c r="AG54" s="15">
        <f t="shared" si="23"/>
        <v>1.2283643412861617E-24</v>
      </c>
      <c r="AH54" s="15">
        <f t="shared" si="24"/>
        <v>0.37242624996391077</v>
      </c>
      <c r="AI54" s="15">
        <f t="shared" si="25"/>
        <v>-1.5968894361936015E-26</v>
      </c>
      <c r="AJ54" s="15">
        <f t="shared" si="26"/>
        <v>11.455050745954848</v>
      </c>
      <c r="AK54" s="15">
        <f t="shared" si="27"/>
        <v>-2.1963027816405845</v>
      </c>
      <c r="AL54" s="15">
        <f t="shared" si="28"/>
        <v>-1.1035418332118112</v>
      </c>
      <c r="AM54" s="15">
        <f t="shared" si="29"/>
        <v>11.715790117558925</v>
      </c>
      <c r="AP54" s="16">
        <f t="shared" si="34"/>
        <v>11.715790117558925</v>
      </c>
      <c r="AQ54" t="s">
        <v>61</v>
      </c>
      <c r="BC54">
        <v>0</v>
      </c>
      <c r="BD54">
        <v>0</v>
      </c>
    </row>
    <row r="55" spans="1:56" x14ac:dyDescent="0.2">
      <c r="A55" s="28">
        <f>'(Lab)limts'!B51</f>
        <v>60.830000000000005</v>
      </c>
      <c r="B55" s="29">
        <f>'(Lab)limts'!D51</f>
        <v>0.62666699999999997</v>
      </c>
      <c r="C55" s="15">
        <f>'(Lab)limts'!E51</f>
        <v>17.371666666666666</v>
      </c>
      <c r="D55" s="15">
        <f t="shared" si="38"/>
        <v>72.911666666666676</v>
      </c>
      <c r="E55" s="15">
        <f t="shared" si="38"/>
        <v>1.4316666666666666</v>
      </c>
      <c r="F55" s="15">
        <f t="shared" si="38"/>
        <v>13.528333333333334</v>
      </c>
      <c r="G55" s="15">
        <f t="shared" si="0"/>
        <v>17.38296621139979</v>
      </c>
      <c r="H55" s="15">
        <f t="shared" si="1"/>
        <v>13.603877102584477</v>
      </c>
      <c r="I55" s="15">
        <f t="shared" si="2"/>
        <v>15.493421656992133</v>
      </c>
      <c r="J55" s="15">
        <f t="shared" si="3"/>
        <v>0.40791220673808648</v>
      </c>
      <c r="K55" s="15">
        <f t="shared" si="4"/>
        <v>60.830000000000005</v>
      </c>
      <c r="L55" s="15">
        <f t="shared" si="5"/>
        <v>0.88229211885993641</v>
      </c>
      <c r="M55" s="15">
        <f t="shared" si="41"/>
        <v>17.371666666666666</v>
      </c>
      <c r="N55" s="15">
        <f t="shared" si="41"/>
        <v>72.911666666666676</v>
      </c>
      <c r="O55" s="15">
        <f t="shared" si="7"/>
        <v>2.015660975980027</v>
      </c>
      <c r="P55" s="15">
        <f t="shared" si="8"/>
        <v>13.528333333333334</v>
      </c>
      <c r="Q55" s="15">
        <f t="shared" si="9"/>
        <v>17.394057668088266</v>
      </c>
      <c r="R55" s="15">
        <f t="shared" si="10"/>
        <v>13.677671291117745</v>
      </c>
      <c r="S55" s="15">
        <f t="shared" si="11"/>
        <v>87.092494564003516</v>
      </c>
      <c r="T55" s="15">
        <f t="shared" si="12"/>
        <v>81.525529043236659</v>
      </c>
      <c r="U55" s="15">
        <f t="shared" si="39"/>
        <v>-5.5669655207668569</v>
      </c>
      <c r="V55" s="15">
        <f t="shared" si="13"/>
        <v>12.081666666666671</v>
      </c>
      <c r="W55" s="15">
        <f t="shared" si="14"/>
        <v>-3.7163863769705205</v>
      </c>
      <c r="X55" s="15">
        <f t="shared" si="15"/>
        <v>-1.4980682142241553</v>
      </c>
      <c r="Y55" s="15">
        <f t="shared" si="16"/>
        <v>66.870833333333337</v>
      </c>
      <c r="Z55" s="15">
        <f t="shared" si="17"/>
        <v>15.535864479603006</v>
      </c>
      <c r="AA55" s="15">
        <f t="shared" si="40"/>
        <v>84.309011803620081</v>
      </c>
      <c r="AB55" s="15">
        <f t="shared" si="18"/>
        <v>284.62501736111125</v>
      </c>
      <c r="AC55" s="15">
        <f t="shared" si="19"/>
        <v>1.2446141330932134</v>
      </c>
      <c r="AD55" s="15">
        <f t="shared" si="20"/>
        <v>1.6991139015821353</v>
      </c>
      <c r="AE55" s="15">
        <f t="shared" si="21"/>
        <v>0.58930773637889478</v>
      </c>
      <c r="AF55" s="15">
        <f t="shared" si="22"/>
        <v>1.1373310769374618</v>
      </c>
      <c r="AG55" s="15">
        <f t="shared" si="23"/>
        <v>1.6198844938669583E-24</v>
      </c>
      <c r="AH55" s="15">
        <f t="shared" si="24"/>
        <v>0.37177311971500082</v>
      </c>
      <c r="AI55" s="15">
        <f t="shared" si="25"/>
        <v>-2.1021775669370811E-26</v>
      </c>
      <c r="AJ55" s="15">
        <f t="shared" si="26"/>
        <v>9.7071585043312645</v>
      </c>
      <c r="AK55" s="15">
        <f t="shared" si="27"/>
        <v>-2.1872497032188338</v>
      </c>
      <c r="AL55" s="15">
        <f t="shared" si="28"/>
        <v>-1.3171786514952755</v>
      </c>
      <c r="AM55" s="15">
        <f t="shared" si="29"/>
        <v>10.0373276868097</v>
      </c>
      <c r="AP55" s="16">
        <f t="shared" si="34"/>
        <v>10.0373276868097</v>
      </c>
      <c r="AQ55" t="s">
        <v>62</v>
      </c>
      <c r="BC55">
        <v>0</v>
      </c>
      <c r="BD55">
        <v>0</v>
      </c>
    </row>
    <row r="56" spans="1:56" x14ac:dyDescent="0.2">
      <c r="A56" s="28">
        <f>'(Lab)limts'!B52</f>
        <v>60.978333333333332</v>
      </c>
      <c r="B56" s="29">
        <f>'(Lab)limts'!D52</f>
        <v>0.66833299999999995</v>
      </c>
      <c r="C56" s="15">
        <f>'(Lab)limts'!E52</f>
        <v>17.371666666666666</v>
      </c>
      <c r="D56" s="15">
        <f t="shared" si="38"/>
        <v>72.911666666666676</v>
      </c>
      <c r="E56" s="15">
        <f t="shared" si="38"/>
        <v>1.4316666666666666</v>
      </c>
      <c r="F56" s="15">
        <f t="shared" si="38"/>
        <v>13.528333333333334</v>
      </c>
      <c r="G56" s="15">
        <f t="shared" si="0"/>
        <v>17.38451816348865</v>
      </c>
      <c r="H56" s="15">
        <f t="shared" si="1"/>
        <v>13.603877102584477</v>
      </c>
      <c r="I56" s="15">
        <f t="shared" si="2"/>
        <v>15.494197633036563</v>
      </c>
      <c r="J56" s="15">
        <f t="shared" si="3"/>
        <v>0.40789661095452057</v>
      </c>
      <c r="K56" s="15">
        <f t="shared" si="4"/>
        <v>60.978333333333332</v>
      </c>
      <c r="L56" s="15">
        <f t="shared" si="5"/>
        <v>0.94094376568906757</v>
      </c>
      <c r="M56" s="15">
        <f t="shared" si="41"/>
        <v>17.371666666666666</v>
      </c>
      <c r="N56" s="15">
        <f t="shared" si="41"/>
        <v>72.911666666666676</v>
      </c>
      <c r="O56" s="15">
        <f t="shared" si="7"/>
        <v>2.0156386480165551</v>
      </c>
      <c r="P56" s="15">
        <f t="shared" si="8"/>
        <v>13.528333333333334</v>
      </c>
      <c r="Q56" s="15">
        <f t="shared" si="9"/>
        <v>17.39713131375305</v>
      </c>
      <c r="R56" s="15">
        <f t="shared" si="10"/>
        <v>13.677668000692069</v>
      </c>
      <c r="S56" s="15">
        <f t="shared" si="11"/>
        <v>86.899579294481498</v>
      </c>
      <c r="T56" s="15">
        <f t="shared" si="12"/>
        <v>81.525621553905481</v>
      </c>
      <c r="U56" s="15">
        <f t="shared" si="39"/>
        <v>-5.3739577405760173</v>
      </c>
      <c r="V56" s="15">
        <f t="shared" si="13"/>
        <v>11.933333333333344</v>
      </c>
      <c r="W56" s="15">
        <f t="shared" si="14"/>
        <v>-3.7194633130609809</v>
      </c>
      <c r="X56" s="15">
        <f t="shared" si="15"/>
        <v>-1.4462962573433742</v>
      </c>
      <c r="Y56" s="15">
        <f t="shared" si="16"/>
        <v>66.945000000000007</v>
      </c>
      <c r="Z56" s="15">
        <f t="shared" si="17"/>
        <v>15.53739965722256</v>
      </c>
      <c r="AA56" s="15">
        <f t="shared" si="40"/>
        <v>84.212600424193482</v>
      </c>
      <c r="AB56" s="15">
        <f t="shared" si="18"/>
        <v>287.13302500000026</v>
      </c>
      <c r="AC56" s="15">
        <f t="shared" si="19"/>
        <v>1.2457599708277687</v>
      </c>
      <c r="AD56" s="15">
        <f t="shared" si="20"/>
        <v>1.6991829845750153</v>
      </c>
      <c r="AE56" s="15">
        <f t="shared" si="21"/>
        <v>0.58899455562761194</v>
      </c>
      <c r="AF56" s="15">
        <f t="shared" si="22"/>
        <v>1.1372716571007162</v>
      </c>
      <c r="AG56" s="15">
        <f t="shared" si="23"/>
        <v>1.5273110025369379E-24</v>
      </c>
      <c r="AH56" s="15">
        <f t="shared" si="24"/>
        <v>0.37189726869736539</v>
      </c>
      <c r="AI56" s="15">
        <f t="shared" si="25"/>
        <v>-1.9827037702322571E-26</v>
      </c>
      <c r="AJ56" s="15">
        <f t="shared" si="26"/>
        <v>9.579159398904121</v>
      </c>
      <c r="AK56" s="15">
        <f t="shared" si="27"/>
        <v>-2.188971609782957</v>
      </c>
      <c r="AL56" s="15">
        <f t="shared" si="28"/>
        <v>-1.2717245244908895</v>
      </c>
      <c r="AM56" s="15">
        <f t="shared" si="29"/>
        <v>9.9080358681345384</v>
      </c>
      <c r="AP56" s="16">
        <f t="shared" si="34"/>
        <v>9.9080358681345384</v>
      </c>
      <c r="AQ56" t="s">
        <v>63</v>
      </c>
      <c r="BC56">
        <v>0</v>
      </c>
      <c r="BD56">
        <v>0</v>
      </c>
    </row>
    <row r="57" spans="1:56" x14ac:dyDescent="0.2">
      <c r="A57" s="28">
        <f>'(Lab)limts'!B53</f>
        <v>61.578333333333326</v>
      </c>
      <c r="B57" s="29">
        <f>'(Lab)limts'!D53</f>
        <v>0.39934499999999984</v>
      </c>
      <c r="C57" s="15">
        <f>'(Lab)limts'!E53</f>
        <v>21.27</v>
      </c>
      <c r="D57" s="15">
        <f t="shared" si="38"/>
        <v>72.911666666666676</v>
      </c>
      <c r="E57" s="15">
        <f t="shared" si="38"/>
        <v>1.4316666666666666</v>
      </c>
      <c r="F57" s="15">
        <f t="shared" si="38"/>
        <v>13.528333333333334</v>
      </c>
      <c r="G57" s="15">
        <f t="shared" si="0"/>
        <v>21.273748527916396</v>
      </c>
      <c r="H57" s="15">
        <f t="shared" si="1"/>
        <v>13.603877102584477</v>
      </c>
      <c r="I57" s="15">
        <f t="shared" si="2"/>
        <v>17.438812815250436</v>
      </c>
      <c r="J57" s="15">
        <f t="shared" si="3"/>
        <v>0.36363434879849987</v>
      </c>
      <c r="K57" s="15">
        <f t="shared" si="4"/>
        <v>61.578333333333326</v>
      </c>
      <c r="L57" s="15">
        <f t="shared" si="5"/>
        <v>0.5445605590209367</v>
      </c>
      <c r="M57" s="15">
        <f t="shared" si="41"/>
        <v>21.27</v>
      </c>
      <c r="N57" s="15">
        <f t="shared" si="41"/>
        <v>72.911666666666676</v>
      </c>
      <c r="O57" s="15">
        <f t="shared" si="7"/>
        <v>1.952269842696519</v>
      </c>
      <c r="P57" s="15">
        <f t="shared" si="8"/>
        <v>13.528333333333334</v>
      </c>
      <c r="Q57" s="15">
        <f t="shared" si="9"/>
        <v>21.276969854808772</v>
      </c>
      <c r="R57" s="15">
        <f t="shared" si="10"/>
        <v>13.668473225509866</v>
      </c>
      <c r="S57" s="15">
        <f t="shared" si="11"/>
        <v>88.533417620211623</v>
      </c>
      <c r="T57" s="15">
        <f t="shared" si="12"/>
        <v>81.788352908680295</v>
      </c>
      <c r="U57" s="15">
        <f t="shared" si="39"/>
        <v>-6.7450647115313274</v>
      </c>
      <c r="V57" s="15">
        <f t="shared" si="13"/>
        <v>11.33333333333335</v>
      </c>
      <c r="W57" s="15">
        <f t="shared" si="14"/>
        <v>-7.6084966292989069</v>
      </c>
      <c r="X57" s="15">
        <f t="shared" si="15"/>
        <v>-2.0064464226765151</v>
      </c>
      <c r="Y57" s="15">
        <f t="shared" si="16"/>
        <v>67.245000000000005</v>
      </c>
      <c r="Z57" s="15">
        <f t="shared" si="17"/>
        <v>17.47272154015932</v>
      </c>
      <c r="AA57" s="15">
        <f t="shared" si="40"/>
        <v>85.160885264445966</v>
      </c>
      <c r="AB57" s="15">
        <f t="shared" si="18"/>
        <v>297.39002500000015</v>
      </c>
      <c r="AC57" s="15">
        <f t="shared" si="19"/>
        <v>1.2503923289795971</v>
      </c>
      <c r="AD57" s="15">
        <f t="shared" si="20"/>
        <v>1.7862724693071694</v>
      </c>
      <c r="AE57" s="15">
        <f t="shared" si="21"/>
        <v>0.59230250065836265</v>
      </c>
      <c r="AF57" s="15">
        <f t="shared" si="22"/>
        <v>1.1552370499231541</v>
      </c>
      <c r="AG57" s="15">
        <f t="shared" si="23"/>
        <v>2.7210462029504422E-24</v>
      </c>
      <c r="AH57" s="15">
        <f t="shared" si="24"/>
        <v>0.54890438666338104</v>
      </c>
      <c r="AI57" s="15">
        <f t="shared" si="25"/>
        <v>-5.2136272856614248E-26</v>
      </c>
      <c r="AJ57" s="15">
        <f t="shared" si="26"/>
        <v>9.0638218666793176</v>
      </c>
      <c r="AK57" s="15">
        <f t="shared" si="27"/>
        <v>-4.2594266888354202</v>
      </c>
      <c r="AL57" s="15">
        <f t="shared" si="28"/>
        <v>-1.7368265870714439</v>
      </c>
      <c r="AM57" s="15">
        <f t="shared" si="29"/>
        <v>10.164258415743662</v>
      </c>
      <c r="AP57" s="16">
        <f t="shared" si="34"/>
        <v>10.164258415743662</v>
      </c>
      <c r="AQ57" t="s">
        <v>64</v>
      </c>
      <c r="BC57">
        <v>0</v>
      </c>
      <c r="BD57">
        <v>0</v>
      </c>
    </row>
    <row r="58" spans="1:56" x14ac:dyDescent="0.2">
      <c r="A58" s="28">
        <f>'(Lab)limts'!B54</f>
        <v>58.324999999999996</v>
      </c>
      <c r="B58" s="29">
        <f>'(Lab)limts'!D54</f>
        <v>0.31817166666666674</v>
      </c>
      <c r="C58" s="15">
        <f>'(Lab)limts'!E54</f>
        <v>21.366666666666664</v>
      </c>
      <c r="D58" s="15">
        <f t="shared" si="38"/>
        <v>72.911666666666676</v>
      </c>
      <c r="E58" s="15">
        <f t="shared" si="38"/>
        <v>1.4316666666666666</v>
      </c>
      <c r="F58" s="15">
        <f t="shared" si="38"/>
        <v>13.528333333333334</v>
      </c>
      <c r="G58" s="15">
        <f t="shared" si="0"/>
        <v>21.369035487216397</v>
      </c>
      <c r="H58" s="15">
        <f t="shared" si="1"/>
        <v>13.603877102584477</v>
      </c>
      <c r="I58" s="15">
        <f t="shared" si="2"/>
        <v>17.486456294900435</v>
      </c>
      <c r="J58" s="15">
        <f t="shared" si="3"/>
        <v>0.36242456507829546</v>
      </c>
      <c r="K58" s="15">
        <f t="shared" si="4"/>
        <v>58.324999999999996</v>
      </c>
      <c r="L58" s="15">
        <f t="shared" si="5"/>
        <v>0.43348489457856987</v>
      </c>
      <c r="M58" s="15">
        <f t="shared" si="41"/>
        <v>21.366666666666664</v>
      </c>
      <c r="N58" s="15">
        <f t="shared" si="41"/>
        <v>72.911666666666676</v>
      </c>
      <c r="O58" s="15">
        <f t="shared" si="7"/>
        <v>1.9505378356704264</v>
      </c>
      <c r="P58" s="15">
        <f t="shared" si="8"/>
        <v>13.528333333333334</v>
      </c>
      <c r="Q58" s="15">
        <f t="shared" si="9"/>
        <v>21.371063464373318</v>
      </c>
      <c r="R58" s="15">
        <f t="shared" si="10"/>
        <v>13.668225950216058</v>
      </c>
      <c r="S58" s="15">
        <f t="shared" si="11"/>
        <v>88.837748135358751</v>
      </c>
      <c r="T58" s="15">
        <f t="shared" si="12"/>
        <v>81.795538862512586</v>
      </c>
      <c r="U58" s="15">
        <f t="shared" si="39"/>
        <v>-7.0422092728461649</v>
      </c>
      <c r="V58" s="15">
        <f t="shared" si="13"/>
        <v>14.58666666666668</v>
      </c>
      <c r="W58" s="15">
        <f t="shared" si="14"/>
        <v>-7.7028375141572596</v>
      </c>
      <c r="X58" s="15">
        <f t="shared" si="15"/>
        <v>-2.0993363953905591</v>
      </c>
      <c r="Y58" s="15">
        <f t="shared" si="16"/>
        <v>65.618333333333339</v>
      </c>
      <c r="Z58" s="15">
        <f t="shared" si="17"/>
        <v>17.519644707294688</v>
      </c>
      <c r="AA58" s="15">
        <f t="shared" si="40"/>
        <v>85.316643498935662</v>
      </c>
      <c r="AB58" s="15">
        <f t="shared" si="18"/>
        <v>243.93233611111131</v>
      </c>
      <c r="AC58" s="15">
        <f t="shared" si="19"/>
        <v>1.2252238267017925</v>
      </c>
      <c r="AD58" s="15">
        <f t="shared" si="20"/>
        <v>1.7883840118282608</v>
      </c>
      <c r="AE58" s="15">
        <f t="shared" si="21"/>
        <v>0.59289495936803338</v>
      </c>
      <c r="AF58" s="15">
        <f t="shared" si="22"/>
        <v>1.155809635553108</v>
      </c>
      <c r="AG58" s="15">
        <f t="shared" si="23"/>
        <v>2.9909720649551255E-24</v>
      </c>
      <c r="AH58" s="15">
        <f t="shared" si="24"/>
        <v>0.55368600117929756</v>
      </c>
      <c r="AI58" s="15">
        <f t="shared" si="25"/>
        <v>-5.7807376960666434E-26</v>
      </c>
      <c r="AJ58" s="15">
        <f t="shared" si="26"/>
        <v>11.905307706864349</v>
      </c>
      <c r="AK58" s="15">
        <f t="shared" si="27"/>
        <v>-4.3071496184327138</v>
      </c>
      <c r="AL58" s="15">
        <f t="shared" si="28"/>
        <v>-1.8163340491498241</v>
      </c>
      <c r="AM58" s="15">
        <f t="shared" si="29"/>
        <v>12.790111759042206</v>
      </c>
      <c r="AP58" s="16">
        <f t="shared" si="34"/>
        <v>12.790111759042206</v>
      </c>
      <c r="AQ58" t="s">
        <v>65</v>
      </c>
      <c r="BC58">
        <v>0</v>
      </c>
      <c r="BD58">
        <v>0</v>
      </c>
    </row>
    <row r="59" spans="1:56" x14ac:dyDescent="0.2">
      <c r="A59" s="28">
        <f>'(Lab)limts'!B55</f>
        <v>58.581666666666671</v>
      </c>
      <c r="B59" s="29">
        <f>'(Lab)limts'!D55</f>
        <v>0.32427833333333322</v>
      </c>
      <c r="C59" s="15">
        <f>'(Lab)limts'!E55</f>
        <v>21.368333333333329</v>
      </c>
      <c r="D59" s="15">
        <f t="shared" ref="D59:F74" si="42">D58</f>
        <v>72.911666666666676</v>
      </c>
      <c r="E59" s="15">
        <f t="shared" si="42"/>
        <v>1.4316666666666666</v>
      </c>
      <c r="F59" s="15">
        <f t="shared" si="42"/>
        <v>13.528333333333334</v>
      </c>
      <c r="G59" s="15">
        <f t="shared" si="0"/>
        <v>21.370793758817516</v>
      </c>
      <c r="H59" s="15">
        <f t="shared" si="1"/>
        <v>13.603877102584477</v>
      </c>
      <c r="I59" s="15">
        <f t="shared" si="2"/>
        <v>17.487335430700995</v>
      </c>
      <c r="J59" s="15">
        <f t="shared" si="3"/>
        <v>0.36240218864284879</v>
      </c>
      <c r="K59" s="15">
        <f t="shared" si="4"/>
        <v>58.581666666666671</v>
      </c>
      <c r="L59" s="15">
        <f t="shared" si="5"/>
        <v>0.44179751106278847</v>
      </c>
      <c r="M59" s="15">
        <f t="shared" si="41"/>
        <v>21.368333333333329</v>
      </c>
      <c r="N59" s="15">
        <f t="shared" si="41"/>
        <v>72.911666666666676</v>
      </c>
      <c r="O59" s="15">
        <f t="shared" si="7"/>
        <v>1.9505058000736786</v>
      </c>
      <c r="P59" s="15">
        <f t="shared" si="8"/>
        <v>13.528333333333334</v>
      </c>
      <c r="Q59" s="15">
        <f t="shared" si="9"/>
        <v>21.372900001759835</v>
      </c>
      <c r="R59" s="15">
        <f t="shared" si="10"/>
        <v>13.668221378581006</v>
      </c>
      <c r="S59" s="15">
        <f t="shared" si="11"/>
        <v>88.815559152489584</v>
      </c>
      <c r="T59" s="15">
        <f t="shared" si="12"/>
        <v>81.795671778001307</v>
      </c>
      <c r="U59" s="15">
        <f t="shared" si="39"/>
        <v>-7.0198873744882775</v>
      </c>
      <c r="V59" s="15">
        <f t="shared" si="13"/>
        <v>14.330000000000005</v>
      </c>
      <c r="W59" s="15">
        <f t="shared" si="14"/>
        <v>-7.7046786231788289</v>
      </c>
      <c r="X59" s="15">
        <f t="shared" si="15"/>
        <v>-2.0927799728737044</v>
      </c>
      <c r="Y59" s="15">
        <f t="shared" si="16"/>
        <v>65.74666666666667</v>
      </c>
      <c r="Z59" s="15">
        <f t="shared" si="17"/>
        <v>17.52056069017042</v>
      </c>
      <c r="AA59" s="15">
        <f t="shared" si="40"/>
        <v>85.305615465245438</v>
      </c>
      <c r="AB59" s="15">
        <f t="shared" si="18"/>
        <v>247.95751111111122</v>
      </c>
      <c r="AC59" s="15">
        <f t="shared" si="19"/>
        <v>1.2272142472320366</v>
      </c>
      <c r="AD59" s="15">
        <f t="shared" si="20"/>
        <v>1.7884252310576687</v>
      </c>
      <c r="AE59" s="15">
        <f t="shared" si="21"/>
        <v>0.59285254929934306</v>
      </c>
      <c r="AF59" s="15">
        <f t="shared" si="22"/>
        <v>1.1558066360548209</v>
      </c>
      <c r="AG59" s="15">
        <f t="shared" si="23"/>
        <v>2.9710171682935416E-24</v>
      </c>
      <c r="AH59" s="15">
        <f t="shared" si="24"/>
        <v>0.5537795596226478</v>
      </c>
      <c r="AI59" s="15">
        <f t="shared" si="25"/>
        <v>-5.7431405701121687E-26</v>
      </c>
      <c r="AJ59" s="15">
        <f t="shared" si="26"/>
        <v>11.676852703039511</v>
      </c>
      <c r="AK59" s="15">
        <f t="shared" si="27"/>
        <v>-4.3080798064016959</v>
      </c>
      <c r="AL59" s="15">
        <f t="shared" si="28"/>
        <v>-1.810666168189782</v>
      </c>
      <c r="AM59" s="15">
        <f t="shared" si="29"/>
        <v>12.577239468159707</v>
      </c>
      <c r="AP59" s="16">
        <f t="shared" si="34"/>
        <v>12.577239468159707</v>
      </c>
      <c r="AQ59" t="s">
        <v>66</v>
      </c>
      <c r="BC59">
        <v>0</v>
      </c>
      <c r="BD59">
        <v>0</v>
      </c>
    </row>
    <row r="60" spans="1:56" x14ac:dyDescent="0.2">
      <c r="A60" s="28">
        <f>'(Lab)limts'!B56</f>
        <v>59.064999999999998</v>
      </c>
      <c r="B60" s="29">
        <f>'(Lab)limts'!D56</f>
        <v>0.33806499999999984</v>
      </c>
      <c r="C60" s="15">
        <f>'(Lab)limts'!E56</f>
        <v>21.3</v>
      </c>
      <c r="D60" s="15">
        <f t="shared" si="42"/>
        <v>72.911666666666676</v>
      </c>
      <c r="E60" s="15">
        <f t="shared" si="42"/>
        <v>1.4316666666666666</v>
      </c>
      <c r="F60" s="15">
        <f t="shared" si="42"/>
        <v>13.528333333333334</v>
      </c>
      <c r="G60" s="15">
        <f t="shared" si="0"/>
        <v>21.302682646658027</v>
      </c>
      <c r="H60" s="15">
        <f t="shared" si="1"/>
        <v>13.603877102584477</v>
      </c>
      <c r="I60" s="15">
        <f t="shared" si="2"/>
        <v>17.453279874621252</v>
      </c>
      <c r="J60" s="15">
        <f t="shared" si="3"/>
        <v>0.363267592681495</v>
      </c>
      <c r="K60" s="15">
        <f t="shared" si="4"/>
        <v>59.064999999999998</v>
      </c>
      <c r="L60" s="15">
        <f t="shared" si="5"/>
        <v>0.46087305871986939</v>
      </c>
      <c r="M60" s="15">
        <f t="shared" si="41"/>
        <v>21.3</v>
      </c>
      <c r="N60" s="15">
        <f t="shared" si="41"/>
        <v>72.911666666666676</v>
      </c>
      <c r="O60" s="15">
        <f t="shared" si="7"/>
        <v>1.9517447701890069</v>
      </c>
      <c r="P60" s="15">
        <f t="shared" si="8"/>
        <v>13.528333333333334</v>
      </c>
      <c r="Q60" s="15">
        <f t="shared" si="9"/>
        <v>21.304985425394072</v>
      </c>
      <c r="R60" s="15">
        <f t="shared" si="10"/>
        <v>13.668398239213618</v>
      </c>
      <c r="S60" s="15">
        <f t="shared" si="11"/>
        <v>88.760471292513017</v>
      </c>
      <c r="T60" s="15">
        <f t="shared" si="12"/>
        <v>81.790531363600834</v>
      </c>
      <c r="U60" s="15">
        <f t="shared" si="39"/>
        <v>-6.9699399289121828</v>
      </c>
      <c r="V60" s="15">
        <f t="shared" si="13"/>
        <v>13.846666666666678</v>
      </c>
      <c r="W60" s="15">
        <f t="shared" si="14"/>
        <v>-7.6365871861804546</v>
      </c>
      <c r="X60" s="15">
        <f t="shared" si="15"/>
        <v>-2.0746174070659857</v>
      </c>
      <c r="Y60" s="15">
        <f t="shared" si="16"/>
        <v>65.988333333333344</v>
      </c>
      <c r="Z60" s="15">
        <f t="shared" si="17"/>
        <v>17.486691832303844</v>
      </c>
      <c r="AA60" s="15">
        <f t="shared" si="40"/>
        <v>85.275501328056919</v>
      </c>
      <c r="AB60" s="15">
        <f t="shared" si="18"/>
        <v>255.62680277777812</v>
      </c>
      <c r="AC60" s="15">
        <f t="shared" si="19"/>
        <v>1.2309600811861723</v>
      </c>
      <c r="AD60" s="15">
        <f t="shared" si="20"/>
        <v>1.786901132453673</v>
      </c>
      <c r="AE60" s="15">
        <f t="shared" si="21"/>
        <v>0.59273710024295301</v>
      </c>
      <c r="AF60" s="15">
        <f t="shared" si="22"/>
        <v>1.1554751651428288</v>
      </c>
      <c r="AG60" s="15">
        <f t="shared" si="23"/>
        <v>2.917196287220952E-24</v>
      </c>
      <c r="AH60" s="15">
        <f t="shared" si="24"/>
        <v>0.55032571924555074</v>
      </c>
      <c r="AI60" s="15">
        <f t="shared" si="25"/>
        <v>-5.6039315935260407E-26</v>
      </c>
      <c r="AJ60" s="15">
        <f t="shared" si="26"/>
        <v>11.248672380442926</v>
      </c>
      <c r="AK60" s="15">
        <f t="shared" si="27"/>
        <v>-4.2736484114788817</v>
      </c>
      <c r="AL60" s="15">
        <f t="shared" si="28"/>
        <v>-1.7954668950496582</v>
      </c>
      <c r="AM60" s="15">
        <f t="shared" si="29"/>
        <v>12.166363566764504</v>
      </c>
      <c r="AP60" s="16">
        <f t="shared" si="34"/>
        <v>12.166363566764504</v>
      </c>
      <c r="AQ60" t="s">
        <v>67</v>
      </c>
      <c r="BC60">
        <v>0</v>
      </c>
      <c r="BD60">
        <v>0</v>
      </c>
    </row>
    <row r="61" spans="1:56" x14ac:dyDescent="0.2">
      <c r="A61" s="28">
        <f>'(Lab)limts'!B57</f>
        <v>61.718333333333341</v>
      </c>
      <c r="B61" s="29">
        <f>'(Lab)limts'!D57</f>
        <v>0.40286499999999981</v>
      </c>
      <c r="C61" s="15">
        <f>'(Lab)limts'!E57</f>
        <v>21.265000000000001</v>
      </c>
      <c r="D61" s="15">
        <f t="shared" si="42"/>
        <v>72.911666666666676</v>
      </c>
      <c r="E61" s="15">
        <f t="shared" si="42"/>
        <v>1.4316666666666666</v>
      </c>
      <c r="F61" s="15">
        <f t="shared" si="42"/>
        <v>13.528333333333334</v>
      </c>
      <c r="G61" s="15">
        <f t="shared" si="0"/>
        <v>21.26881579233374</v>
      </c>
      <c r="H61" s="15">
        <f t="shared" si="1"/>
        <v>13.603877102584477</v>
      </c>
      <c r="I61" s="15">
        <f t="shared" si="2"/>
        <v>17.436346447459108</v>
      </c>
      <c r="J61" s="15">
        <f t="shared" si="3"/>
        <v>0.36369682185864138</v>
      </c>
      <c r="K61" s="15">
        <f t="shared" si="4"/>
        <v>61.718333333333341</v>
      </c>
      <c r="L61" s="15">
        <f t="shared" si="5"/>
        <v>0.54938572013808129</v>
      </c>
      <c r="M61" s="15">
        <f t="shared" si="41"/>
        <v>21.265000000000001</v>
      </c>
      <c r="N61" s="15">
        <f t="shared" si="41"/>
        <v>72.911666666666676</v>
      </c>
      <c r="O61" s="15">
        <f t="shared" si="7"/>
        <v>1.9523592832942882</v>
      </c>
      <c r="P61" s="15">
        <f t="shared" si="8"/>
        <v>13.528333333333334</v>
      </c>
      <c r="Q61" s="15">
        <f t="shared" si="9"/>
        <v>21.272095563660194</v>
      </c>
      <c r="R61" s="15">
        <f t="shared" si="10"/>
        <v>13.668486000608961</v>
      </c>
      <c r="S61" s="15">
        <f t="shared" si="11"/>
        <v>88.520080762172498</v>
      </c>
      <c r="T61" s="15">
        <f t="shared" si="12"/>
        <v>81.787981834102126</v>
      </c>
      <c r="U61" s="15">
        <f t="shared" si="39"/>
        <v>-6.7320989280703714</v>
      </c>
      <c r="V61" s="15">
        <f t="shared" si="13"/>
        <v>11.193333333333335</v>
      </c>
      <c r="W61" s="15">
        <f t="shared" si="14"/>
        <v>-7.6036095630512328</v>
      </c>
      <c r="X61" s="15">
        <f t="shared" si="15"/>
        <v>-2.0023654867936074</v>
      </c>
      <c r="Y61" s="15">
        <f t="shared" si="16"/>
        <v>67.315000000000012</v>
      </c>
      <c r="Z61" s="15">
        <f t="shared" si="17"/>
        <v>17.470290782134576</v>
      </c>
      <c r="AA61" s="15">
        <f t="shared" si="40"/>
        <v>85.154031298137312</v>
      </c>
      <c r="AB61" s="15">
        <f t="shared" si="18"/>
        <v>299.80922500000042</v>
      </c>
      <c r="AC61" s="15">
        <f t="shared" si="19"/>
        <v>1.2514726494041881</v>
      </c>
      <c r="AD61" s="15">
        <f t="shared" si="20"/>
        <v>1.7861630851960559</v>
      </c>
      <c r="AE61" s="15">
        <f t="shared" si="21"/>
        <v>0.59227675260415125</v>
      </c>
      <c r="AF61" s="15">
        <f t="shared" si="22"/>
        <v>1.1552087063723935</v>
      </c>
      <c r="AG61" s="15">
        <f t="shared" si="23"/>
        <v>2.7097399794923655E-24</v>
      </c>
      <c r="AH61" s="15">
        <f t="shared" si="24"/>
        <v>0.54865728033806205</v>
      </c>
      <c r="AI61" s="15">
        <f t="shared" si="25"/>
        <v>-5.1896268109316343E-26</v>
      </c>
      <c r="AJ61" s="15">
        <f t="shared" si="26"/>
        <v>8.944129413185621</v>
      </c>
      <c r="AK61" s="15">
        <f t="shared" si="27"/>
        <v>-4.2569514654461873</v>
      </c>
      <c r="AL61" s="15">
        <f t="shared" si="28"/>
        <v>-1.7333365613919847</v>
      </c>
      <c r="AM61" s="15">
        <f t="shared" si="29"/>
        <v>10.056020205530356</v>
      </c>
      <c r="AP61" s="16">
        <f t="shared" si="34"/>
        <v>10.056020205530356</v>
      </c>
      <c r="AQ61" t="s">
        <v>68</v>
      </c>
      <c r="BC61">
        <v>0</v>
      </c>
      <c r="BD61">
        <v>0</v>
      </c>
    </row>
    <row r="62" spans="1:56" x14ac:dyDescent="0.2">
      <c r="A62" s="28">
        <f>'(Lab)limts'!B58</f>
        <v>62.168333333333329</v>
      </c>
      <c r="B62" s="29">
        <f>'(Lab)limts'!D58</f>
        <v>0.41734499999999985</v>
      </c>
      <c r="C62" s="15">
        <f>'(Lab)limts'!E58</f>
        <v>21.150000000000002</v>
      </c>
      <c r="D62" s="15">
        <f t="shared" si="42"/>
        <v>72.911666666666676</v>
      </c>
      <c r="E62" s="15">
        <f t="shared" si="42"/>
        <v>1.4316666666666666</v>
      </c>
      <c r="F62" s="15">
        <f t="shared" si="42"/>
        <v>13.528333333333334</v>
      </c>
      <c r="G62" s="15">
        <f t="shared" si="0"/>
        <v>21.154117255253766</v>
      </c>
      <c r="H62" s="15">
        <f t="shared" si="1"/>
        <v>13.603877102584477</v>
      </c>
      <c r="I62" s="15">
        <f t="shared" si="2"/>
        <v>17.378997178919121</v>
      </c>
      <c r="J62" s="15">
        <f t="shared" si="3"/>
        <v>0.3651451836802998</v>
      </c>
      <c r="K62" s="15">
        <f t="shared" si="4"/>
        <v>62.168333333333329</v>
      </c>
      <c r="L62" s="15">
        <f t="shared" si="5"/>
        <v>0.56973651668305458</v>
      </c>
      <c r="M62" s="15">
        <f t="shared" si="41"/>
        <v>21.150000000000002</v>
      </c>
      <c r="N62" s="15">
        <f t="shared" si="41"/>
        <v>72.911666666666676</v>
      </c>
      <c r="O62" s="15">
        <f t="shared" si="7"/>
        <v>1.9544328546356293</v>
      </c>
      <c r="P62" s="15">
        <f t="shared" si="8"/>
        <v>13.528333333333334</v>
      </c>
      <c r="Q62" s="15">
        <f t="shared" si="9"/>
        <v>21.15767236012606</v>
      </c>
      <c r="R62" s="15">
        <f t="shared" si="10"/>
        <v>13.66878233644303</v>
      </c>
      <c r="S62" s="15">
        <f t="shared" si="11"/>
        <v>88.456945373271523</v>
      </c>
      <c r="T62" s="15">
        <f t="shared" si="12"/>
        <v>81.779379116407299</v>
      </c>
      <c r="U62" s="15">
        <f t="shared" si="39"/>
        <v>-6.6775662568642247</v>
      </c>
      <c r="V62" s="15">
        <f t="shared" si="13"/>
        <v>10.743333333333347</v>
      </c>
      <c r="W62" s="15">
        <f t="shared" si="14"/>
        <v>-7.4888900236830303</v>
      </c>
      <c r="X62" s="15">
        <f t="shared" si="15"/>
        <v>-1.9808364241647689</v>
      </c>
      <c r="Y62" s="15">
        <f t="shared" si="16"/>
        <v>67.540000000000006</v>
      </c>
      <c r="Z62" s="15">
        <f t="shared" si="17"/>
        <v>17.413227348284543</v>
      </c>
      <c r="AA62" s="15">
        <f t="shared" si="40"/>
        <v>85.118162244839411</v>
      </c>
      <c r="AB62" s="15">
        <f t="shared" si="18"/>
        <v>307.6516000000002</v>
      </c>
      <c r="AC62" s="15">
        <f t="shared" si="19"/>
        <v>1.2549437036088427</v>
      </c>
      <c r="AD62" s="15">
        <f t="shared" si="20"/>
        <v>1.7835952306728045</v>
      </c>
      <c r="AE62" s="15">
        <f t="shared" si="21"/>
        <v>0.59214244674925032</v>
      </c>
      <c r="AF62" s="15">
        <f t="shared" si="22"/>
        <v>1.1546666657172127</v>
      </c>
      <c r="AG62" s="15">
        <f t="shared" si="23"/>
        <v>2.6513260701706413E-24</v>
      </c>
      <c r="AH62" s="15">
        <f t="shared" si="24"/>
        <v>0.54287324447923846</v>
      </c>
      <c r="AI62" s="15">
        <f t="shared" si="25"/>
        <v>-5.0242234179125969E-26</v>
      </c>
      <c r="AJ62" s="15">
        <f t="shared" si="26"/>
        <v>8.560808984848272</v>
      </c>
      <c r="AK62" s="15">
        <f t="shared" si="27"/>
        <v>-4.1987609603879044</v>
      </c>
      <c r="AL62" s="15">
        <f t="shared" si="28"/>
        <v>-1.7155049876965029</v>
      </c>
      <c r="AM62" s="15">
        <f t="shared" si="29"/>
        <v>9.6881371501619462</v>
      </c>
      <c r="AP62" s="16">
        <f t="shared" si="34"/>
        <v>9.6881371501619462</v>
      </c>
      <c r="AQ62" t="s">
        <v>69</v>
      </c>
      <c r="BC62">
        <v>0</v>
      </c>
      <c r="BD62">
        <v>0</v>
      </c>
    </row>
    <row r="63" spans="1:56" x14ac:dyDescent="0.2">
      <c r="A63" s="28">
        <f>'(Lab)limts'!B59</f>
        <v>58.735000000000007</v>
      </c>
      <c r="B63" s="29">
        <f>'(Lab)limts'!D59</f>
        <v>0.33265166666666679</v>
      </c>
      <c r="C63" s="15">
        <f>'(Lab)limts'!E59</f>
        <v>21.221666666666664</v>
      </c>
      <c r="D63" s="15">
        <f t="shared" si="42"/>
        <v>72.911666666666676</v>
      </c>
      <c r="E63" s="15">
        <f t="shared" si="42"/>
        <v>1.4316666666666666</v>
      </c>
      <c r="F63" s="15">
        <f t="shared" si="42"/>
        <v>13.528333333333334</v>
      </c>
      <c r="G63" s="15">
        <f t="shared" si="0"/>
        <v>21.224273679974235</v>
      </c>
      <c r="H63" s="15">
        <f t="shared" si="1"/>
        <v>13.603877102584477</v>
      </c>
      <c r="I63" s="15">
        <f t="shared" si="2"/>
        <v>17.414075391279354</v>
      </c>
      <c r="J63" s="15">
        <f t="shared" si="3"/>
        <v>0.36426025872078666</v>
      </c>
      <c r="K63" s="15">
        <f t="shared" si="4"/>
        <v>58.735000000000007</v>
      </c>
      <c r="L63" s="15">
        <f t="shared" si="5"/>
        <v>0.45382344883056769</v>
      </c>
      <c r="M63" s="15">
        <f t="shared" si="41"/>
        <v>21.221666666666664</v>
      </c>
      <c r="N63" s="15">
        <f t="shared" si="41"/>
        <v>72.911666666666676</v>
      </c>
      <c r="O63" s="15">
        <f t="shared" si="7"/>
        <v>1.9531659370685928</v>
      </c>
      <c r="P63" s="15">
        <f t="shared" si="8"/>
        <v>13.528333333333334</v>
      </c>
      <c r="Q63" s="15">
        <f t="shared" si="9"/>
        <v>21.226518599002983</v>
      </c>
      <c r="R63" s="15">
        <f t="shared" si="10"/>
        <v>13.668601243561934</v>
      </c>
      <c r="S63" s="15">
        <f t="shared" si="11"/>
        <v>88.774921591428864</v>
      </c>
      <c r="T63" s="15">
        <f t="shared" si="12"/>
        <v>81.784635189365872</v>
      </c>
      <c r="U63" s="15">
        <f t="shared" si="39"/>
        <v>-6.990286402062992</v>
      </c>
      <c r="V63" s="15">
        <f t="shared" si="13"/>
        <v>14.176666666666669</v>
      </c>
      <c r="W63" s="15">
        <f t="shared" si="14"/>
        <v>-7.5579173554410488</v>
      </c>
      <c r="X63" s="15">
        <f t="shared" si="15"/>
        <v>-2.0768463889119269</v>
      </c>
      <c r="Y63" s="15">
        <f t="shared" si="16"/>
        <v>65.823333333333338</v>
      </c>
      <c r="Z63" s="15">
        <f t="shared" si="17"/>
        <v>17.447559921282458</v>
      </c>
      <c r="AA63" s="15">
        <f t="shared" si="40"/>
        <v>85.279778390397368</v>
      </c>
      <c r="AB63" s="15">
        <f t="shared" si="18"/>
        <v>250.37787777777791</v>
      </c>
      <c r="AC63" s="15">
        <f t="shared" si="19"/>
        <v>1.2284029114734678</v>
      </c>
      <c r="AD63" s="15">
        <f t="shared" si="20"/>
        <v>1.7851401964577107</v>
      </c>
      <c r="AE63" s="15">
        <f t="shared" si="21"/>
        <v>0.59275346522092143</v>
      </c>
      <c r="AF63" s="15">
        <f t="shared" si="22"/>
        <v>1.1551315240448476</v>
      </c>
      <c r="AG63" s="15">
        <f t="shared" si="23"/>
        <v>2.9247810797838298E-24</v>
      </c>
      <c r="AH63" s="15">
        <f t="shared" si="24"/>
        <v>0.54634935081348601</v>
      </c>
      <c r="AI63" s="15">
        <f t="shared" si="25"/>
        <v>-5.5779055902245018E-26</v>
      </c>
      <c r="AJ63" s="15">
        <f t="shared" si="26"/>
        <v>11.540730272009673</v>
      </c>
      <c r="AK63" s="15">
        <f t="shared" si="27"/>
        <v>-4.2337948416815525</v>
      </c>
      <c r="AL63" s="15">
        <f t="shared" si="28"/>
        <v>-1.7979306647606423</v>
      </c>
      <c r="AM63" s="15">
        <f t="shared" si="29"/>
        <v>12.423607714670343</v>
      </c>
      <c r="AP63" s="16">
        <f t="shared" si="34"/>
        <v>12.423607714670343</v>
      </c>
      <c r="AQ63" t="s">
        <v>70</v>
      </c>
      <c r="BC63">
        <v>0</v>
      </c>
      <c r="BD63">
        <v>0</v>
      </c>
    </row>
    <row r="64" spans="1:56" x14ac:dyDescent="0.2">
      <c r="A64" s="28">
        <f>'(Lab)limts'!B60</f>
        <v>61.696666666666665</v>
      </c>
      <c r="B64" s="29">
        <f>'(Lab)limts'!D60</f>
        <v>0.40997166666666662</v>
      </c>
      <c r="C64" s="15">
        <f>'(Lab)limts'!E60</f>
        <v>21.026666666666667</v>
      </c>
      <c r="D64" s="15">
        <f t="shared" si="42"/>
        <v>72.911666666666676</v>
      </c>
      <c r="E64" s="15">
        <f t="shared" si="42"/>
        <v>1.4316666666666666</v>
      </c>
      <c r="F64" s="15">
        <f t="shared" si="42"/>
        <v>13.528333333333334</v>
      </c>
      <c r="G64" s="15">
        <f t="shared" si="0"/>
        <v>21.030663039442683</v>
      </c>
      <c r="H64" s="15">
        <f t="shared" si="1"/>
        <v>13.603877102584477</v>
      </c>
      <c r="I64" s="15">
        <f t="shared" si="2"/>
        <v>17.317270071013581</v>
      </c>
      <c r="J64" s="15">
        <f t="shared" si="3"/>
        <v>0.36669486083656277</v>
      </c>
      <c r="K64" s="15">
        <f t="shared" si="4"/>
        <v>61.696666666666665</v>
      </c>
      <c r="L64" s="15">
        <f t="shared" si="5"/>
        <v>0.56030616992193361</v>
      </c>
      <c r="M64" s="15">
        <f t="shared" si="41"/>
        <v>21.026666666666667</v>
      </c>
      <c r="N64" s="15">
        <f t="shared" si="41"/>
        <v>72.911666666666676</v>
      </c>
      <c r="O64" s="15">
        <f t="shared" si="7"/>
        <v>1.9566514757643456</v>
      </c>
      <c r="P64" s="15">
        <f t="shared" si="8"/>
        <v>13.528333333333334</v>
      </c>
      <c r="Q64" s="15">
        <f t="shared" si="9"/>
        <v>21.034130695494969</v>
      </c>
      <c r="R64" s="15">
        <f t="shared" si="10"/>
        <v>13.669099742681981</v>
      </c>
      <c r="S64" s="15">
        <f t="shared" si="11"/>
        <v>88.47357720264705</v>
      </c>
      <c r="T64" s="15">
        <f t="shared" si="12"/>
        <v>81.770175037481451</v>
      </c>
      <c r="U64" s="15">
        <f t="shared" si="39"/>
        <v>-6.7034021651655991</v>
      </c>
      <c r="V64" s="15">
        <f t="shared" si="13"/>
        <v>11.215000000000011</v>
      </c>
      <c r="W64" s="15">
        <f t="shared" si="14"/>
        <v>-7.3650309528129885</v>
      </c>
      <c r="X64" s="15">
        <f t="shared" si="15"/>
        <v>-1.9827006972895593</v>
      </c>
      <c r="Y64" s="15">
        <f t="shared" si="16"/>
        <v>67.304166666666674</v>
      </c>
      <c r="Z64" s="15">
        <f t="shared" si="17"/>
        <v>17.351615219088476</v>
      </c>
      <c r="AA64" s="15">
        <f t="shared" si="40"/>
        <v>85.121876120064258</v>
      </c>
      <c r="AB64" s="15">
        <f t="shared" si="18"/>
        <v>299.43418402777803</v>
      </c>
      <c r="AC64" s="15">
        <f t="shared" si="19"/>
        <v>1.2513054706653117</v>
      </c>
      <c r="AD64" s="15">
        <f t="shared" si="20"/>
        <v>1.7808226848589814</v>
      </c>
      <c r="AE64" s="15">
        <f t="shared" si="21"/>
        <v>0.592156318314223</v>
      </c>
      <c r="AF64" s="15">
        <f t="shared" si="22"/>
        <v>1.1541230287741071</v>
      </c>
      <c r="AG64" s="15">
        <f t="shared" si="23"/>
        <v>2.6573158342505321E-24</v>
      </c>
      <c r="AH64" s="15">
        <f t="shared" si="24"/>
        <v>0.53666478779869498</v>
      </c>
      <c r="AI64" s="15">
        <f t="shared" si="25"/>
        <v>-4.9779856402042866E-26</v>
      </c>
      <c r="AJ64" s="15">
        <f t="shared" si="26"/>
        <v>8.962639629503947</v>
      </c>
      <c r="AK64" s="15">
        <f t="shared" si="27"/>
        <v>-4.1357463690419047</v>
      </c>
      <c r="AL64" s="15">
        <f t="shared" si="28"/>
        <v>-1.7179283731956683</v>
      </c>
      <c r="AM64" s="15">
        <f t="shared" si="29"/>
        <v>10.019210799899794</v>
      </c>
      <c r="AP64" s="16">
        <f t="shared" si="34"/>
        <v>10.019210799899794</v>
      </c>
      <c r="AQ64" t="s">
        <v>71</v>
      </c>
      <c r="BC64">
        <v>0</v>
      </c>
      <c r="BD64">
        <v>0</v>
      </c>
    </row>
    <row r="65" spans="1:56" x14ac:dyDescent="0.2">
      <c r="A65" s="28">
        <f>'(Lab)limts'!B61</f>
        <v>59.001666666666665</v>
      </c>
      <c r="B65" s="29">
        <f>'(Lab)limts'!D61</f>
        <v>0.34523833333333331</v>
      </c>
      <c r="C65" s="15">
        <f>'(Lab)limts'!E61</f>
        <v>21.028333333333336</v>
      </c>
      <c r="D65" s="15">
        <f t="shared" si="42"/>
        <v>72.911666666666676</v>
      </c>
      <c r="E65" s="15">
        <f t="shared" si="42"/>
        <v>1.4316666666666666</v>
      </c>
      <c r="F65" s="15">
        <f t="shared" si="42"/>
        <v>13.528333333333334</v>
      </c>
      <c r="G65" s="15">
        <f t="shared" si="0"/>
        <v>21.031167164106243</v>
      </c>
      <c r="H65" s="15">
        <f t="shared" si="1"/>
        <v>13.603877102584477</v>
      </c>
      <c r="I65" s="15">
        <f t="shared" si="2"/>
        <v>17.31752213334536</v>
      </c>
      <c r="J65" s="15">
        <f t="shared" si="3"/>
        <v>0.36668855232612241</v>
      </c>
      <c r="K65" s="15">
        <f t="shared" si="4"/>
        <v>59.001666666666665</v>
      </c>
      <c r="L65" s="15">
        <f t="shared" si="5"/>
        <v>0.47183327799081665</v>
      </c>
      <c r="M65" s="15">
        <f t="shared" si="41"/>
        <v>21.028333333333336</v>
      </c>
      <c r="N65" s="15">
        <f t="shared" si="41"/>
        <v>72.911666666666676</v>
      </c>
      <c r="O65" s="15">
        <f t="shared" si="7"/>
        <v>1.9566424440802321</v>
      </c>
      <c r="P65" s="15">
        <f t="shared" si="8"/>
        <v>13.528333333333334</v>
      </c>
      <c r="Q65" s="15">
        <f t="shared" si="9"/>
        <v>21.033626159556928</v>
      </c>
      <c r="R65" s="15">
        <f t="shared" si="10"/>
        <v>13.669098449852282</v>
      </c>
      <c r="S65" s="15">
        <f t="shared" si="11"/>
        <v>88.714614252905619</v>
      </c>
      <c r="T65" s="15">
        <f t="shared" si="12"/>
        <v>81.770212505082171</v>
      </c>
      <c r="U65" s="15">
        <f t="shared" si="39"/>
        <v>-6.9444017478234485</v>
      </c>
      <c r="V65" s="15">
        <f t="shared" si="13"/>
        <v>13.910000000000011</v>
      </c>
      <c r="W65" s="15">
        <f t="shared" si="14"/>
        <v>-7.364527709704646</v>
      </c>
      <c r="X65" s="15">
        <f t="shared" si="15"/>
        <v>-2.0538719221742232</v>
      </c>
      <c r="Y65" s="15">
        <f t="shared" si="16"/>
        <v>65.956666666666678</v>
      </c>
      <c r="Z65" s="15">
        <f t="shared" si="17"/>
        <v>17.351362304704605</v>
      </c>
      <c r="AA65" s="15">
        <f t="shared" si="40"/>
        <v>85.242413378993888</v>
      </c>
      <c r="AB65" s="15">
        <f t="shared" si="18"/>
        <v>254.61521111111145</v>
      </c>
      <c r="AC65" s="15">
        <f t="shared" si="19"/>
        <v>1.2304694205301441</v>
      </c>
      <c r="AD65" s="15">
        <f t="shared" si="20"/>
        <v>1.7808113037117073</v>
      </c>
      <c r="AE65" s="15">
        <f t="shared" si="21"/>
        <v>0.59261085694175442</v>
      </c>
      <c r="AF65" s="15">
        <f t="shared" si="22"/>
        <v>1.1542390852674678</v>
      </c>
      <c r="AG65" s="15">
        <f t="shared" si="23"/>
        <v>2.859174438095464E-24</v>
      </c>
      <c r="AH65" s="15">
        <f t="shared" si="24"/>
        <v>0.53663938122160737</v>
      </c>
      <c r="AI65" s="15">
        <f t="shared" si="25"/>
        <v>-5.3558765211104251E-26</v>
      </c>
      <c r="AJ65" s="15">
        <f t="shared" si="26"/>
        <v>11.304628760304283</v>
      </c>
      <c r="AK65" s="15">
        <f t="shared" si="27"/>
        <v>-4.1354902085105349</v>
      </c>
      <c r="AL65" s="15">
        <f t="shared" si="28"/>
        <v>-1.7794163690950446</v>
      </c>
      <c r="AM65" s="15">
        <f t="shared" si="29"/>
        <v>12.168123655173325</v>
      </c>
      <c r="AP65" s="16">
        <f t="shared" si="34"/>
        <v>12.168123655173325</v>
      </c>
      <c r="AQ65" t="s">
        <v>72</v>
      </c>
      <c r="BC65">
        <v>0</v>
      </c>
      <c r="BD65">
        <v>0</v>
      </c>
    </row>
    <row r="66" spans="1:56" x14ac:dyDescent="0.2">
      <c r="A66" s="28">
        <f>'(Lab)limts'!B62</f>
        <v>58.335000000000001</v>
      </c>
      <c r="B66" s="29">
        <f>'(Lab)limts'!D62</f>
        <v>0.32065166666666634</v>
      </c>
      <c r="C66" s="15">
        <f>'(Lab)limts'!E62</f>
        <v>21.296666666666667</v>
      </c>
      <c r="D66" s="15">
        <f t="shared" si="42"/>
        <v>72.911666666666676</v>
      </c>
      <c r="E66" s="15">
        <f t="shared" si="42"/>
        <v>1.4316666666666666</v>
      </c>
      <c r="F66" s="15">
        <f t="shared" si="42"/>
        <v>13.528333333333334</v>
      </c>
      <c r="G66" s="15">
        <f t="shared" si="0"/>
        <v>21.299080463777003</v>
      </c>
      <c r="H66" s="15">
        <f t="shared" si="1"/>
        <v>13.603877102584477</v>
      </c>
      <c r="I66" s="15">
        <f t="shared" si="2"/>
        <v>17.45147878318074</v>
      </c>
      <c r="J66" s="15">
        <f t="shared" si="3"/>
        <v>0.36331328081173109</v>
      </c>
      <c r="K66" s="15">
        <f t="shared" si="4"/>
        <v>58.335000000000001</v>
      </c>
      <c r="L66" s="15">
        <f t="shared" si="5"/>
        <v>0.43714867568108245</v>
      </c>
      <c r="M66" s="15">
        <f t="shared" si="41"/>
        <v>21.296666666666667</v>
      </c>
      <c r="N66" s="15">
        <f t="shared" si="41"/>
        <v>72.911666666666676</v>
      </c>
      <c r="O66" s="15">
        <f t="shared" si="7"/>
        <v>1.9518101803621282</v>
      </c>
      <c r="P66" s="15">
        <f t="shared" si="8"/>
        <v>13.528333333333334</v>
      </c>
      <c r="Q66" s="15">
        <f t="shared" si="9"/>
        <v>21.301152787484551</v>
      </c>
      <c r="R66" s="15">
        <f t="shared" si="10"/>
        <v>13.668407579449152</v>
      </c>
      <c r="S66" s="15">
        <f t="shared" si="11"/>
        <v>88.824076196426077</v>
      </c>
      <c r="T66" s="15">
        <f t="shared" si="12"/>
        <v>81.790259984323157</v>
      </c>
      <c r="U66" s="15">
        <f t="shared" si="39"/>
        <v>-7.03381621210292</v>
      </c>
      <c r="V66" s="15">
        <f t="shared" si="13"/>
        <v>14.576666666666675</v>
      </c>
      <c r="W66" s="15">
        <f t="shared" si="14"/>
        <v>-7.6327452080353986</v>
      </c>
      <c r="X66" s="15">
        <f t="shared" si="15"/>
        <v>-2.0934189357969153</v>
      </c>
      <c r="Y66" s="15">
        <f t="shared" si="16"/>
        <v>65.623333333333335</v>
      </c>
      <c r="Z66" s="15">
        <f t="shared" si="17"/>
        <v>17.484780183466853</v>
      </c>
      <c r="AA66" s="15">
        <f t="shared" si="40"/>
        <v>85.307168090374617</v>
      </c>
      <c r="AB66" s="15">
        <f t="shared" si="18"/>
        <v>244.08854444444449</v>
      </c>
      <c r="AC66" s="15">
        <f t="shared" si="19"/>
        <v>1.2253013921169336</v>
      </c>
      <c r="AD66" s="15">
        <f t="shared" si="20"/>
        <v>1.7868151082560084</v>
      </c>
      <c r="AE66" s="15">
        <f t="shared" si="21"/>
        <v>0.59285851589510197</v>
      </c>
      <c r="AF66" s="15">
        <f t="shared" si="22"/>
        <v>1.1554900124548337</v>
      </c>
      <c r="AG66" s="15">
        <f t="shared" si="23"/>
        <v>2.9738185940662602E-24</v>
      </c>
      <c r="AH66" s="15">
        <f t="shared" si="24"/>
        <v>0.5501311142751385</v>
      </c>
      <c r="AI66" s="15">
        <f t="shared" si="25"/>
        <v>-5.7106828834827259E-26</v>
      </c>
      <c r="AJ66" s="15">
        <f t="shared" si="26"/>
        <v>11.896392806248919</v>
      </c>
      <c r="AK66" s="15">
        <f t="shared" si="27"/>
        <v>-4.2717039792019751</v>
      </c>
      <c r="AL66" s="15">
        <f t="shared" si="28"/>
        <v>-1.8117153010690723</v>
      </c>
      <c r="AM66" s="15">
        <f t="shared" si="29"/>
        <v>12.769257183510277</v>
      </c>
      <c r="AP66" s="16">
        <f t="shared" si="34"/>
        <v>12.769257183510277</v>
      </c>
      <c r="AQ66" t="s">
        <v>73</v>
      </c>
      <c r="BC66">
        <v>0</v>
      </c>
      <c r="BD66">
        <v>0</v>
      </c>
    </row>
    <row r="67" spans="1:56" x14ac:dyDescent="0.2">
      <c r="A67" s="28">
        <f>'(Lab)limts'!B63</f>
        <v>61.844999999999999</v>
      </c>
      <c r="B67" s="29">
        <f>'(Lab)limts'!D63</f>
        <v>0.41198500000000005</v>
      </c>
      <c r="C67" s="15">
        <f>'(Lab)limts'!E63</f>
        <v>21.074999999999999</v>
      </c>
      <c r="D67" s="15">
        <f t="shared" si="42"/>
        <v>72.911666666666676</v>
      </c>
      <c r="E67" s="15">
        <f t="shared" si="42"/>
        <v>1.4316666666666666</v>
      </c>
      <c r="F67" s="15">
        <f t="shared" si="42"/>
        <v>13.528333333333334</v>
      </c>
      <c r="G67" s="15">
        <f t="shared" si="0"/>
        <v>21.079026463293435</v>
      </c>
      <c r="H67" s="15">
        <f t="shared" si="1"/>
        <v>13.603877102584477</v>
      </c>
      <c r="I67" s="15">
        <f t="shared" si="2"/>
        <v>17.341451782938954</v>
      </c>
      <c r="J67" s="15">
        <f t="shared" si="3"/>
        <v>0.36608891849825576</v>
      </c>
      <c r="K67" s="15">
        <f t="shared" si="4"/>
        <v>61.844999999999999</v>
      </c>
      <c r="L67" s="15">
        <f t="shared" si="5"/>
        <v>0.56280814308750393</v>
      </c>
      <c r="M67" s="15">
        <f t="shared" si="41"/>
        <v>21.074999999999999</v>
      </c>
      <c r="N67" s="15">
        <f t="shared" si="41"/>
        <v>72.911666666666676</v>
      </c>
      <c r="O67" s="15">
        <f t="shared" si="7"/>
        <v>1.9557839683166693</v>
      </c>
      <c r="P67" s="15">
        <f t="shared" si="8"/>
        <v>13.528333333333334</v>
      </c>
      <c r="Q67" s="15">
        <f t="shared" si="9"/>
        <v>21.08251355996067</v>
      </c>
      <c r="R67" s="15">
        <f t="shared" si="10"/>
        <v>13.66897559104201</v>
      </c>
      <c r="S67" s="15">
        <f t="shared" si="11"/>
        <v>88.470279054226481</v>
      </c>
      <c r="T67" s="15">
        <f t="shared" si="12"/>
        <v>81.773773891741357</v>
      </c>
      <c r="U67" s="15">
        <f t="shared" si="39"/>
        <v>-6.6965051624851242</v>
      </c>
      <c r="V67" s="15">
        <f t="shared" si="13"/>
        <v>11.066666666666677</v>
      </c>
      <c r="W67" s="15">
        <f t="shared" si="14"/>
        <v>-7.4135379689186607</v>
      </c>
      <c r="X67" s="15">
        <f t="shared" si="15"/>
        <v>-1.9829307125696602</v>
      </c>
      <c r="Y67" s="15">
        <f t="shared" si="16"/>
        <v>67.37833333333333</v>
      </c>
      <c r="Z67" s="15">
        <f t="shared" si="17"/>
        <v>17.37574457550134</v>
      </c>
      <c r="AA67" s="15">
        <f t="shared" si="40"/>
        <v>85.122026472983919</v>
      </c>
      <c r="AB67" s="15">
        <f t="shared" si="18"/>
        <v>302.00646944444435</v>
      </c>
      <c r="AC67" s="15">
        <f t="shared" si="19"/>
        <v>1.2524499021886963</v>
      </c>
      <c r="AD67" s="15">
        <f t="shared" si="20"/>
        <v>1.7819085058975603</v>
      </c>
      <c r="AE67" s="15">
        <f t="shared" si="21"/>
        <v>0.59215688005961298</v>
      </c>
      <c r="AF67" s="15">
        <f t="shared" si="22"/>
        <v>1.1543375004481242</v>
      </c>
      <c r="AG67" s="15">
        <f t="shared" si="23"/>
        <v>2.657558606821502E-24</v>
      </c>
      <c r="AH67" s="15">
        <f t="shared" si="24"/>
        <v>0.53909167552453385</v>
      </c>
      <c r="AI67" s="15">
        <f t="shared" si="25"/>
        <v>-5.0009537677340754E-26</v>
      </c>
      <c r="AJ67" s="15">
        <f t="shared" si="26"/>
        <v>8.8360154344914896</v>
      </c>
      <c r="AK67" s="15">
        <f t="shared" si="27"/>
        <v>-4.1604481623956371</v>
      </c>
      <c r="AL67" s="15">
        <f t="shared" si="28"/>
        <v>-1.7178084501282065</v>
      </c>
      <c r="AM67" s="15">
        <f t="shared" si="29"/>
        <v>9.916418886971492</v>
      </c>
      <c r="AP67" s="16">
        <f t="shared" si="34"/>
        <v>9.916418886971492</v>
      </c>
      <c r="AQ67" t="s">
        <v>74</v>
      </c>
      <c r="BC67">
        <v>0</v>
      </c>
      <c r="BD67">
        <v>0</v>
      </c>
    </row>
    <row r="68" spans="1:56" x14ac:dyDescent="0.2">
      <c r="A68" s="28">
        <f>'(Lab)limts'!B64</f>
        <v>58.481666666666662</v>
      </c>
      <c r="B68" s="29">
        <f>'(Lab)limts'!D64</f>
        <v>0.32374499999999995</v>
      </c>
      <c r="C68" s="15">
        <f>'(Lab)limts'!E64</f>
        <v>21.31</v>
      </c>
      <c r="D68" s="15">
        <f t="shared" si="42"/>
        <v>72.911666666666676</v>
      </c>
      <c r="E68" s="15">
        <f t="shared" si="42"/>
        <v>1.4316666666666666</v>
      </c>
      <c r="F68" s="15">
        <f t="shared" si="42"/>
        <v>13.528333333333334</v>
      </c>
      <c r="G68" s="15">
        <f t="shared" si="0"/>
        <v>21.312459051574152</v>
      </c>
      <c r="H68" s="15">
        <f t="shared" si="1"/>
        <v>13.603877102584477</v>
      </c>
      <c r="I68" s="15">
        <f t="shared" si="2"/>
        <v>17.458168077079314</v>
      </c>
      <c r="J68" s="15">
        <f t="shared" si="3"/>
        <v>0.36314355332861964</v>
      </c>
      <c r="K68" s="15">
        <f t="shared" si="4"/>
        <v>58.481666666666662</v>
      </c>
      <c r="L68" s="15">
        <f t="shared" si="5"/>
        <v>0.44131090967237385</v>
      </c>
      <c r="M68" s="15">
        <f t="shared" si="41"/>
        <v>21.31</v>
      </c>
      <c r="N68" s="15">
        <f t="shared" si="41"/>
        <v>72.911666666666676</v>
      </c>
      <c r="O68" s="15">
        <f t="shared" si="7"/>
        <v>1.9515671871821403</v>
      </c>
      <c r="P68" s="15">
        <f t="shared" si="8"/>
        <v>13.528333333333334</v>
      </c>
      <c r="Q68" s="15">
        <f t="shared" si="9"/>
        <v>21.31456908593265</v>
      </c>
      <c r="R68" s="15">
        <f t="shared" si="10"/>
        <v>13.668372882822</v>
      </c>
      <c r="S68" s="15">
        <f t="shared" si="11"/>
        <v>88.813625582417274</v>
      </c>
      <c r="T68" s="15">
        <f t="shared" si="12"/>
        <v>81.791268136921673</v>
      </c>
      <c r="U68" s="15">
        <f t="shared" si="39"/>
        <v>-7.0223574454956008</v>
      </c>
      <c r="V68" s="15">
        <f t="shared" si="13"/>
        <v>14.430000000000014</v>
      </c>
      <c r="W68" s="15">
        <f t="shared" si="14"/>
        <v>-7.6461962031106498</v>
      </c>
      <c r="X68" s="15">
        <f t="shared" si="15"/>
        <v>-2.0906682564206651</v>
      </c>
      <c r="Y68" s="15">
        <f t="shared" si="16"/>
        <v>65.696666666666673</v>
      </c>
      <c r="Z68" s="15">
        <f t="shared" si="17"/>
        <v>17.491470984377326</v>
      </c>
      <c r="AA68" s="15">
        <f t="shared" si="40"/>
        <v>85.302446859669473</v>
      </c>
      <c r="AB68" s="15">
        <f t="shared" si="18"/>
        <v>246.38534444444463</v>
      </c>
      <c r="AC68" s="15">
        <f t="shared" si="19"/>
        <v>1.2264388635469858</v>
      </c>
      <c r="AD68" s="15">
        <f t="shared" si="20"/>
        <v>1.7871161942969795</v>
      </c>
      <c r="AE68" s="15">
        <f t="shared" si="21"/>
        <v>0.59284037698305259</v>
      </c>
      <c r="AF68" s="15">
        <f t="shared" si="22"/>
        <v>1.1555447537854957</v>
      </c>
      <c r="AG68" s="15">
        <f t="shared" si="23"/>
        <v>2.96530811859887E-24</v>
      </c>
      <c r="AH68" s="15">
        <f t="shared" si="24"/>
        <v>0.5508123934124084</v>
      </c>
      <c r="AI68" s="15">
        <f t="shared" si="25"/>
        <v>-5.7013918857243303E-26</v>
      </c>
      <c r="AJ68" s="15">
        <f t="shared" si="26"/>
        <v>11.765771967032247</v>
      </c>
      <c r="AK68" s="15">
        <f t="shared" si="27"/>
        <v>-4.2785109482590364</v>
      </c>
      <c r="AL68" s="15">
        <f t="shared" si="28"/>
        <v>-1.8092490572708331</v>
      </c>
      <c r="AM68" s="15">
        <f t="shared" si="29"/>
        <v>12.649601893570001</v>
      </c>
      <c r="AP68" s="16">
        <f t="shared" si="34"/>
        <v>12.649601893570001</v>
      </c>
      <c r="AQ68" t="s">
        <v>75</v>
      </c>
      <c r="BC68">
        <v>0</v>
      </c>
      <c r="BD68">
        <v>0</v>
      </c>
    </row>
    <row r="69" spans="1:56" x14ac:dyDescent="0.2">
      <c r="A69" s="28">
        <f>'(Lab)limts'!B65</f>
        <v>61.603333333333325</v>
      </c>
      <c r="B69" s="29">
        <f>'(Lab)limts'!D65</f>
        <v>0.40890499999999985</v>
      </c>
      <c r="C69" s="15">
        <f>'(Lab)limts'!E65</f>
        <v>20.99</v>
      </c>
      <c r="D69" s="15">
        <f t="shared" si="42"/>
        <v>72.911666666666676</v>
      </c>
      <c r="E69" s="15">
        <f t="shared" si="42"/>
        <v>1.4316666666666666</v>
      </c>
      <c r="F69" s="15">
        <f t="shared" si="42"/>
        <v>13.528333333333334</v>
      </c>
      <c r="G69" s="15">
        <f t="shared" si="0"/>
        <v>20.993982549745652</v>
      </c>
      <c r="H69" s="15">
        <f t="shared" si="1"/>
        <v>13.603877102584477</v>
      </c>
      <c r="I69" s="15">
        <f t="shared" si="2"/>
        <v>17.298929826165065</v>
      </c>
      <c r="J69" s="15">
        <f t="shared" si="3"/>
        <v>0.36715344039835252</v>
      </c>
      <c r="K69" s="15">
        <f t="shared" si="4"/>
        <v>61.603333333333325</v>
      </c>
      <c r="L69" s="15">
        <f t="shared" si="5"/>
        <v>0.55903587754608808</v>
      </c>
      <c r="M69" s="15">
        <f t="shared" si="41"/>
        <v>20.99</v>
      </c>
      <c r="N69" s="15">
        <f t="shared" si="41"/>
        <v>72.911666666666676</v>
      </c>
      <c r="O69" s="15">
        <f t="shared" si="7"/>
        <v>1.9573080088369748</v>
      </c>
      <c r="P69" s="15">
        <f t="shared" si="8"/>
        <v>13.528333333333334</v>
      </c>
      <c r="Q69" s="15">
        <f t="shared" si="9"/>
        <v>20.997443204170924</v>
      </c>
      <c r="R69" s="15">
        <f t="shared" si="10"/>
        <v>13.669193736985191</v>
      </c>
      <c r="S69" s="15">
        <f t="shared" si="11"/>
        <v>88.474377030947537</v>
      </c>
      <c r="T69" s="15">
        <f t="shared" si="12"/>
        <v>81.767451453789349</v>
      </c>
      <c r="U69" s="15">
        <f t="shared" si="39"/>
        <v>-6.7069255771581879</v>
      </c>
      <c r="V69" s="15">
        <f t="shared" si="13"/>
        <v>11.308333333333351</v>
      </c>
      <c r="W69" s="15">
        <f t="shared" si="14"/>
        <v>-7.3282494671857332</v>
      </c>
      <c r="X69" s="15">
        <f t="shared" si="15"/>
        <v>-1.9820176952492656</v>
      </c>
      <c r="Y69" s="15">
        <f t="shared" si="16"/>
        <v>67.257499999999993</v>
      </c>
      <c r="Z69" s="15">
        <f t="shared" si="17"/>
        <v>17.333318470578057</v>
      </c>
      <c r="AA69" s="15">
        <f t="shared" si="40"/>
        <v>85.120914242368443</v>
      </c>
      <c r="AB69" s="15">
        <f t="shared" si="18"/>
        <v>297.82130624999974</v>
      </c>
      <c r="AC69" s="15">
        <f t="shared" si="19"/>
        <v>1.2505852587451896</v>
      </c>
      <c r="AD69" s="15">
        <f t="shared" si="20"/>
        <v>1.7799993311760125</v>
      </c>
      <c r="AE69" s="15">
        <f t="shared" si="21"/>
        <v>0.59215272487557358</v>
      </c>
      <c r="AF69" s="15">
        <f t="shared" si="22"/>
        <v>1.1539595764523336</v>
      </c>
      <c r="AG69" s="15">
        <f t="shared" si="23"/>
        <v>2.6557632251231195E-24</v>
      </c>
      <c r="AH69" s="15">
        <f t="shared" si="24"/>
        <v>0.53482845129863543</v>
      </c>
      <c r="AI69" s="15">
        <f t="shared" si="25"/>
        <v>-4.9580536115549419E-26</v>
      </c>
      <c r="AJ69" s="15">
        <f t="shared" si="26"/>
        <v>9.0424329363036708</v>
      </c>
      <c r="AK69" s="15">
        <f t="shared" si="27"/>
        <v>-4.1169956296242507</v>
      </c>
      <c r="AL69" s="15">
        <f t="shared" si="28"/>
        <v>-1.7175798318192963</v>
      </c>
      <c r="AM69" s="15">
        <f t="shared" si="29"/>
        <v>10.082922537665706</v>
      </c>
      <c r="AP69" s="16">
        <f t="shared" si="34"/>
        <v>10.082922537665706</v>
      </c>
      <c r="AQ69" t="s">
        <v>76</v>
      </c>
      <c r="BC69">
        <v>0</v>
      </c>
      <c r="BD69">
        <v>0</v>
      </c>
    </row>
    <row r="70" spans="1:56" x14ac:dyDescent="0.2">
      <c r="A70" s="28">
        <f>'(Lab)limts'!B66</f>
        <v>57.21</v>
      </c>
      <c r="B70" s="29">
        <f>'(Lab)limts'!D66</f>
        <v>0.34591833333333311</v>
      </c>
      <c r="C70" s="15">
        <f>'(Lab)limts'!E66</f>
        <v>19.663333333333338</v>
      </c>
      <c r="D70" s="15">
        <f t="shared" si="42"/>
        <v>72.911666666666676</v>
      </c>
      <c r="E70" s="15">
        <f t="shared" si="42"/>
        <v>1.4316666666666666</v>
      </c>
      <c r="F70" s="15">
        <f t="shared" si="42"/>
        <v>13.528333333333334</v>
      </c>
      <c r="G70" s="15">
        <f t="shared" si="0"/>
        <v>19.666375804176884</v>
      </c>
      <c r="H70" s="15">
        <f t="shared" si="1"/>
        <v>13.603877102584477</v>
      </c>
      <c r="I70" s="15">
        <f t="shared" si="2"/>
        <v>16.635126453380678</v>
      </c>
      <c r="J70" s="15">
        <f t="shared" si="3"/>
        <v>0.38316352494593103</v>
      </c>
      <c r="K70" s="15">
        <f t="shared" si="4"/>
        <v>57.21</v>
      </c>
      <c r="L70" s="15">
        <f t="shared" si="5"/>
        <v>0.47846162127675457</v>
      </c>
      <c r="M70" s="15">
        <f t="shared" si="41"/>
        <v>19.663333333333338</v>
      </c>
      <c r="N70" s="15">
        <f t="shared" si="41"/>
        <v>72.911666666666676</v>
      </c>
      <c r="O70" s="15">
        <f t="shared" si="7"/>
        <v>1.980229113214258</v>
      </c>
      <c r="P70" s="15">
        <f t="shared" si="8"/>
        <v>13.528333333333334</v>
      </c>
      <c r="Q70" s="15">
        <f t="shared" si="9"/>
        <v>19.669153598993852</v>
      </c>
      <c r="R70" s="15">
        <f t="shared" si="10"/>
        <v>13.672494656009164</v>
      </c>
      <c r="S70" s="15">
        <f t="shared" si="11"/>
        <v>88.606115116564766</v>
      </c>
      <c r="T70" s="15">
        <f t="shared" si="12"/>
        <v>81.672388346704267</v>
      </c>
      <c r="U70" s="15">
        <f>IF(AN70=0,T70-S70,IF(AN70=1,T70-S70-360,T70+360-S70))</f>
        <v>-6.933726769860499</v>
      </c>
      <c r="V70" s="15">
        <f t="shared" si="13"/>
        <v>15.701666666666675</v>
      </c>
      <c r="W70" s="15">
        <f t="shared" si="14"/>
        <v>-5.9966589429846877</v>
      </c>
      <c r="X70" s="15">
        <f t="shared" si="15"/>
        <v>-1.9833335880184346</v>
      </c>
      <c r="Y70" s="15">
        <f t="shared" si="16"/>
        <v>65.060833333333335</v>
      </c>
      <c r="Z70" s="15">
        <f t="shared" si="17"/>
        <v>16.670824127501508</v>
      </c>
      <c r="AA70" s="15">
        <f>IF(AO70=3,S70+T70,IF(AO70=0,AVERAGE(S70,T70),IF(AO70=1,AVERAGE(S70,T70)+180,AVERAGE(S70,T70)-180)))</f>
        <v>85.139251731634516</v>
      </c>
      <c r="AB70" s="15">
        <f t="shared" si="18"/>
        <v>226.82870069444448</v>
      </c>
      <c r="AC70" s="15">
        <f t="shared" si="19"/>
        <v>1.2165665786788349</v>
      </c>
      <c r="AD70" s="15">
        <f t="shared" si="20"/>
        <v>1.7501870857375679</v>
      </c>
      <c r="AE70" s="15">
        <f t="shared" si="21"/>
        <v>0.5922213230058132</v>
      </c>
      <c r="AF70" s="15">
        <f t="shared" si="22"/>
        <v>1.1480922628057926</v>
      </c>
      <c r="AG70" s="15">
        <f t="shared" si="23"/>
        <v>2.6855180206195688E-24</v>
      </c>
      <c r="AH70" s="15">
        <f t="shared" si="24"/>
        <v>0.47067119907339733</v>
      </c>
      <c r="AI70" s="15">
        <f t="shared" si="25"/>
        <v>-4.4121783406738403E-26</v>
      </c>
      <c r="AJ70" s="15">
        <f t="shared" si="26"/>
        <v>12.906541197045168</v>
      </c>
      <c r="AK70" s="15">
        <f t="shared" si="27"/>
        <v>-3.4262959610729626</v>
      </c>
      <c r="AL70" s="15">
        <f t="shared" si="28"/>
        <v>-1.7275036617452832</v>
      </c>
      <c r="AM70" s="15">
        <f t="shared" si="29"/>
        <v>13.46486459587442</v>
      </c>
      <c r="AP70" s="16">
        <f t="shared" si="34"/>
        <v>13.46486459587442</v>
      </c>
      <c r="AQ70" t="s">
        <v>77</v>
      </c>
      <c r="BC70">
        <v>0</v>
      </c>
      <c r="BD70">
        <v>0</v>
      </c>
    </row>
    <row r="71" spans="1:56" x14ac:dyDescent="0.2">
      <c r="A71" s="28">
        <f>'(Lab)limts'!B67</f>
        <v>55.861666666666672</v>
      </c>
      <c r="B71" s="29">
        <f>'(Lab)limts'!D67</f>
        <v>0.32027833333333322</v>
      </c>
      <c r="C71" s="15">
        <f>'(Lab)limts'!E67</f>
        <v>19.453333333333333</v>
      </c>
      <c r="D71" s="15">
        <f t="shared" si="42"/>
        <v>72.911666666666676</v>
      </c>
      <c r="E71" s="15">
        <f t="shared" si="42"/>
        <v>1.4316666666666666</v>
      </c>
      <c r="F71" s="15">
        <f t="shared" si="42"/>
        <v>13.528333333333334</v>
      </c>
      <c r="G71" s="15">
        <f t="shared" si="0"/>
        <v>19.455969674847374</v>
      </c>
      <c r="H71" s="15">
        <f t="shared" si="1"/>
        <v>13.603877102584477</v>
      </c>
      <c r="I71" s="15">
        <f t="shared" si="2"/>
        <v>16.529923388715925</v>
      </c>
      <c r="J71" s="15">
        <f t="shared" si="3"/>
        <v>0.38559350857394531</v>
      </c>
      <c r="K71" s="15">
        <f t="shared" si="4"/>
        <v>55.861666666666672</v>
      </c>
      <c r="L71" s="15">
        <f t="shared" si="5"/>
        <v>0.44377557960354874</v>
      </c>
      <c r="M71" s="15">
        <f t="shared" si="41"/>
        <v>19.453333333333333</v>
      </c>
      <c r="N71" s="15">
        <f t="shared" si="41"/>
        <v>72.911666666666676</v>
      </c>
      <c r="O71" s="15">
        <f t="shared" si="7"/>
        <v>1.9837080397750315</v>
      </c>
      <c r="P71" s="15">
        <f t="shared" si="8"/>
        <v>13.528333333333334</v>
      </c>
      <c r="Q71" s="15">
        <f t="shared" si="9"/>
        <v>19.458394449255835</v>
      </c>
      <c r="R71" s="15">
        <f t="shared" si="10"/>
        <v>13.672998952857633</v>
      </c>
      <c r="S71" s="15">
        <f t="shared" si="11"/>
        <v>88.693177254306946</v>
      </c>
      <c r="T71" s="15">
        <f t="shared" si="12"/>
        <v>81.657963850599856</v>
      </c>
      <c r="U71" s="15">
        <f t="shared" ref="U71:U94" si="43">IF(AN71=0,T71-S71,IF(AN71=1,T71-S71-360,T71+360-S71))</f>
        <v>-7.0352134037070897</v>
      </c>
      <c r="V71" s="15">
        <f t="shared" si="13"/>
        <v>17.050000000000004</v>
      </c>
      <c r="W71" s="15">
        <f t="shared" si="14"/>
        <v>-5.7853954963982019</v>
      </c>
      <c r="X71" s="15">
        <f t="shared" si="15"/>
        <v>-2.001553379789105</v>
      </c>
      <c r="Y71" s="15">
        <f t="shared" si="16"/>
        <v>64.38666666666667</v>
      </c>
      <c r="Z71" s="15">
        <f t="shared" si="17"/>
        <v>16.565696701056734</v>
      </c>
      <c r="AA71" s="15">
        <f t="shared" ref="AA71:AA94" si="44">IF(AO71=3,S71+T71,IF(AO71=0,AVERAGE(S71,T71),IF(AO71=1,AVERAGE(S71,T71)+180,AVERAGE(S71,T71)-180)))</f>
        <v>85.175570552453394</v>
      </c>
      <c r="AB71" s="15">
        <f t="shared" si="18"/>
        <v>206.97617777777788</v>
      </c>
      <c r="AC71" s="15">
        <f t="shared" si="19"/>
        <v>1.2060731845314439</v>
      </c>
      <c r="AD71" s="15">
        <f t="shared" si="20"/>
        <v>1.745456351547553</v>
      </c>
      <c r="AE71" s="15">
        <f t="shared" si="21"/>
        <v>0.59235775969862703</v>
      </c>
      <c r="AF71" s="15">
        <f t="shared" si="22"/>
        <v>1.1471922847852736</v>
      </c>
      <c r="AG71" s="15">
        <f t="shared" si="23"/>
        <v>2.7454285675326164E-24</v>
      </c>
      <c r="AH71" s="15">
        <f t="shared" si="24"/>
        <v>0.46091772028312905</v>
      </c>
      <c r="AI71" s="15">
        <f t="shared" si="25"/>
        <v>-4.4171374830789347E-26</v>
      </c>
      <c r="AJ71" s="15">
        <f t="shared" si="26"/>
        <v>14.136787235364894</v>
      </c>
      <c r="AK71" s="15">
        <f t="shared" si="27"/>
        <v>-3.3145460734487955</v>
      </c>
      <c r="AL71" s="15">
        <f t="shared" si="28"/>
        <v>-1.744740970049103</v>
      </c>
      <c r="AM71" s="15">
        <f t="shared" si="29"/>
        <v>14.624605637881608</v>
      </c>
      <c r="AP71" s="16">
        <f t="shared" si="34"/>
        <v>14.624605637881608</v>
      </c>
      <c r="AQ71" t="s">
        <v>78</v>
      </c>
      <c r="BC71">
        <v>0</v>
      </c>
      <c r="BD71">
        <v>0</v>
      </c>
    </row>
    <row r="72" spans="1:56" x14ac:dyDescent="0.2">
      <c r="A72" s="28">
        <f>'(Lab)limts'!B68</f>
        <v>83.105000000000004</v>
      </c>
      <c r="B72" s="29">
        <f>'(Lab)limts'!D68</f>
        <v>-1.4066700000000001</v>
      </c>
      <c r="C72" s="15">
        <f>'(Lab)limts'!E68</f>
        <v>17.371666666666666</v>
      </c>
      <c r="D72" s="15">
        <f t="shared" si="42"/>
        <v>72.911666666666676</v>
      </c>
      <c r="E72" s="15">
        <f t="shared" si="42"/>
        <v>1.4316666666666666</v>
      </c>
      <c r="F72" s="15">
        <f t="shared" si="42"/>
        <v>13.528333333333334</v>
      </c>
      <c r="G72" s="15">
        <f t="shared" si="0"/>
        <v>17.428526135811882</v>
      </c>
      <c r="H72" s="15">
        <f t="shared" si="1"/>
        <v>13.603877102584477</v>
      </c>
      <c r="I72" s="15">
        <f t="shared" si="2"/>
        <v>15.51620161919818</v>
      </c>
      <c r="J72" s="15">
        <f t="shared" si="3"/>
        <v>0.407453671727665</v>
      </c>
      <c r="K72" s="15">
        <f t="shared" si="4"/>
        <v>83.105000000000004</v>
      </c>
      <c r="L72" s="15">
        <f t="shared" si="5"/>
        <v>-1.9798228564091545</v>
      </c>
      <c r="M72" s="15">
        <f t="shared" si="41"/>
        <v>17.371666666666666</v>
      </c>
      <c r="N72" s="15">
        <f t="shared" si="41"/>
        <v>72.911666666666676</v>
      </c>
      <c r="O72" s="15">
        <f t="shared" si="7"/>
        <v>2.015004506690107</v>
      </c>
      <c r="P72" s="15">
        <f t="shared" si="8"/>
        <v>13.528333333333334</v>
      </c>
      <c r="Q72" s="15">
        <f t="shared" si="9"/>
        <v>17.484121405450658</v>
      </c>
      <c r="R72" s="15">
        <f t="shared" si="10"/>
        <v>13.677574563487463</v>
      </c>
      <c r="S72" s="15">
        <f t="shared" si="11"/>
        <v>96.501860606180287</v>
      </c>
      <c r="T72" s="15">
        <f t="shared" si="12"/>
        <v>81.528248988029105</v>
      </c>
      <c r="U72" s="15">
        <f t="shared" si="43"/>
        <v>-14.973611618151182</v>
      </c>
      <c r="V72" s="15">
        <f t="shared" si="13"/>
        <v>-10.193333333333328</v>
      </c>
      <c r="W72" s="15">
        <f t="shared" si="14"/>
        <v>-3.8065468419631951</v>
      </c>
      <c r="X72" s="15">
        <f t="shared" si="15"/>
        <v>-4.0298955212285241</v>
      </c>
      <c r="Y72" s="15">
        <f t="shared" si="16"/>
        <v>78.00833333333334</v>
      </c>
      <c r="Z72" s="15">
        <f t="shared" si="17"/>
        <v>15.580847984469059</v>
      </c>
      <c r="AA72" s="15">
        <f t="shared" si="44"/>
        <v>89.015054797104696</v>
      </c>
      <c r="AB72" s="15">
        <f t="shared" si="18"/>
        <v>784.46673611111146</v>
      </c>
      <c r="AC72" s="15">
        <f t="shared" si="19"/>
        <v>1.4148697277193187</v>
      </c>
      <c r="AD72" s="15">
        <f t="shared" si="20"/>
        <v>1.7011381593011077</v>
      </c>
      <c r="AE72" s="15">
        <f t="shared" si="21"/>
        <v>0.6112833754095327</v>
      </c>
      <c r="AF72" s="15">
        <f t="shared" si="22"/>
        <v>1.1428647002153358</v>
      </c>
      <c r="AG72" s="15">
        <f t="shared" si="23"/>
        <v>2.7621649464271512E-23</v>
      </c>
      <c r="AH72" s="15">
        <f t="shared" si="24"/>
        <v>0.3754217814889651</v>
      </c>
      <c r="AI72" s="15">
        <f t="shared" si="25"/>
        <v>-3.6197321819045345E-25</v>
      </c>
      <c r="AJ72" s="15">
        <f t="shared" si="26"/>
        <v>-7.204432417791808</v>
      </c>
      <c r="AK72" s="15">
        <f t="shared" si="27"/>
        <v>-2.237647084189252</v>
      </c>
      <c r="AL72" s="15">
        <f t="shared" si="28"/>
        <v>-3.5261352638411361</v>
      </c>
      <c r="AM72" s="15">
        <f t="shared" si="29"/>
        <v>8.3273369593654714</v>
      </c>
      <c r="AP72" s="16">
        <f t="shared" si="34"/>
        <v>8.3273369593654714</v>
      </c>
      <c r="AQ72" t="s">
        <v>79</v>
      </c>
      <c r="BC72">
        <v>0</v>
      </c>
      <c r="BD72">
        <v>0</v>
      </c>
    </row>
    <row r="73" spans="1:56" x14ac:dyDescent="0.2">
      <c r="A73" s="28">
        <f>'(Lab)limts'!B69</f>
        <v>56.376666666666658</v>
      </c>
      <c r="B73" s="29">
        <f>'(Lab)limts'!D69</f>
        <v>0.5546116666666665</v>
      </c>
      <c r="C73" s="15">
        <f>'(Lab)limts'!E69</f>
        <v>17.371666666666666</v>
      </c>
      <c r="D73" s="15">
        <f t="shared" si="42"/>
        <v>72.911666666666676</v>
      </c>
      <c r="E73" s="15">
        <f t="shared" si="42"/>
        <v>1.4316666666666666</v>
      </c>
      <c r="F73" s="15">
        <f t="shared" si="42"/>
        <v>13.528333333333334</v>
      </c>
      <c r="G73" s="15">
        <f t="shared" ref="G73:G94" si="45">SQRT(B73^2+C73^2)</f>
        <v>17.38051773908305</v>
      </c>
      <c r="H73" s="15">
        <f t="shared" ref="H73:H94" si="46">SQRT(E73^2+F73^2)</f>
        <v>13.603877102584477</v>
      </c>
      <c r="I73" s="15">
        <f t="shared" ref="I73:I94" si="47">AVERAGE(G73:H73)</f>
        <v>15.492197420833763</v>
      </c>
      <c r="J73" s="15">
        <f t="shared" ref="J73:J94" si="48">0.5*(1-SQRT(I73^7/(I73^7+$B$2)))</f>
        <v>0.40793680837400104</v>
      </c>
      <c r="K73" s="15">
        <f t="shared" ref="K73:K94" si="49">A73</f>
        <v>56.376666666666658</v>
      </c>
      <c r="L73" s="15">
        <f t="shared" ref="L73:L94" si="50">(1+$J73)*B73</f>
        <v>0.78085817985365169</v>
      </c>
      <c r="M73" s="15">
        <f t="shared" si="41"/>
        <v>17.371666666666666</v>
      </c>
      <c r="N73" s="15">
        <f t="shared" si="41"/>
        <v>72.911666666666676</v>
      </c>
      <c r="O73" s="15">
        <f t="shared" ref="O73:O94" si="51">(1+$J73)*E73</f>
        <v>2.0156961973221112</v>
      </c>
      <c r="P73" s="15">
        <f t="shared" ref="P73:P94" si="52">F73</f>
        <v>13.528333333333334</v>
      </c>
      <c r="Q73" s="15">
        <f t="shared" ref="Q73:Q94" si="53">SQRT(L73^2+M73^2)</f>
        <v>17.389207637923647</v>
      </c>
      <c r="R73" s="15">
        <f t="shared" ref="R73:R94" si="54">SQRT(O73^2+P73^2)</f>
        <v>13.677676481686376</v>
      </c>
      <c r="S73" s="15">
        <f t="shared" ref="S73:S94" si="55">IF(AND(L73=0,M73=0),0,IF(M73&gt;=0,DEGREES(ATAN2(L73,M73)),DEGREES(ATAN2(L73,M73))+360))</f>
        <v>87.426281371977595</v>
      </c>
      <c r="T73" s="15">
        <f t="shared" ref="T73:T94" si="56">IF(AND(O73=0,P73=0),0,IF(P73&gt;=0,DEGREES(ATAN2(O73,P73)),DEGREES(ATAN2(O73,P73))+360))</f>
        <v>81.525383111974421</v>
      </c>
      <c r="U73" s="15">
        <f t="shared" si="43"/>
        <v>-5.9008982600031743</v>
      </c>
      <c r="V73" s="15">
        <f t="shared" ref="V73:V94" si="57">N73-K73</f>
        <v>16.535000000000018</v>
      </c>
      <c r="W73" s="15">
        <f t="shared" ref="W73:W94" si="58">(R73-Q73)</f>
        <v>-3.711531156237271</v>
      </c>
      <c r="X73" s="15">
        <f t="shared" ref="X73:X94" si="59">(2*SQRT(Q73*R73)*SIN(RADIANS(U73/2)))</f>
        <v>-1.5876311022326819</v>
      </c>
      <c r="Y73" s="15">
        <f t="shared" ref="Y73:Y94" si="60">AVERAGE(K73,N73)</f>
        <v>64.644166666666663</v>
      </c>
      <c r="Z73" s="15">
        <f t="shared" ref="Z73:Z94" si="61">AVERAGE(Q73,R73)</f>
        <v>15.533442059805012</v>
      </c>
      <c r="AA73" s="15">
        <f t="shared" si="44"/>
        <v>84.475832241976008</v>
      </c>
      <c r="AB73" s="15">
        <f t="shared" ref="AB73:AB94" si="62">(Y73-50)^2</f>
        <v>214.451617361111</v>
      </c>
      <c r="AC73" s="15">
        <f t="shared" ref="AC73:AC94" si="63">1+(0.015*AB73/SQRT(20+AB73))</f>
        <v>1.2100844792396335</v>
      </c>
      <c r="AD73" s="15">
        <f t="shared" ref="AD73:AD94" si="64">1+0.045*Z73</f>
        <v>1.6990048926912253</v>
      </c>
      <c r="AE73" s="15">
        <f t="shared" ref="AE73:AE94" si="65">1-0.17*COS(RADIANS(AA73-30))+0.24*COS(RADIANS(2*AA73))+0.32*COS(RADIANS(3*AA73+6))-0.2*COS(RADIANS(4*AA73-63))</f>
        <v>0.58986188298858722</v>
      </c>
      <c r="AF73" s="15">
        <f t="shared" ref="AF73:AF94" si="66">1+0.015*Z73*AE73</f>
        <v>1.1374387807403605</v>
      </c>
      <c r="AG73" s="15">
        <f t="shared" ref="AG73:AG94" si="67">30*EXP(-1*((AA73-275)/25)^2)</f>
        <v>1.7933870053633162E-24</v>
      </c>
      <c r="AH73" s="15">
        <f t="shared" ref="AH73:AH94" si="68">2*SQRT(Z73^7/(Z73^7+$B$2))</f>
        <v>0.37157727325913226</v>
      </c>
      <c r="AI73" s="15">
        <f t="shared" ref="AI73:AI94" si="69">-SIN(RADIANS(2*AG73))*AH73</f>
        <v>-2.3261114833043057E-26</v>
      </c>
      <c r="AJ73" s="15">
        <f t="shared" ref="AJ73:AJ94" si="70">V73/AC73/$B$3</f>
        <v>13.664335245742446</v>
      </c>
      <c r="AK73" s="15">
        <f t="shared" ref="AK73:AK94" si="71">W73/AD73/$B$4</f>
        <v>-2.1845323531459653</v>
      </c>
      <c r="AL73" s="15">
        <f t="shared" ref="AL73:AL94" si="72">X73/AF73/$B$5</f>
        <v>-1.3957947707737646</v>
      </c>
      <c r="AM73" s="15">
        <f t="shared" ref="AM73:AM94" si="73">SQRT(AJ73^2+AK73^2+AL73^2+AI73*AK73*AL73)</f>
        <v>13.908072560642617</v>
      </c>
      <c r="AP73" s="16">
        <f t="shared" si="34"/>
        <v>13.908072560642617</v>
      </c>
      <c r="AQ73" t="s">
        <v>80</v>
      </c>
      <c r="BC73">
        <v>0</v>
      </c>
      <c r="BD73">
        <v>0</v>
      </c>
    </row>
    <row r="74" spans="1:56" x14ac:dyDescent="0.2">
      <c r="A74" s="28">
        <f>'(Lab)limts'!B70</f>
        <v>48.326666666666675</v>
      </c>
      <c r="B74" s="29">
        <f>'(Lab)limts'!D70</f>
        <v>0.39511833333333324</v>
      </c>
      <c r="C74" s="15">
        <f>'(Lab)limts'!E70</f>
        <v>17.371666666666666</v>
      </c>
      <c r="D74" s="15">
        <f t="shared" si="42"/>
        <v>72.911666666666676</v>
      </c>
      <c r="E74" s="15">
        <f t="shared" si="42"/>
        <v>1.4316666666666666</v>
      </c>
      <c r="F74" s="15">
        <f t="shared" si="42"/>
        <v>13.528333333333334</v>
      </c>
      <c r="G74" s="15">
        <f t="shared" si="45"/>
        <v>17.376159566345894</v>
      </c>
      <c r="H74" s="15">
        <f t="shared" si="46"/>
        <v>13.603877102584477</v>
      </c>
      <c r="I74" s="15">
        <f t="shared" si="47"/>
        <v>15.490018334465185</v>
      </c>
      <c r="J74" s="15">
        <f t="shared" si="48"/>
        <v>0.40798058788931058</v>
      </c>
      <c r="K74" s="15">
        <f t="shared" si="49"/>
        <v>48.326666666666675</v>
      </c>
      <c r="L74" s="15">
        <f t="shared" si="50"/>
        <v>0.55631894325251108</v>
      </c>
      <c r="M74" s="15">
        <f t="shared" si="41"/>
        <v>17.371666666666666</v>
      </c>
      <c r="N74" s="15">
        <f t="shared" si="41"/>
        <v>72.911666666666676</v>
      </c>
      <c r="O74" s="15">
        <f t="shared" si="51"/>
        <v>2.0157588749948627</v>
      </c>
      <c r="P74" s="15">
        <f t="shared" si="52"/>
        <v>13.528333333333334</v>
      </c>
      <c r="Q74" s="15">
        <f t="shared" si="53"/>
        <v>17.380572301981296</v>
      </c>
      <c r="R74" s="15">
        <f t="shared" si="54"/>
        <v>13.677685718713468</v>
      </c>
      <c r="S74" s="15">
        <f t="shared" si="55"/>
        <v>88.165758171062279</v>
      </c>
      <c r="T74" s="15">
        <f t="shared" si="56"/>
        <v>81.525123422203677</v>
      </c>
      <c r="U74" s="15">
        <f t="shared" si="43"/>
        <v>-6.6406347488586022</v>
      </c>
      <c r="V74" s="15">
        <f t="shared" si="57"/>
        <v>24.585000000000001</v>
      </c>
      <c r="W74" s="15">
        <f t="shared" si="58"/>
        <v>-3.7028865832678282</v>
      </c>
      <c r="X74" s="15">
        <f t="shared" si="59"/>
        <v>-1.786003073046168</v>
      </c>
      <c r="Y74" s="15">
        <f t="shared" si="60"/>
        <v>60.619166666666672</v>
      </c>
      <c r="Z74" s="15">
        <f t="shared" si="61"/>
        <v>15.529129010347383</v>
      </c>
      <c r="AA74" s="15">
        <f t="shared" si="44"/>
        <v>84.845440796632971</v>
      </c>
      <c r="AB74" s="15">
        <f t="shared" si="62"/>
        <v>112.76670069444455</v>
      </c>
      <c r="AC74" s="15">
        <f t="shared" si="63"/>
        <v>1.1468005057100834</v>
      </c>
      <c r="AD74" s="15">
        <f t="shared" si="64"/>
        <v>1.6988108054656323</v>
      </c>
      <c r="AE74" s="15">
        <f t="shared" si="65"/>
        <v>0.59114546586014605</v>
      </c>
      <c r="AF74" s="15">
        <f t="shared" si="66"/>
        <v>1.1376996130483616</v>
      </c>
      <c r="AG74" s="15">
        <f t="shared" si="67"/>
        <v>2.246176407498107E-24</v>
      </c>
      <c r="AH74" s="15">
        <f t="shared" si="68"/>
        <v>0.3712287357952016</v>
      </c>
      <c r="AI74" s="15">
        <f t="shared" si="69"/>
        <v>-2.9106689365772163E-26</v>
      </c>
      <c r="AJ74" s="15">
        <f t="shared" si="70"/>
        <v>21.437904742444545</v>
      </c>
      <c r="AK74" s="15">
        <f t="shared" si="71"/>
        <v>-2.1796933309786031</v>
      </c>
      <c r="AL74" s="15">
        <f t="shared" si="72"/>
        <v>-1.5698371103957194</v>
      </c>
      <c r="AM74" s="15">
        <f t="shared" si="73"/>
        <v>21.605536589411855</v>
      </c>
      <c r="AP74" s="16">
        <f t="shared" ref="AP74:AP94" si="74">AM74</f>
        <v>21.605536589411855</v>
      </c>
      <c r="AQ74" t="s">
        <v>81</v>
      </c>
      <c r="BC74">
        <v>0</v>
      </c>
      <c r="BD74">
        <v>0</v>
      </c>
    </row>
    <row r="75" spans="1:56" x14ac:dyDescent="0.2">
      <c r="A75" s="28">
        <f>'(Lab)limts'!B71</f>
        <v>62.235000000000007</v>
      </c>
      <c r="B75" s="29">
        <f>'(Lab)limts'!D71</f>
        <v>-0.53666999999999998</v>
      </c>
      <c r="C75" s="15">
        <f>'(Lab)limts'!E71</f>
        <v>17.371666666666666</v>
      </c>
      <c r="D75" s="15">
        <f t="shared" ref="D75:F90" si="75">D74</f>
        <v>72.911666666666676</v>
      </c>
      <c r="E75" s="15">
        <f t="shared" si="75"/>
        <v>1.4316666666666666</v>
      </c>
      <c r="F75" s="15">
        <f t="shared" si="75"/>
        <v>13.528333333333334</v>
      </c>
      <c r="G75" s="15">
        <f t="shared" si="45"/>
        <v>17.379954472514527</v>
      </c>
      <c r="H75" s="15">
        <f t="shared" si="46"/>
        <v>13.603877102584477</v>
      </c>
      <c r="I75" s="15">
        <f t="shared" si="47"/>
        <v>15.491915787549502</v>
      </c>
      <c r="J75" s="15">
        <f t="shared" si="48"/>
        <v>0.4079424673455645</v>
      </c>
      <c r="K75" s="15">
        <f t="shared" si="49"/>
        <v>62.235000000000007</v>
      </c>
      <c r="L75" s="15">
        <f t="shared" si="50"/>
        <v>-0.75560048395034407</v>
      </c>
      <c r="M75" s="15">
        <f t="shared" si="41"/>
        <v>17.371666666666666</v>
      </c>
      <c r="N75" s="15">
        <f t="shared" si="41"/>
        <v>72.911666666666676</v>
      </c>
      <c r="O75" s="15">
        <f t="shared" si="51"/>
        <v>2.0157042990830663</v>
      </c>
      <c r="P75" s="15">
        <f t="shared" si="52"/>
        <v>13.528333333333334</v>
      </c>
      <c r="Q75" s="15">
        <f t="shared" si="53"/>
        <v>17.388091754678651</v>
      </c>
      <c r="R75" s="15">
        <f t="shared" si="54"/>
        <v>13.677677675655314</v>
      </c>
      <c r="S75" s="15">
        <f t="shared" si="55"/>
        <v>92.49057551411083</v>
      </c>
      <c r="T75" s="15">
        <f t="shared" si="56"/>
        <v>81.525349544268579</v>
      </c>
      <c r="U75" s="15">
        <f t="shared" si="43"/>
        <v>-10.965225969842251</v>
      </c>
      <c r="V75" s="15">
        <f t="shared" si="57"/>
        <v>10.676666666666669</v>
      </c>
      <c r="W75" s="15">
        <f t="shared" si="58"/>
        <v>-3.7104140790233373</v>
      </c>
      <c r="X75" s="15">
        <f t="shared" si="59"/>
        <v>-2.9468913576445801</v>
      </c>
      <c r="Y75" s="15">
        <f t="shared" si="60"/>
        <v>67.573333333333338</v>
      </c>
      <c r="Z75" s="15">
        <f t="shared" si="61"/>
        <v>15.532884715166983</v>
      </c>
      <c r="AA75" s="15">
        <f t="shared" si="44"/>
        <v>87.007962529189712</v>
      </c>
      <c r="AB75" s="15">
        <f t="shared" si="62"/>
        <v>308.8220444444446</v>
      </c>
      <c r="AC75" s="15">
        <f t="shared" si="63"/>
        <v>1.255457754388458</v>
      </c>
      <c r="AD75" s="15">
        <f t="shared" si="64"/>
        <v>1.6989798121825141</v>
      </c>
      <c r="AE75" s="15">
        <f t="shared" si="65"/>
        <v>0.60025349583337628</v>
      </c>
      <c r="AF75" s="15">
        <f t="shared" si="66"/>
        <v>1.139855025259837</v>
      </c>
      <c r="AG75" s="15">
        <f t="shared" si="67"/>
        <v>8.3114141563075576E-24</v>
      </c>
      <c r="AH75" s="15">
        <f t="shared" si="68"/>
        <v>0.3715322226049329</v>
      </c>
      <c r="AI75" s="15">
        <f t="shared" si="69"/>
        <v>-1.0779007461720555E-25</v>
      </c>
      <c r="AJ75" s="15">
        <f t="shared" si="70"/>
        <v>8.5042022555887176</v>
      </c>
      <c r="AK75" s="15">
        <f t="shared" si="71"/>
        <v>-2.1839071026140853</v>
      </c>
      <c r="AL75" s="15">
        <f t="shared" si="72"/>
        <v>-2.5853211964151477</v>
      </c>
      <c r="AM75" s="15">
        <f t="shared" si="73"/>
        <v>9.1528570362178137</v>
      </c>
      <c r="AP75" s="16">
        <f t="shared" si="74"/>
        <v>9.1528570362178137</v>
      </c>
      <c r="AQ75" t="s">
        <v>82</v>
      </c>
      <c r="BC75">
        <v>0</v>
      </c>
      <c r="BD75">
        <v>0</v>
      </c>
    </row>
    <row r="76" spans="1:56" x14ac:dyDescent="0.2">
      <c r="A76" s="28">
        <f>'(Lab)limts'!B72</f>
        <v>63.271666666666668</v>
      </c>
      <c r="B76" s="29">
        <f>'(Lab)limts'!D72</f>
        <v>0.65913166666666667</v>
      </c>
      <c r="C76" s="15">
        <f>'(Lab)limts'!E72</f>
        <v>17.371666666666666</v>
      </c>
      <c r="D76" s="15">
        <f t="shared" si="75"/>
        <v>72.911666666666676</v>
      </c>
      <c r="E76" s="15">
        <f t="shared" si="75"/>
        <v>1.4316666666666666</v>
      </c>
      <c r="F76" s="15">
        <f t="shared" si="75"/>
        <v>13.528333333333334</v>
      </c>
      <c r="G76" s="15">
        <f t="shared" si="45"/>
        <v>17.384166857568427</v>
      </c>
      <c r="H76" s="15">
        <f t="shared" si="46"/>
        <v>13.603877102584477</v>
      </c>
      <c r="I76" s="15">
        <f t="shared" si="47"/>
        <v>15.494021980076452</v>
      </c>
      <c r="J76" s="15">
        <f t="shared" si="48"/>
        <v>0.40790014142345843</v>
      </c>
      <c r="K76" s="15">
        <f t="shared" si="49"/>
        <v>63.271666666666668</v>
      </c>
      <c r="L76" s="15">
        <f t="shared" si="50"/>
        <v>0.92799156671667982</v>
      </c>
      <c r="M76" s="15">
        <f t="shared" si="41"/>
        <v>17.371666666666666</v>
      </c>
      <c r="N76" s="15">
        <f t="shared" si="41"/>
        <v>72.911666666666676</v>
      </c>
      <c r="O76" s="15">
        <f t="shared" si="51"/>
        <v>2.0156437024712512</v>
      </c>
      <c r="P76" s="15">
        <f t="shared" si="52"/>
        <v>13.528333333333334</v>
      </c>
      <c r="Q76" s="15">
        <f t="shared" si="53"/>
        <v>17.396435586799814</v>
      </c>
      <c r="R76" s="15">
        <f t="shared" si="54"/>
        <v>13.677668745553454</v>
      </c>
      <c r="S76" s="15">
        <f t="shared" si="55"/>
        <v>86.942175386087328</v>
      </c>
      <c r="T76" s="15">
        <f t="shared" si="56"/>
        <v>81.525600611956534</v>
      </c>
      <c r="U76" s="15">
        <f t="shared" si="43"/>
        <v>-5.4165747741307939</v>
      </c>
      <c r="V76" s="15">
        <f t="shared" si="57"/>
        <v>9.6400000000000077</v>
      </c>
      <c r="W76" s="15">
        <f t="shared" si="58"/>
        <v>-3.7187668412463601</v>
      </c>
      <c r="X76" s="15">
        <f t="shared" si="59"/>
        <v>-1.4577281845286298</v>
      </c>
      <c r="Y76" s="15">
        <f t="shared" si="60"/>
        <v>68.091666666666669</v>
      </c>
      <c r="Z76" s="15">
        <f t="shared" si="61"/>
        <v>15.537052166176634</v>
      </c>
      <c r="AA76" s="15">
        <f t="shared" si="44"/>
        <v>84.233887999021931</v>
      </c>
      <c r="AB76" s="15">
        <f t="shared" si="62"/>
        <v>327.30840277777787</v>
      </c>
      <c r="AC76" s="15">
        <f t="shared" si="63"/>
        <v>1.2634454902015284</v>
      </c>
      <c r="AD76" s="15">
        <f t="shared" si="64"/>
        <v>1.6991673474779485</v>
      </c>
      <c r="AE76" s="15">
        <f t="shared" si="65"/>
        <v>0.58906326116274721</v>
      </c>
      <c r="AF76" s="15">
        <f t="shared" si="66"/>
        <v>1.1372845992679559</v>
      </c>
      <c r="AG76" s="15">
        <f t="shared" si="67"/>
        <v>1.5472891012505531E-24</v>
      </c>
      <c r="AH76" s="15">
        <f t="shared" si="68"/>
        <v>0.37186916498933359</v>
      </c>
      <c r="AI76" s="15">
        <f t="shared" si="69"/>
        <v>-2.0084868762375814E-26</v>
      </c>
      <c r="AJ76" s="15">
        <f t="shared" si="70"/>
        <v>7.6299294862830687</v>
      </c>
      <c r="AK76" s="15">
        <f t="shared" si="71"/>
        <v>-2.1885818643855628</v>
      </c>
      <c r="AL76" s="15">
        <f t="shared" si="72"/>
        <v>-1.2817620017601015</v>
      </c>
      <c r="AM76" s="15">
        <f t="shared" si="73"/>
        <v>8.040437075925988</v>
      </c>
      <c r="AP76" s="16">
        <f t="shared" si="74"/>
        <v>8.040437075925988</v>
      </c>
      <c r="AQ76" t="s">
        <v>83</v>
      </c>
      <c r="BC76">
        <v>0</v>
      </c>
      <c r="BD76">
        <v>0</v>
      </c>
    </row>
    <row r="77" spans="1:56" x14ac:dyDescent="0.2">
      <c r="A77" s="28">
        <f>'(Lab)limts'!B73</f>
        <v>58.32166666666668</v>
      </c>
      <c r="B77" s="29">
        <f>'(Lab)limts'!D73</f>
        <v>-0.22558833333333306</v>
      </c>
      <c r="C77" s="15">
        <f>'(Lab)limts'!E73</f>
        <v>38.356666666666669</v>
      </c>
      <c r="D77" s="15">
        <f t="shared" si="75"/>
        <v>72.911666666666676</v>
      </c>
      <c r="E77" s="15">
        <f t="shared" si="75"/>
        <v>1.4316666666666666</v>
      </c>
      <c r="F77" s="15">
        <f t="shared" si="75"/>
        <v>13.528333333333334</v>
      </c>
      <c r="G77" s="15">
        <f t="shared" si="45"/>
        <v>38.35733004099626</v>
      </c>
      <c r="H77" s="15">
        <f t="shared" si="46"/>
        <v>13.603877102584477</v>
      </c>
      <c r="I77" s="15">
        <f t="shared" si="47"/>
        <v>25.980603571790368</v>
      </c>
      <c r="J77" s="15">
        <f t="shared" si="48"/>
        <v>0.12352749563498444</v>
      </c>
      <c r="K77" s="15">
        <f t="shared" si="49"/>
        <v>58.32166666666668</v>
      </c>
      <c r="L77" s="15">
        <f t="shared" si="50"/>
        <v>-0.25345469519446973</v>
      </c>
      <c r="M77" s="15">
        <f t="shared" si="41"/>
        <v>38.356666666666669</v>
      </c>
      <c r="N77" s="15">
        <f t="shared" si="41"/>
        <v>72.911666666666676</v>
      </c>
      <c r="O77" s="15">
        <f t="shared" si="51"/>
        <v>1.6085168645840859</v>
      </c>
      <c r="P77" s="15">
        <f t="shared" si="52"/>
        <v>13.528333333333334</v>
      </c>
      <c r="Q77" s="15">
        <f t="shared" si="53"/>
        <v>38.357504051492896</v>
      </c>
      <c r="R77" s="15">
        <f t="shared" si="54"/>
        <v>13.623623940840014</v>
      </c>
      <c r="S77" s="15">
        <f t="shared" si="55"/>
        <v>90.378595802007084</v>
      </c>
      <c r="T77" s="15">
        <f t="shared" si="56"/>
        <v>83.219373546517303</v>
      </c>
      <c r="U77" s="15">
        <f t="shared" si="43"/>
        <v>-7.1592222554897802</v>
      </c>
      <c r="V77" s="15">
        <f t="shared" si="57"/>
        <v>14.589999999999996</v>
      </c>
      <c r="W77" s="15">
        <f t="shared" si="58"/>
        <v>-24.733880110652883</v>
      </c>
      <c r="X77" s="15">
        <f t="shared" si="59"/>
        <v>-2.8545137716229489</v>
      </c>
      <c r="Y77" s="15">
        <f t="shared" si="60"/>
        <v>65.616666666666674</v>
      </c>
      <c r="Z77" s="15">
        <f t="shared" si="61"/>
        <v>25.990563996166454</v>
      </c>
      <c r="AA77" s="15">
        <f t="shared" si="44"/>
        <v>86.798984674262186</v>
      </c>
      <c r="AB77" s="15">
        <f t="shared" si="62"/>
        <v>243.88027777777802</v>
      </c>
      <c r="AC77" s="15">
        <f t="shared" si="63"/>
        <v>1.2251979712631267</v>
      </c>
      <c r="AD77" s="15">
        <f t="shared" si="64"/>
        <v>2.1695753798274904</v>
      </c>
      <c r="AE77" s="15">
        <f t="shared" si="65"/>
        <v>0.59925070075413922</v>
      </c>
      <c r="AF77" s="15">
        <f t="shared" si="66"/>
        <v>1.2336229553154707</v>
      </c>
      <c r="AG77" s="15">
        <f t="shared" si="67"/>
        <v>7.3290370932899571E-24</v>
      </c>
      <c r="AH77" s="15">
        <f t="shared" si="68"/>
        <v>1.5067645264282885</v>
      </c>
      <c r="AI77" s="15">
        <f t="shared" si="69"/>
        <v>-3.8547806483808909E-25</v>
      </c>
      <c r="AJ77" s="15">
        <f t="shared" si="70"/>
        <v>11.908279594160877</v>
      </c>
      <c r="AK77" s="15">
        <f t="shared" si="71"/>
        <v>-11.400332221975873</v>
      </c>
      <c r="AL77" s="15">
        <f t="shared" si="72"/>
        <v>-2.3139272492647258</v>
      </c>
      <c r="AM77" s="15">
        <f t="shared" si="73"/>
        <v>16.647190663262659</v>
      </c>
      <c r="AP77" s="16">
        <f t="shared" si="74"/>
        <v>16.647190663262659</v>
      </c>
      <c r="AQ77" t="s">
        <v>84</v>
      </c>
      <c r="BC77">
        <v>0</v>
      </c>
      <c r="BD77">
        <v>0</v>
      </c>
    </row>
    <row r="78" spans="1:56" x14ac:dyDescent="0.2">
      <c r="A78" s="28">
        <f>'(Lab)limts'!B74</f>
        <v>84.722171666666682</v>
      </c>
      <c r="B78" s="29">
        <f>'(Lab)limts'!D74</f>
        <v>-0.49833</v>
      </c>
      <c r="C78" s="15">
        <f>'(Lab)limts'!E74</f>
        <v>17.371666666666666</v>
      </c>
      <c r="D78" s="15">
        <f t="shared" si="75"/>
        <v>72.911666666666676</v>
      </c>
      <c r="E78" s="15">
        <f t="shared" si="75"/>
        <v>1.4316666666666666</v>
      </c>
      <c r="F78" s="15">
        <f t="shared" si="75"/>
        <v>13.528333333333334</v>
      </c>
      <c r="G78" s="15">
        <f t="shared" si="45"/>
        <v>17.378812835365878</v>
      </c>
      <c r="H78" s="15">
        <f t="shared" si="46"/>
        <v>13.603877102584477</v>
      </c>
      <c r="I78" s="15">
        <f t="shared" si="47"/>
        <v>15.491344968975177</v>
      </c>
      <c r="J78" s="15">
        <f t="shared" si="48"/>
        <v>0.40795393635762511</v>
      </c>
      <c r="K78" s="15">
        <f t="shared" si="49"/>
        <v>84.722171666666682</v>
      </c>
      <c r="L78" s="15">
        <f t="shared" si="50"/>
        <v>-0.70162568510509538</v>
      </c>
      <c r="M78" s="15">
        <f t="shared" si="41"/>
        <v>17.371666666666666</v>
      </c>
      <c r="N78" s="15">
        <f t="shared" si="41"/>
        <v>72.911666666666676</v>
      </c>
      <c r="O78" s="15">
        <f t="shared" si="51"/>
        <v>2.0157207188853334</v>
      </c>
      <c r="P78" s="15">
        <f t="shared" si="52"/>
        <v>13.528333333333334</v>
      </c>
      <c r="Q78" s="15">
        <f t="shared" si="53"/>
        <v>17.38582990195685</v>
      </c>
      <c r="R78" s="15">
        <f t="shared" si="54"/>
        <v>13.677680095481156</v>
      </c>
      <c r="S78" s="15">
        <f t="shared" si="55"/>
        <v>92.31286689219823</v>
      </c>
      <c r="T78" s="15">
        <f t="shared" si="56"/>
        <v>81.525281512768998</v>
      </c>
      <c r="U78" s="15">
        <f t="shared" si="43"/>
        <v>-10.787585379429231</v>
      </c>
      <c r="V78" s="15">
        <f t="shared" si="57"/>
        <v>-11.810505000000006</v>
      </c>
      <c r="W78" s="15">
        <f t="shared" si="58"/>
        <v>-3.7081498064756939</v>
      </c>
      <c r="X78" s="15">
        <f t="shared" si="59"/>
        <v>-2.8991046209347262</v>
      </c>
      <c r="Y78" s="15">
        <f t="shared" si="60"/>
        <v>78.816919166666679</v>
      </c>
      <c r="Z78" s="15">
        <f t="shared" si="61"/>
        <v>15.531754998719002</v>
      </c>
      <c r="AA78" s="15">
        <f t="shared" si="44"/>
        <v>86.919074202483614</v>
      </c>
      <c r="AB78" s="15">
        <f t="shared" si="62"/>
        <v>830.41483025820139</v>
      </c>
      <c r="AC78" s="15">
        <f t="shared" si="63"/>
        <v>1.4271406881952196</v>
      </c>
      <c r="AD78" s="15">
        <f t="shared" si="64"/>
        <v>1.6989289749423551</v>
      </c>
      <c r="AE78" s="15">
        <f t="shared" si="65"/>
        <v>0.5998236743826787</v>
      </c>
      <c r="AF78" s="15">
        <f t="shared" si="66"/>
        <v>1.1397447152941476</v>
      </c>
      <c r="AG78" s="15">
        <f t="shared" si="67"/>
        <v>7.8785523523172153E-24</v>
      </c>
      <c r="AH78" s="15">
        <f t="shared" si="68"/>
        <v>0.37144091723735179</v>
      </c>
      <c r="AI78" s="15">
        <f t="shared" si="69"/>
        <v>-1.0215121382820228E-25</v>
      </c>
      <c r="AJ78" s="15">
        <f t="shared" si="70"/>
        <v>-8.2756417063097842</v>
      </c>
      <c r="AK78" s="15">
        <f t="shared" si="71"/>
        <v>-2.1826396872191269</v>
      </c>
      <c r="AL78" s="15">
        <f t="shared" si="72"/>
        <v>-2.5436438371083119</v>
      </c>
      <c r="AM78" s="15">
        <f t="shared" si="73"/>
        <v>8.9286217091719706</v>
      </c>
      <c r="AP78" s="16">
        <f t="shared" si="74"/>
        <v>8.9286217091719706</v>
      </c>
      <c r="AQ78" t="s">
        <v>85</v>
      </c>
      <c r="BC78">
        <v>0</v>
      </c>
      <c r="BD78">
        <v>0</v>
      </c>
    </row>
    <row r="79" spans="1:56" x14ac:dyDescent="0.2">
      <c r="A79" s="28">
        <f>'(Lab)limts'!B75</f>
        <v>60.224999999999994</v>
      </c>
      <c r="B79" s="29">
        <f>'(Lab)limts'!D75</f>
        <v>1.218118333333333</v>
      </c>
      <c r="C79" s="15">
        <f>'(Lab)limts'!E75</f>
        <v>17.371666666666666</v>
      </c>
      <c r="D79" s="15">
        <f t="shared" si="75"/>
        <v>72.911666666666676</v>
      </c>
      <c r="E79" s="15">
        <f t="shared" si="75"/>
        <v>1.4316666666666666</v>
      </c>
      <c r="F79" s="15">
        <f t="shared" si="75"/>
        <v>13.528333333333334</v>
      </c>
      <c r="G79" s="15">
        <f t="shared" si="45"/>
        <v>17.414322124383151</v>
      </c>
      <c r="H79" s="15">
        <f t="shared" si="46"/>
        <v>13.603877102584477</v>
      </c>
      <c r="I79" s="15">
        <f t="shared" si="47"/>
        <v>15.509099613483814</v>
      </c>
      <c r="J79" s="15">
        <f t="shared" si="48"/>
        <v>0.40759678193183885</v>
      </c>
      <c r="K79" s="15">
        <f t="shared" si="49"/>
        <v>60.224999999999994</v>
      </c>
      <c r="L79" s="15">
        <f t="shared" si="50"/>
        <v>1.7146194460121746</v>
      </c>
      <c r="M79" s="15">
        <f t="shared" si="41"/>
        <v>17.371666666666666</v>
      </c>
      <c r="N79" s="15">
        <f t="shared" si="41"/>
        <v>72.911666666666676</v>
      </c>
      <c r="O79" s="15">
        <f t="shared" si="51"/>
        <v>2.0152093927990826</v>
      </c>
      <c r="P79" s="15">
        <f t="shared" si="52"/>
        <v>13.528333333333334</v>
      </c>
      <c r="Q79" s="15">
        <f t="shared" si="53"/>
        <v>17.456079818287407</v>
      </c>
      <c r="R79" s="15">
        <f t="shared" si="54"/>
        <v>13.677604749173133</v>
      </c>
      <c r="S79" s="15">
        <f t="shared" si="55"/>
        <v>84.363045943678912</v>
      </c>
      <c r="T79" s="15">
        <f t="shared" si="56"/>
        <v>81.527400080662531</v>
      </c>
      <c r="U79" s="15">
        <f t="shared" si="43"/>
        <v>-2.8356458630163814</v>
      </c>
      <c r="V79" s="15">
        <f t="shared" si="57"/>
        <v>12.686666666666682</v>
      </c>
      <c r="W79" s="15">
        <f t="shared" si="58"/>
        <v>-3.7784750691142737</v>
      </c>
      <c r="X79" s="15">
        <f t="shared" si="59"/>
        <v>-0.7646512795401238</v>
      </c>
      <c r="Y79" s="15">
        <f t="shared" si="60"/>
        <v>66.568333333333328</v>
      </c>
      <c r="Z79" s="15">
        <f t="shared" si="61"/>
        <v>15.566842283730271</v>
      </c>
      <c r="AA79" s="15">
        <f t="shared" si="44"/>
        <v>82.945223012170715</v>
      </c>
      <c r="AB79" s="15">
        <f t="shared" si="62"/>
        <v>274.50966944444428</v>
      </c>
      <c r="AC79" s="15">
        <f t="shared" si="63"/>
        <v>1.239938050979442</v>
      </c>
      <c r="AD79" s="15">
        <f t="shared" si="64"/>
        <v>1.7005079027678622</v>
      </c>
      <c r="AE79" s="15">
        <f t="shared" si="65"/>
        <v>0.58534905409538207</v>
      </c>
      <c r="AF79" s="15">
        <f t="shared" si="66"/>
        <v>1.1366805460905027</v>
      </c>
      <c r="AG79" s="15">
        <f t="shared" si="67"/>
        <v>7.0270355015581785E-25</v>
      </c>
      <c r="AH79" s="15">
        <f t="shared" si="68"/>
        <v>0.37428335063532614</v>
      </c>
      <c r="AI79" s="15">
        <f t="shared" si="69"/>
        <v>-9.1807892829385604E-27</v>
      </c>
      <c r="AJ79" s="15">
        <f t="shared" si="70"/>
        <v>10.231693959746885</v>
      </c>
      <c r="AK79" s="15">
        <f t="shared" si="71"/>
        <v>-2.2219685442003363</v>
      </c>
      <c r="AL79" s="15">
        <f t="shared" si="72"/>
        <v>-0.67270552150299767</v>
      </c>
      <c r="AM79" s="15">
        <f t="shared" si="73"/>
        <v>10.491770023022676</v>
      </c>
      <c r="AP79" s="16">
        <f t="shared" si="74"/>
        <v>10.491770023022676</v>
      </c>
      <c r="AQ79" t="s">
        <v>86</v>
      </c>
      <c r="BC79">
        <v>0</v>
      </c>
      <c r="BD79">
        <v>0</v>
      </c>
    </row>
    <row r="80" spans="1:56" x14ac:dyDescent="0.2">
      <c r="A80" s="28">
        <f>'(Lab)limts'!B76</f>
        <v>49.830000000000005</v>
      </c>
      <c r="B80" s="29">
        <f>'(Lab)limts'!D76</f>
        <v>0.74826499999999996</v>
      </c>
      <c r="C80" s="15">
        <f>'(Lab)limts'!E76</f>
        <v>17.371666666666666</v>
      </c>
      <c r="D80" s="15">
        <f t="shared" si="75"/>
        <v>72.911666666666676</v>
      </c>
      <c r="E80" s="15">
        <f t="shared" si="75"/>
        <v>1.4316666666666666</v>
      </c>
      <c r="F80" s="15">
        <f t="shared" si="75"/>
        <v>13.528333333333334</v>
      </c>
      <c r="G80" s="15">
        <f t="shared" si="45"/>
        <v>17.387774535230285</v>
      </c>
      <c r="H80" s="15">
        <f t="shared" si="46"/>
        <v>13.603877102584477</v>
      </c>
      <c r="I80" s="15">
        <f t="shared" si="47"/>
        <v>15.495825818907381</v>
      </c>
      <c r="J80" s="15">
        <f t="shared" si="48"/>
        <v>0.4078638817767789</v>
      </c>
      <c r="K80" s="15">
        <f t="shared" si="49"/>
        <v>49.830000000000005</v>
      </c>
      <c r="L80" s="15">
        <f t="shared" si="50"/>
        <v>1.0534552674977016</v>
      </c>
      <c r="M80" s="15">
        <f t="shared" si="41"/>
        <v>17.371666666666666</v>
      </c>
      <c r="N80" s="15">
        <f t="shared" si="41"/>
        <v>72.911666666666676</v>
      </c>
      <c r="O80" s="15">
        <f t="shared" si="51"/>
        <v>2.0155917907437551</v>
      </c>
      <c r="P80" s="15">
        <f t="shared" si="52"/>
        <v>13.528333333333334</v>
      </c>
      <c r="Q80" s="15">
        <f t="shared" si="53"/>
        <v>17.403579251935401</v>
      </c>
      <c r="R80" s="15">
        <f t="shared" si="54"/>
        <v>13.677661095548881</v>
      </c>
      <c r="S80" s="15">
        <f t="shared" si="55"/>
        <v>86.529710372884082</v>
      </c>
      <c r="T80" s="15">
        <f t="shared" si="56"/>
        <v>81.525815696147021</v>
      </c>
      <c r="U80" s="15">
        <f t="shared" si="43"/>
        <v>-5.0038946767370618</v>
      </c>
      <c r="V80" s="15">
        <f t="shared" si="57"/>
        <v>23.081666666666671</v>
      </c>
      <c r="W80" s="15">
        <f t="shared" si="58"/>
        <v>-3.7259181563865198</v>
      </c>
      <c r="X80" s="15">
        <f t="shared" si="59"/>
        <v>-1.3470158471170159</v>
      </c>
      <c r="Y80" s="15">
        <f t="shared" si="60"/>
        <v>61.370833333333337</v>
      </c>
      <c r="Z80" s="15">
        <f t="shared" si="61"/>
        <v>15.540620173742141</v>
      </c>
      <c r="AA80" s="15">
        <f t="shared" si="44"/>
        <v>84.027763034515544</v>
      </c>
      <c r="AB80" s="15">
        <f t="shared" si="62"/>
        <v>129.29585069444454</v>
      </c>
      <c r="AC80" s="15">
        <f t="shared" si="63"/>
        <v>1.1587274276483643</v>
      </c>
      <c r="AD80" s="15">
        <f t="shared" si="64"/>
        <v>1.6993279078183963</v>
      </c>
      <c r="AE80" s="15">
        <f t="shared" si="65"/>
        <v>0.58840854260809261</v>
      </c>
      <c r="AF80" s="15">
        <f t="shared" si="66"/>
        <v>1.137163505014863</v>
      </c>
      <c r="AG80" s="15">
        <f t="shared" si="67"/>
        <v>1.3642531648906901E-24</v>
      </c>
      <c r="AH80" s="15">
        <f t="shared" si="68"/>
        <v>0.37215779530673476</v>
      </c>
      <c r="AI80" s="15">
        <f t="shared" si="69"/>
        <v>-1.7722682347659746E-26</v>
      </c>
      <c r="AJ80" s="15">
        <f t="shared" si="70"/>
        <v>19.919841470837433</v>
      </c>
      <c r="AK80" s="15">
        <f t="shared" si="71"/>
        <v>-2.1925833967911865</v>
      </c>
      <c r="AL80" s="15">
        <f t="shared" si="72"/>
        <v>-1.1845401661033874</v>
      </c>
      <c r="AM80" s="15">
        <f t="shared" si="73"/>
        <v>20.075124945571108</v>
      </c>
      <c r="AP80" s="16">
        <f t="shared" si="74"/>
        <v>20.075124945571108</v>
      </c>
      <c r="AQ80" t="s">
        <v>87</v>
      </c>
      <c r="BC80">
        <v>0</v>
      </c>
      <c r="BD80">
        <v>0</v>
      </c>
    </row>
    <row r="81" spans="1:56" x14ac:dyDescent="0.2">
      <c r="A81" s="28">
        <f>'(Lab)limts'!B77</f>
        <v>68.041666666666671</v>
      </c>
      <c r="B81" s="29">
        <f>'(Lab)limts'!D77</f>
        <v>1.0871583333333332</v>
      </c>
      <c r="C81" s="15">
        <f>'(Lab)limts'!E77</f>
        <v>17.371666666666666</v>
      </c>
      <c r="D81" s="15">
        <f t="shared" si="75"/>
        <v>72.911666666666676</v>
      </c>
      <c r="E81" s="15">
        <f t="shared" si="75"/>
        <v>1.4316666666666666</v>
      </c>
      <c r="F81" s="15">
        <f t="shared" si="75"/>
        <v>13.528333333333334</v>
      </c>
      <c r="G81" s="15">
        <f t="shared" si="45"/>
        <v>17.405651841270235</v>
      </c>
      <c r="H81" s="15">
        <f t="shared" si="46"/>
        <v>13.603877102584477</v>
      </c>
      <c r="I81" s="15">
        <f t="shared" si="47"/>
        <v>15.504764471927356</v>
      </c>
      <c r="J81" s="15">
        <f t="shared" si="48"/>
        <v>0.40768406901658832</v>
      </c>
      <c r="K81" s="15">
        <f t="shared" si="49"/>
        <v>68.041666666666671</v>
      </c>
      <c r="L81" s="15">
        <f t="shared" si="50"/>
        <v>1.5303754663319591</v>
      </c>
      <c r="M81" s="15">
        <f t="shared" si="41"/>
        <v>17.371666666666666</v>
      </c>
      <c r="N81" s="15">
        <f t="shared" si="41"/>
        <v>72.911666666666676</v>
      </c>
      <c r="O81" s="15">
        <f t="shared" si="51"/>
        <v>2.0153343588087491</v>
      </c>
      <c r="P81" s="15">
        <f t="shared" si="52"/>
        <v>13.528333333333334</v>
      </c>
      <c r="Q81" s="15">
        <f t="shared" si="53"/>
        <v>17.438946408706247</v>
      </c>
      <c r="R81" s="15">
        <f t="shared" si="54"/>
        <v>13.677623161776788</v>
      </c>
      <c r="S81" s="15">
        <f t="shared" si="55"/>
        <v>84.96546467241383</v>
      </c>
      <c r="T81" s="15">
        <f t="shared" si="56"/>
        <v>81.526882309156349</v>
      </c>
      <c r="U81" s="15">
        <f t="shared" si="43"/>
        <v>-3.4385823632574812</v>
      </c>
      <c r="V81" s="15">
        <f t="shared" si="57"/>
        <v>4.8700000000000045</v>
      </c>
      <c r="W81" s="15">
        <f t="shared" si="58"/>
        <v>-3.7613232469294591</v>
      </c>
      <c r="X81" s="15">
        <f t="shared" si="59"/>
        <v>-0.92673818881679759</v>
      </c>
      <c r="Y81" s="15">
        <f t="shared" si="60"/>
        <v>70.476666666666674</v>
      </c>
      <c r="Z81" s="15">
        <f t="shared" si="61"/>
        <v>15.558284785241518</v>
      </c>
      <c r="AA81" s="15">
        <f t="shared" si="44"/>
        <v>83.246173490785083</v>
      </c>
      <c r="AB81" s="15">
        <f t="shared" si="62"/>
        <v>419.29387777777805</v>
      </c>
      <c r="AC81" s="15">
        <f t="shared" si="63"/>
        <v>1.300076651443407</v>
      </c>
      <c r="AD81" s="15">
        <f t="shared" si="64"/>
        <v>1.7001228153358683</v>
      </c>
      <c r="AE81" s="15">
        <f t="shared" si="65"/>
        <v>0.58613666073246495</v>
      </c>
      <c r="AF81" s="15">
        <f t="shared" si="66"/>
        <v>1.1367892163611928</v>
      </c>
      <c r="AG81" s="15">
        <f t="shared" si="67"/>
        <v>8.4534677096923554E-25</v>
      </c>
      <c r="AH81" s="15">
        <f t="shared" si="68"/>
        <v>0.37358884198429299</v>
      </c>
      <c r="AI81" s="15">
        <f t="shared" si="69"/>
        <v>-1.1023922666745421E-26</v>
      </c>
      <c r="AJ81" s="15">
        <f t="shared" si="70"/>
        <v>3.7459329760234512</v>
      </c>
      <c r="AK81" s="15">
        <f t="shared" si="71"/>
        <v>-2.2123832543158888</v>
      </c>
      <c r="AL81" s="15">
        <f t="shared" si="72"/>
        <v>-0.81522429618328163</v>
      </c>
      <c r="AM81" s="15">
        <f t="shared" si="73"/>
        <v>4.4261997444675716</v>
      </c>
      <c r="AP81" s="16">
        <f t="shared" si="74"/>
        <v>4.4261997444675716</v>
      </c>
      <c r="AQ81" t="s">
        <v>88</v>
      </c>
      <c r="BC81">
        <v>0</v>
      </c>
      <c r="BD81">
        <v>0</v>
      </c>
    </row>
    <row r="82" spans="1:56" x14ac:dyDescent="0.2">
      <c r="A82" s="28">
        <f>'(Lab)limts'!B78</f>
        <v>52.051666666666669</v>
      </c>
      <c r="B82" s="29">
        <f>'(Lab)limts'!D78</f>
        <v>-5.5588333333333351E-2</v>
      </c>
      <c r="C82" s="15">
        <f>'(Lab)limts'!E78</f>
        <v>28.341666666666669</v>
      </c>
      <c r="D82" s="15">
        <f t="shared" si="75"/>
        <v>72.911666666666676</v>
      </c>
      <c r="E82" s="15">
        <f t="shared" si="75"/>
        <v>1.4316666666666666</v>
      </c>
      <c r="F82" s="15">
        <f t="shared" si="75"/>
        <v>13.528333333333334</v>
      </c>
      <c r="G82" s="15">
        <f t="shared" si="45"/>
        <v>28.341721181100617</v>
      </c>
      <c r="H82" s="15">
        <f t="shared" si="46"/>
        <v>13.603877102584477</v>
      </c>
      <c r="I82" s="15">
        <f t="shared" si="47"/>
        <v>20.972799141842547</v>
      </c>
      <c r="J82" s="15">
        <f t="shared" si="48"/>
        <v>0.26216560293776203</v>
      </c>
      <c r="K82" s="15">
        <f t="shared" si="49"/>
        <v>52.051666666666669</v>
      </c>
      <c r="L82" s="15">
        <f t="shared" si="50"/>
        <v>-7.016168225797198E-2</v>
      </c>
      <c r="M82" s="15">
        <f t="shared" si="41"/>
        <v>28.341666666666669</v>
      </c>
      <c r="N82" s="15">
        <f t="shared" si="41"/>
        <v>72.911666666666676</v>
      </c>
      <c r="O82" s="15">
        <f t="shared" si="51"/>
        <v>1.807000421539229</v>
      </c>
      <c r="P82" s="15">
        <f t="shared" si="52"/>
        <v>13.528333333333334</v>
      </c>
      <c r="Q82" s="15">
        <f t="shared" si="53"/>
        <v>28.341753511490811</v>
      </c>
      <c r="R82" s="15">
        <f t="shared" si="54"/>
        <v>13.648481721467071</v>
      </c>
      <c r="S82" s="15">
        <f t="shared" si="55"/>
        <v>90.14183922604829</v>
      </c>
      <c r="T82" s="15">
        <f t="shared" si="56"/>
        <v>82.391946775477223</v>
      </c>
      <c r="U82" s="15">
        <f t="shared" si="43"/>
        <v>-7.7498924505710676</v>
      </c>
      <c r="V82" s="15">
        <f t="shared" si="57"/>
        <v>20.860000000000007</v>
      </c>
      <c r="W82" s="15">
        <f t="shared" si="58"/>
        <v>-14.69327179002374</v>
      </c>
      <c r="X82" s="15">
        <f t="shared" si="59"/>
        <v>-2.6582599784199634</v>
      </c>
      <c r="Y82" s="15">
        <f t="shared" si="60"/>
        <v>62.481666666666669</v>
      </c>
      <c r="Z82" s="15">
        <f t="shared" si="61"/>
        <v>20.995117616478943</v>
      </c>
      <c r="AA82" s="15">
        <f t="shared" si="44"/>
        <v>86.266893000762764</v>
      </c>
      <c r="AB82" s="15">
        <f t="shared" si="62"/>
        <v>155.79200277777784</v>
      </c>
      <c r="AC82" s="15">
        <f t="shared" si="63"/>
        <v>1.1762531398505582</v>
      </c>
      <c r="AD82" s="15">
        <f t="shared" si="64"/>
        <v>1.9447802927415525</v>
      </c>
      <c r="AE82" s="15">
        <f t="shared" si="65"/>
        <v>0.59681786747206989</v>
      </c>
      <c r="AF82" s="15">
        <f t="shared" si="66"/>
        <v>1.1879539198478837</v>
      </c>
      <c r="AG82" s="15">
        <f t="shared" si="67"/>
        <v>5.3171770317187488E-24</v>
      </c>
      <c r="AH82" s="15">
        <f t="shared" si="68"/>
        <v>0.95407937113430108</v>
      </c>
      <c r="AI82" s="15">
        <f t="shared" si="69"/>
        <v>-1.770814172263301E-25</v>
      </c>
      <c r="AJ82" s="15">
        <f t="shared" si="70"/>
        <v>17.734277846561369</v>
      </c>
      <c r="AK82" s="15">
        <f t="shared" si="71"/>
        <v>-7.5552348225982211</v>
      </c>
      <c r="AL82" s="15">
        <f t="shared" si="72"/>
        <v>-2.2376793695502526</v>
      </c>
      <c r="AM82" s="15">
        <f t="shared" si="73"/>
        <v>19.406014349282259</v>
      </c>
      <c r="AP82" s="16">
        <f t="shared" si="74"/>
        <v>19.406014349282259</v>
      </c>
      <c r="AQ82" t="s">
        <v>89</v>
      </c>
      <c r="BC82">
        <v>0</v>
      </c>
      <c r="BD82">
        <v>0</v>
      </c>
    </row>
    <row r="83" spans="1:56" x14ac:dyDescent="0.2">
      <c r="A83" s="28">
        <f>'(Lab)limts'!B79</f>
        <v>40.094999999999999</v>
      </c>
      <c r="B83" s="29">
        <f>'(Lab)limts'!D79</f>
        <v>5.2278333333333427E-2</v>
      </c>
      <c r="C83" s="15">
        <f>'(Lab)limts'!E79</f>
        <v>17.371666666666666</v>
      </c>
      <c r="D83" s="15">
        <f t="shared" si="75"/>
        <v>72.911666666666676</v>
      </c>
      <c r="E83" s="15">
        <f t="shared" si="75"/>
        <v>1.4316666666666666</v>
      </c>
      <c r="F83" s="15">
        <f t="shared" si="75"/>
        <v>13.528333333333334</v>
      </c>
      <c r="G83" s="15">
        <f t="shared" si="45"/>
        <v>17.371745329756415</v>
      </c>
      <c r="H83" s="15">
        <f t="shared" si="46"/>
        <v>13.603877102584477</v>
      </c>
      <c r="I83" s="15">
        <f t="shared" si="47"/>
        <v>15.487811216170446</v>
      </c>
      <c r="J83" s="15">
        <f t="shared" si="48"/>
        <v>0.4080249171269873</v>
      </c>
      <c r="K83" s="15">
        <f t="shared" si="49"/>
        <v>40.094999999999999</v>
      </c>
      <c r="L83" s="15">
        <f t="shared" si="50"/>
        <v>7.3609195959203816E-2</v>
      </c>
      <c r="M83" s="15">
        <f t="shared" si="41"/>
        <v>17.371666666666666</v>
      </c>
      <c r="N83" s="15">
        <f t="shared" si="41"/>
        <v>72.911666666666676</v>
      </c>
      <c r="O83" s="15">
        <f t="shared" si="51"/>
        <v>2.0158223396868036</v>
      </c>
      <c r="P83" s="15">
        <f t="shared" si="52"/>
        <v>13.528333333333334</v>
      </c>
      <c r="Q83" s="15">
        <f t="shared" si="53"/>
        <v>17.371822618582875</v>
      </c>
      <c r="R83" s="15">
        <f t="shared" si="54"/>
        <v>13.677695072012614</v>
      </c>
      <c r="S83" s="15">
        <f t="shared" si="55"/>
        <v>89.757221278675047</v>
      </c>
      <c r="T83" s="15">
        <f t="shared" si="56"/>
        <v>81.524860471966775</v>
      </c>
      <c r="U83" s="15">
        <f t="shared" si="43"/>
        <v>-8.2323608067082716</v>
      </c>
      <c r="V83" s="15">
        <f t="shared" si="57"/>
        <v>32.816666666666677</v>
      </c>
      <c r="W83" s="15">
        <f t="shared" si="58"/>
        <v>-3.694127546570261</v>
      </c>
      <c r="X83" s="15">
        <f t="shared" si="59"/>
        <v>-2.2128770134036255</v>
      </c>
      <c r="Y83" s="15">
        <f t="shared" si="60"/>
        <v>56.503333333333337</v>
      </c>
      <c r="Z83" s="15">
        <f t="shared" si="61"/>
        <v>15.524758845297745</v>
      </c>
      <c r="AA83" s="15">
        <f t="shared" si="44"/>
        <v>85.641040875320911</v>
      </c>
      <c r="AB83" s="15">
        <f t="shared" si="62"/>
        <v>42.2933444444445</v>
      </c>
      <c r="AC83" s="15">
        <f t="shared" si="63"/>
        <v>1.0803789751089106</v>
      </c>
      <c r="AD83" s="15">
        <f t="shared" si="64"/>
        <v>1.6986141480383985</v>
      </c>
      <c r="AE83" s="15">
        <f t="shared" si="65"/>
        <v>0.59417422034541811</v>
      </c>
      <c r="AF83" s="15">
        <f t="shared" si="66"/>
        <v>1.1383661722443312</v>
      </c>
      <c r="AG83" s="15">
        <f t="shared" si="67"/>
        <v>3.6412789224788772E-24</v>
      </c>
      <c r="AH83" s="15">
        <f t="shared" si="68"/>
        <v>0.37087579387587088</v>
      </c>
      <c r="AI83" s="15">
        <f t="shared" si="69"/>
        <v>-4.7140024014839659E-26</v>
      </c>
      <c r="AJ83" s="15">
        <f t="shared" si="70"/>
        <v>30.375143743757604</v>
      </c>
      <c r="AK83" s="15">
        <f t="shared" si="71"/>
        <v>-2.1747891072474173</v>
      </c>
      <c r="AL83" s="15">
        <f t="shared" si="72"/>
        <v>-1.9439061589829714</v>
      </c>
      <c r="AM83" s="15">
        <f t="shared" si="73"/>
        <v>30.514878932577641</v>
      </c>
      <c r="AP83" s="16">
        <f t="shared" si="74"/>
        <v>30.514878932577641</v>
      </c>
      <c r="AQ83" t="s">
        <v>90</v>
      </c>
      <c r="BC83">
        <v>0</v>
      </c>
      <c r="BD83">
        <v>0</v>
      </c>
    </row>
    <row r="84" spans="1:56" x14ac:dyDescent="0.2">
      <c r="A84" s="28">
        <f>'(Lab)limts'!B80</f>
        <v>43.778333333333329</v>
      </c>
      <c r="B84" s="29">
        <f>'(Lab)limts'!D80</f>
        <v>-8.9366699999999994</v>
      </c>
      <c r="C84" s="15">
        <f>'(Lab)limts'!E80</f>
        <v>17.371666666666666</v>
      </c>
      <c r="D84" s="15">
        <f t="shared" si="75"/>
        <v>72.911666666666676</v>
      </c>
      <c r="E84" s="15">
        <f t="shared" si="75"/>
        <v>1.4316666666666666</v>
      </c>
      <c r="F84" s="15">
        <f t="shared" si="75"/>
        <v>13.528333333333334</v>
      </c>
      <c r="G84" s="15">
        <f t="shared" si="45"/>
        <v>19.535579680845863</v>
      </c>
      <c r="H84" s="15">
        <f t="shared" si="46"/>
        <v>13.603877102584477</v>
      </c>
      <c r="I84" s="15">
        <f t="shared" si="47"/>
        <v>16.56972839171517</v>
      </c>
      <c r="J84" s="15">
        <f t="shared" si="48"/>
        <v>0.38467760684495311</v>
      </c>
      <c r="K84" s="15">
        <f t="shared" si="49"/>
        <v>43.778333333333329</v>
      </c>
      <c r="L84" s="15">
        <f t="shared" si="50"/>
        <v>-12.374406828763087</v>
      </c>
      <c r="M84" s="15">
        <f t="shared" si="41"/>
        <v>17.371666666666666</v>
      </c>
      <c r="N84" s="15">
        <f t="shared" si="41"/>
        <v>72.911666666666676</v>
      </c>
      <c r="O84" s="15">
        <f t="shared" si="51"/>
        <v>1.9823967737996913</v>
      </c>
      <c r="P84" s="15">
        <f t="shared" si="52"/>
        <v>13.528333333333334</v>
      </c>
      <c r="Q84" s="15">
        <f t="shared" si="53"/>
        <v>21.328402357924428</v>
      </c>
      <c r="R84" s="15">
        <f t="shared" si="54"/>
        <v>13.67280877312885</v>
      </c>
      <c r="S84" s="15">
        <f t="shared" si="55"/>
        <v>125.4635150590089</v>
      </c>
      <c r="T84" s="15">
        <f t="shared" si="56"/>
        <v>81.663400561009169</v>
      </c>
      <c r="U84" s="15">
        <f t="shared" si="43"/>
        <v>-43.800114497999729</v>
      </c>
      <c r="V84" s="15">
        <f t="shared" si="57"/>
        <v>29.133333333333347</v>
      </c>
      <c r="W84" s="15">
        <f t="shared" si="58"/>
        <v>-7.6555935847955787</v>
      </c>
      <c r="X84" s="15">
        <f t="shared" si="59"/>
        <v>-12.738952376789367</v>
      </c>
      <c r="Y84" s="15">
        <f t="shared" si="60"/>
        <v>58.344999999999999</v>
      </c>
      <c r="Z84" s="15">
        <f t="shared" si="61"/>
        <v>17.500605565526641</v>
      </c>
      <c r="AA84" s="15">
        <f t="shared" si="44"/>
        <v>103.56345781000903</v>
      </c>
      <c r="AB84" s="15">
        <f t="shared" si="62"/>
        <v>69.639024999999975</v>
      </c>
      <c r="AC84" s="15">
        <f t="shared" si="63"/>
        <v>1.1103304473384323</v>
      </c>
      <c r="AD84" s="15">
        <f t="shared" si="64"/>
        <v>1.7875272504486988</v>
      </c>
      <c r="AE84" s="15">
        <f t="shared" si="65"/>
        <v>0.77347433102963536</v>
      </c>
      <c r="AF84" s="15">
        <f t="shared" si="66"/>
        <v>1.2030440377361384</v>
      </c>
      <c r="AG84" s="15">
        <f t="shared" si="67"/>
        <v>1.1337529808649998E-19</v>
      </c>
      <c r="AH84" s="15">
        <f t="shared" si="68"/>
        <v>0.55174322316859159</v>
      </c>
      <c r="AI84" s="15">
        <f t="shared" si="69"/>
        <v>-2.1835483494787749E-21</v>
      </c>
      <c r="AJ84" s="15">
        <f t="shared" si="70"/>
        <v>26.238435056130108</v>
      </c>
      <c r="AK84" s="15">
        <f t="shared" si="71"/>
        <v>-4.2827842668546161</v>
      </c>
      <c r="AL84" s="15">
        <f t="shared" si="72"/>
        <v>-10.588932721665987</v>
      </c>
      <c r="AM84" s="15">
        <f t="shared" si="73"/>
        <v>28.6168344066066</v>
      </c>
      <c r="AP84" s="16">
        <f t="shared" si="74"/>
        <v>28.6168344066066</v>
      </c>
      <c r="AQ84" t="s">
        <v>91</v>
      </c>
      <c r="BC84">
        <v>0</v>
      </c>
      <c r="BD84">
        <v>0</v>
      </c>
    </row>
    <row r="85" spans="1:56" x14ac:dyDescent="0.2">
      <c r="A85" s="28">
        <f>'(Lab)limts'!B81</f>
        <v>88.547506666666678</v>
      </c>
      <c r="B85" s="29">
        <f>'(Lab)limts'!D81</f>
        <v>-0.72167000000000003</v>
      </c>
      <c r="C85" s="15">
        <f>'(Lab)limts'!E81</f>
        <v>17.371666666666666</v>
      </c>
      <c r="D85" s="15">
        <f t="shared" si="75"/>
        <v>72.911666666666676</v>
      </c>
      <c r="E85" s="15">
        <f t="shared" si="75"/>
        <v>1.4316666666666666</v>
      </c>
      <c r="F85" s="15">
        <f t="shared" si="75"/>
        <v>13.528333333333334</v>
      </c>
      <c r="G85" s="15">
        <f t="shared" si="45"/>
        <v>17.386650349238572</v>
      </c>
      <c r="H85" s="15">
        <f t="shared" si="46"/>
        <v>13.603877102584477</v>
      </c>
      <c r="I85" s="15">
        <f t="shared" si="47"/>
        <v>15.495263725911524</v>
      </c>
      <c r="J85" s="15">
        <f t="shared" si="48"/>
        <v>0.40787518159120173</v>
      </c>
      <c r="K85" s="15">
        <f t="shared" si="49"/>
        <v>88.547506666666678</v>
      </c>
      <c r="L85" s="15">
        <f t="shared" si="50"/>
        <v>-1.0160212822989227</v>
      </c>
      <c r="M85" s="15">
        <f t="shared" si="41"/>
        <v>17.371666666666666</v>
      </c>
      <c r="N85" s="15">
        <f t="shared" si="41"/>
        <v>72.911666666666676</v>
      </c>
      <c r="O85" s="15">
        <f t="shared" si="51"/>
        <v>2.0156079683114041</v>
      </c>
      <c r="P85" s="15">
        <f t="shared" si="52"/>
        <v>13.528333333333334</v>
      </c>
      <c r="Q85" s="15">
        <f t="shared" si="53"/>
        <v>17.401353453793821</v>
      </c>
      <c r="R85" s="15">
        <f t="shared" si="54"/>
        <v>13.677663479545702</v>
      </c>
      <c r="S85" s="15">
        <f t="shared" si="55"/>
        <v>93.347260224816736</v>
      </c>
      <c r="T85" s="15">
        <f t="shared" si="56"/>
        <v>81.525748668125615</v>
      </c>
      <c r="U85" s="15">
        <f t="shared" si="43"/>
        <v>-11.821511556691121</v>
      </c>
      <c r="V85" s="15">
        <f t="shared" si="57"/>
        <v>-15.635840000000002</v>
      </c>
      <c r="W85" s="15">
        <f t="shared" si="58"/>
        <v>-3.7236899742481189</v>
      </c>
      <c r="X85" s="15">
        <f t="shared" si="59"/>
        <v>-3.1774392204967952</v>
      </c>
      <c r="Y85" s="15">
        <f t="shared" si="60"/>
        <v>80.729586666666677</v>
      </c>
      <c r="Z85" s="15">
        <f t="shared" si="61"/>
        <v>15.539508466669762</v>
      </c>
      <c r="AA85" s="15">
        <f t="shared" si="44"/>
        <v>87.436504446471176</v>
      </c>
      <c r="AB85" s="15">
        <f t="shared" si="62"/>
        <v>944.30749670417845</v>
      </c>
      <c r="AC85" s="15">
        <f t="shared" si="63"/>
        <v>1.4561387047636916</v>
      </c>
      <c r="AD85" s="15">
        <f t="shared" si="64"/>
        <v>1.6992778810001392</v>
      </c>
      <c r="AE85" s="15">
        <f t="shared" si="65"/>
        <v>0.60239442153837075</v>
      </c>
      <c r="AF85" s="15">
        <f t="shared" si="66"/>
        <v>1.1404136982065523</v>
      </c>
      <c r="AG85" s="15">
        <f t="shared" si="67"/>
        <v>1.075247360296431E-23</v>
      </c>
      <c r="AH85" s="15">
        <f t="shared" si="68"/>
        <v>0.37206784971430756</v>
      </c>
      <c r="AI85" s="15">
        <f t="shared" si="69"/>
        <v>-1.3964902010457219E-25</v>
      </c>
      <c r="AJ85" s="15">
        <f t="shared" si="70"/>
        <v>-10.737878162875598</v>
      </c>
      <c r="AK85" s="15">
        <f t="shared" si="71"/>
        <v>-2.1913366941824002</v>
      </c>
      <c r="AL85" s="15">
        <f t="shared" si="72"/>
        <v>-2.7862162875575138</v>
      </c>
      <c r="AM85" s="15">
        <f t="shared" si="73"/>
        <v>11.307828489550133</v>
      </c>
      <c r="AP85" s="16">
        <f t="shared" si="74"/>
        <v>11.307828489550133</v>
      </c>
      <c r="AQ85" t="s">
        <v>92</v>
      </c>
      <c r="BC85">
        <v>0</v>
      </c>
      <c r="BD85">
        <v>0</v>
      </c>
    </row>
    <row r="86" spans="1:56" x14ac:dyDescent="0.2">
      <c r="A86" s="28">
        <f>'(Lab)limts'!B82</f>
        <v>56.535000000000004</v>
      </c>
      <c r="B86" s="29">
        <f>'(Lab)limts'!D82</f>
        <v>-0.34884166666666649</v>
      </c>
      <c r="C86" s="15">
        <f>'(Lab)limts'!E82</f>
        <v>40.868333333333332</v>
      </c>
      <c r="D86" s="15">
        <f t="shared" si="75"/>
        <v>72.911666666666676</v>
      </c>
      <c r="E86" s="15">
        <f t="shared" si="75"/>
        <v>1.4316666666666666</v>
      </c>
      <c r="F86" s="15">
        <f t="shared" si="75"/>
        <v>13.528333333333334</v>
      </c>
      <c r="G86" s="15">
        <f t="shared" si="45"/>
        <v>40.86982211794966</v>
      </c>
      <c r="H86" s="15">
        <f t="shared" si="46"/>
        <v>13.603877102584477</v>
      </c>
      <c r="I86" s="15">
        <f t="shared" si="47"/>
        <v>27.236849610267068</v>
      </c>
      <c r="J86" s="15">
        <f t="shared" si="48"/>
        <v>9.8245904071205314E-2</v>
      </c>
      <c r="K86" s="15">
        <f t="shared" si="49"/>
        <v>56.535000000000004</v>
      </c>
      <c r="L86" s="15">
        <f t="shared" si="50"/>
        <v>-0.38311393158603924</v>
      </c>
      <c r="M86" s="15">
        <f t="shared" si="41"/>
        <v>40.868333333333332</v>
      </c>
      <c r="N86" s="15">
        <f t="shared" si="41"/>
        <v>72.911666666666676</v>
      </c>
      <c r="O86" s="15">
        <f t="shared" si="51"/>
        <v>1.5723220526619424</v>
      </c>
      <c r="P86" s="15">
        <f t="shared" si="52"/>
        <v>13.528333333333334</v>
      </c>
      <c r="Q86" s="15">
        <f t="shared" si="53"/>
        <v>40.870129015321446</v>
      </c>
      <c r="R86" s="15">
        <f t="shared" si="54"/>
        <v>13.6193979094182</v>
      </c>
      <c r="S86" s="15">
        <f t="shared" si="55"/>
        <v>90.537094777191967</v>
      </c>
      <c r="T86" s="15">
        <f t="shared" si="56"/>
        <v>83.370577518803884</v>
      </c>
      <c r="U86" s="15">
        <f t="shared" si="43"/>
        <v>-7.1665172583880832</v>
      </c>
      <c r="V86" s="15">
        <f t="shared" si="57"/>
        <v>16.376666666666672</v>
      </c>
      <c r="W86" s="15">
        <f t="shared" si="58"/>
        <v>-27.250731105903245</v>
      </c>
      <c r="X86" s="15">
        <f t="shared" si="59"/>
        <v>-2.9490649504968931</v>
      </c>
      <c r="Y86" s="15">
        <f t="shared" si="60"/>
        <v>64.723333333333343</v>
      </c>
      <c r="Z86" s="15">
        <f t="shared" si="61"/>
        <v>27.244763462369825</v>
      </c>
      <c r="AA86" s="15">
        <f t="shared" si="44"/>
        <v>86.953836147997919</v>
      </c>
      <c r="AB86" s="15">
        <f t="shared" si="62"/>
        <v>216.77654444444474</v>
      </c>
      <c r="AC86" s="15">
        <f t="shared" si="63"/>
        <v>1.2113168893340449</v>
      </c>
      <c r="AD86" s="15">
        <f t="shared" si="64"/>
        <v>2.2260143558066421</v>
      </c>
      <c r="AE86" s="15">
        <f t="shared" si="65"/>
        <v>0.59999118660663719</v>
      </c>
      <c r="AF86" s="15">
        <f t="shared" si="66"/>
        <v>1.2451992693790663</v>
      </c>
      <c r="AG86" s="15">
        <f t="shared" si="67"/>
        <v>8.0451065965417347E-24</v>
      </c>
      <c r="AH86" s="15">
        <f t="shared" si="68"/>
        <v>1.6075951616205808</v>
      </c>
      <c r="AI86" s="15">
        <f t="shared" si="69"/>
        <v>-4.5145644406039576E-25</v>
      </c>
      <c r="AJ86" s="15">
        <f t="shared" si="70"/>
        <v>13.51972123138661</v>
      </c>
      <c r="AK86" s="15">
        <f t="shared" si="71"/>
        <v>-12.241938617699697</v>
      </c>
      <c r="AL86" s="15">
        <f t="shared" si="72"/>
        <v>-2.3683478002420286</v>
      </c>
      <c r="AM86" s="15">
        <f t="shared" si="73"/>
        <v>18.391764314411063</v>
      </c>
      <c r="AP86" s="16">
        <f t="shared" si="74"/>
        <v>18.391764314411063</v>
      </c>
      <c r="AQ86" t="s">
        <v>93</v>
      </c>
      <c r="BC86">
        <v>0</v>
      </c>
      <c r="BD86">
        <v>0</v>
      </c>
    </row>
    <row r="87" spans="1:56" x14ac:dyDescent="0.2">
      <c r="A87" s="28">
        <f>'(Lab)limts'!B83</f>
        <v>39.706666666666663</v>
      </c>
      <c r="B87" s="29">
        <f>'(Lab)limts'!D83</f>
        <v>-0.19437499999999996</v>
      </c>
      <c r="C87" s="15">
        <f>'(Lab)limts'!E83</f>
        <v>23.419999999999998</v>
      </c>
      <c r="D87" s="15">
        <f t="shared" si="75"/>
        <v>72.911666666666676</v>
      </c>
      <c r="E87" s="15">
        <f t="shared" si="75"/>
        <v>1.4316666666666666</v>
      </c>
      <c r="F87" s="15">
        <f t="shared" si="75"/>
        <v>13.528333333333334</v>
      </c>
      <c r="G87" s="15">
        <f t="shared" si="45"/>
        <v>23.420806596712779</v>
      </c>
      <c r="H87" s="15">
        <f t="shared" si="46"/>
        <v>13.603877102584477</v>
      </c>
      <c r="I87" s="15">
        <f t="shared" si="47"/>
        <v>18.512341849648628</v>
      </c>
      <c r="J87" s="15">
        <f t="shared" si="48"/>
        <v>0.33507649390645089</v>
      </c>
      <c r="K87" s="15">
        <f t="shared" si="49"/>
        <v>39.706666666666663</v>
      </c>
      <c r="L87" s="15">
        <f t="shared" si="50"/>
        <v>-0.25950549350306634</v>
      </c>
      <c r="M87" s="15">
        <f t="shared" si="41"/>
        <v>23.419999999999998</v>
      </c>
      <c r="N87" s="15">
        <f t="shared" si="41"/>
        <v>72.911666666666676</v>
      </c>
      <c r="O87" s="15">
        <f t="shared" si="51"/>
        <v>1.9113845137760688</v>
      </c>
      <c r="P87" s="15">
        <f t="shared" si="52"/>
        <v>13.528333333333334</v>
      </c>
      <c r="Q87" s="15">
        <f t="shared" si="53"/>
        <v>23.421437682199574</v>
      </c>
      <c r="R87" s="15">
        <f t="shared" si="54"/>
        <v>13.66269349496214</v>
      </c>
      <c r="S87" s="15">
        <f t="shared" si="55"/>
        <v>90.634840353272693</v>
      </c>
      <c r="T87" s="15">
        <f t="shared" si="56"/>
        <v>81.958051691353219</v>
      </c>
      <c r="U87" s="15">
        <f t="shared" si="43"/>
        <v>-8.6767886619194741</v>
      </c>
      <c r="V87" s="15">
        <f t="shared" si="57"/>
        <v>33.205000000000013</v>
      </c>
      <c r="W87" s="15">
        <f t="shared" si="58"/>
        <v>-9.7587441872374345</v>
      </c>
      <c r="X87" s="15">
        <f t="shared" si="59"/>
        <v>-2.7064265658259341</v>
      </c>
      <c r="Y87" s="15">
        <f t="shared" si="60"/>
        <v>56.30916666666667</v>
      </c>
      <c r="Z87" s="15">
        <f t="shared" si="61"/>
        <v>18.542065588580858</v>
      </c>
      <c r="AA87" s="15">
        <f t="shared" si="44"/>
        <v>86.296446022312949</v>
      </c>
      <c r="AB87" s="15">
        <f t="shared" si="62"/>
        <v>39.805584027777819</v>
      </c>
      <c r="AC87" s="15">
        <f t="shared" si="63"/>
        <v>1.0772083713449518</v>
      </c>
      <c r="AD87" s="15">
        <f t="shared" si="64"/>
        <v>1.8343929514861386</v>
      </c>
      <c r="AE87" s="15">
        <f t="shared" si="65"/>
        <v>0.59694849024042151</v>
      </c>
      <c r="AF87" s="15">
        <f t="shared" si="66"/>
        <v>1.1660298708856331</v>
      </c>
      <c r="AG87" s="15">
        <f t="shared" si="67"/>
        <v>5.4129247144011708E-24</v>
      </c>
      <c r="AH87" s="15">
        <f t="shared" si="68"/>
        <v>0.66300152663909329</v>
      </c>
      <c r="AI87" s="15">
        <f t="shared" si="69"/>
        <v>-1.2527196173013163E-25</v>
      </c>
      <c r="AJ87" s="15">
        <f t="shared" si="70"/>
        <v>30.825048229565656</v>
      </c>
      <c r="AK87" s="15">
        <f t="shared" si="71"/>
        <v>-5.3198766269415509</v>
      </c>
      <c r="AL87" s="15">
        <f t="shared" si="72"/>
        <v>-2.3210610923460524</v>
      </c>
      <c r="AM87" s="15">
        <f t="shared" si="73"/>
        <v>31.366734134674118</v>
      </c>
      <c r="AP87" s="16">
        <f t="shared" si="74"/>
        <v>31.366734134674118</v>
      </c>
      <c r="AQ87" t="s">
        <v>94</v>
      </c>
      <c r="BC87">
        <v>0</v>
      </c>
      <c r="BD87">
        <v>0</v>
      </c>
    </row>
    <row r="88" spans="1:56" x14ac:dyDescent="0.2">
      <c r="A88" s="28">
        <f>'(Lab)limts'!B84</f>
        <v>58.28</v>
      </c>
      <c r="B88" s="29">
        <f>'(Lab)limts'!D84</f>
        <v>0.53373166666666672</v>
      </c>
      <c r="C88" s="15">
        <f>'(Lab)limts'!E84</f>
        <v>17.371666666666666</v>
      </c>
      <c r="D88" s="15">
        <f t="shared" si="75"/>
        <v>72.911666666666676</v>
      </c>
      <c r="E88" s="15">
        <f t="shared" si="75"/>
        <v>1.4316666666666666</v>
      </c>
      <c r="F88" s="15">
        <f t="shared" si="75"/>
        <v>13.528333333333334</v>
      </c>
      <c r="G88" s="15">
        <f t="shared" si="45"/>
        <v>17.379863988817075</v>
      </c>
      <c r="H88" s="15">
        <f t="shared" si="46"/>
        <v>13.603877102584477</v>
      </c>
      <c r="I88" s="15">
        <f t="shared" si="47"/>
        <v>15.491870545700776</v>
      </c>
      <c r="J88" s="15">
        <f t="shared" si="48"/>
        <v>0.40794337638777906</v>
      </c>
      <c r="K88" s="15">
        <f t="shared" si="49"/>
        <v>58.28</v>
      </c>
      <c r="L88" s="15">
        <f t="shared" si="50"/>
        <v>0.75146396485174338</v>
      </c>
      <c r="M88" s="15">
        <f t="shared" si="41"/>
        <v>17.371666666666666</v>
      </c>
      <c r="N88" s="15">
        <f t="shared" si="41"/>
        <v>72.911666666666676</v>
      </c>
      <c r="O88" s="15">
        <f t="shared" si="51"/>
        <v>2.0157056005285039</v>
      </c>
      <c r="P88" s="15">
        <f t="shared" si="52"/>
        <v>13.528333333333334</v>
      </c>
      <c r="Q88" s="15">
        <f t="shared" si="53"/>
        <v>17.387912493115685</v>
      </c>
      <c r="R88" s="15">
        <f t="shared" si="54"/>
        <v>13.677677867451761</v>
      </c>
      <c r="S88" s="15">
        <f t="shared" si="55"/>
        <v>87.523042061288265</v>
      </c>
      <c r="T88" s="15">
        <f t="shared" si="56"/>
        <v>81.525344152041683</v>
      </c>
      <c r="U88" s="15">
        <f t="shared" si="43"/>
        <v>-5.9976979092465825</v>
      </c>
      <c r="V88" s="15">
        <f t="shared" si="57"/>
        <v>14.631666666666675</v>
      </c>
      <c r="W88" s="15">
        <f t="shared" si="58"/>
        <v>-3.710234625663924</v>
      </c>
      <c r="X88" s="15">
        <f t="shared" si="59"/>
        <v>-1.6135913506877335</v>
      </c>
      <c r="Y88" s="15">
        <f t="shared" si="60"/>
        <v>65.595833333333331</v>
      </c>
      <c r="Z88" s="15">
        <f t="shared" si="61"/>
        <v>15.532795180283724</v>
      </c>
      <c r="AA88" s="15">
        <f t="shared" si="44"/>
        <v>84.524193106664967</v>
      </c>
      <c r="AB88" s="15">
        <f t="shared" si="62"/>
        <v>243.23001736111104</v>
      </c>
      <c r="AC88" s="15">
        <f t="shared" si="63"/>
        <v>1.2248747655949168</v>
      </c>
      <c r="AD88" s="15">
        <f t="shared" si="64"/>
        <v>1.6989757831127674</v>
      </c>
      <c r="AE88" s="15">
        <f t="shared" si="65"/>
        <v>0.59002544490920983</v>
      </c>
      <c r="AF88" s="15">
        <f t="shared" si="66"/>
        <v>1.137471165803958</v>
      </c>
      <c r="AG88" s="15">
        <f t="shared" si="67"/>
        <v>1.8470445014796823E-24</v>
      </c>
      <c r="AH88" s="15">
        <f t="shared" si="68"/>
        <v>0.3715249857441979</v>
      </c>
      <c r="AI88" s="15">
        <f t="shared" si="69"/>
        <v>-2.3953707861656829E-26</v>
      </c>
      <c r="AJ88" s="15">
        <f t="shared" si="70"/>
        <v>11.945438895183813</v>
      </c>
      <c r="AK88" s="15">
        <f t="shared" si="71"/>
        <v>-2.1838066572474868</v>
      </c>
      <c r="AL88" s="15">
        <f t="shared" si="72"/>
        <v>-1.4185778059237717</v>
      </c>
      <c r="AM88" s="15">
        <f t="shared" si="73"/>
        <v>12.225992184942218</v>
      </c>
      <c r="AP88" s="16">
        <f t="shared" si="74"/>
        <v>12.225992184942218</v>
      </c>
      <c r="AQ88" t="s">
        <v>95</v>
      </c>
      <c r="BC88">
        <v>0</v>
      </c>
      <c r="BD88">
        <v>0</v>
      </c>
    </row>
    <row r="89" spans="1:56" x14ac:dyDescent="0.2">
      <c r="A89" s="28">
        <f>'(Lab)limts'!B85</f>
        <v>44.103333333333332</v>
      </c>
      <c r="B89" s="29">
        <f>'(Lab)limts'!D85</f>
        <v>-5.62</v>
      </c>
      <c r="C89" s="15">
        <f>'(Lab)limts'!E85</f>
        <v>17.371666666666666</v>
      </c>
      <c r="D89" s="15">
        <f t="shared" si="75"/>
        <v>72.911666666666676</v>
      </c>
      <c r="E89" s="15">
        <f t="shared" si="75"/>
        <v>1.4316666666666666</v>
      </c>
      <c r="F89" s="15">
        <f t="shared" si="75"/>
        <v>13.528333333333334</v>
      </c>
      <c r="G89" s="15">
        <f t="shared" si="45"/>
        <v>18.258127033674011</v>
      </c>
      <c r="H89" s="15">
        <f t="shared" si="46"/>
        <v>13.603877102584477</v>
      </c>
      <c r="I89" s="15">
        <f t="shared" si="47"/>
        <v>15.931002068129244</v>
      </c>
      <c r="J89" s="15">
        <f t="shared" si="48"/>
        <v>0.39885198009400202</v>
      </c>
      <c r="K89" s="15">
        <f t="shared" si="49"/>
        <v>44.103333333333332</v>
      </c>
      <c r="L89" s="15">
        <f t="shared" si="50"/>
        <v>-7.861548128128292</v>
      </c>
      <c r="M89" s="15">
        <f t="shared" si="41"/>
        <v>17.371666666666666</v>
      </c>
      <c r="N89" s="15">
        <f t="shared" si="41"/>
        <v>72.911666666666676</v>
      </c>
      <c r="O89" s="15">
        <f t="shared" si="51"/>
        <v>2.0026897515012463</v>
      </c>
      <c r="P89" s="15">
        <f t="shared" si="52"/>
        <v>13.528333333333334</v>
      </c>
      <c r="Q89" s="15">
        <f t="shared" si="53"/>
        <v>19.067740866412446</v>
      </c>
      <c r="R89" s="15">
        <f t="shared" si="54"/>
        <v>13.675765756203413</v>
      </c>
      <c r="S89" s="15">
        <f t="shared" si="55"/>
        <v>114.34913074444536</v>
      </c>
      <c r="T89" s="15">
        <f t="shared" si="56"/>
        <v>81.579279746543222</v>
      </c>
      <c r="U89" s="15">
        <f t="shared" si="43"/>
        <v>-32.76985099790214</v>
      </c>
      <c r="V89" s="15">
        <f t="shared" si="57"/>
        <v>28.808333333333344</v>
      </c>
      <c r="W89" s="15">
        <f t="shared" si="58"/>
        <v>-5.3919751102090334</v>
      </c>
      <c r="X89" s="15">
        <f t="shared" si="59"/>
        <v>-9.1104887063162305</v>
      </c>
      <c r="Y89" s="15">
        <f t="shared" si="60"/>
        <v>58.507500000000007</v>
      </c>
      <c r="Z89" s="15">
        <f t="shared" si="61"/>
        <v>16.371753311307931</v>
      </c>
      <c r="AA89" s="15">
        <f t="shared" si="44"/>
        <v>97.964205245494298</v>
      </c>
      <c r="AB89" s="15">
        <f t="shared" si="62"/>
        <v>72.377556250000126</v>
      </c>
      <c r="AC89" s="15">
        <f t="shared" si="63"/>
        <v>1.112956685399547</v>
      </c>
      <c r="AD89" s="15">
        <f t="shared" si="64"/>
        <v>1.736728899008857</v>
      </c>
      <c r="AE89" s="15">
        <f t="shared" si="65"/>
        <v>0.69373794512093745</v>
      </c>
      <c r="AF89" s="15">
        <f t="shared" si="66"/>
        <v>1.170365597503205</v>
      </c>
      <c r="AG89" s="15">
        <f t="shared" si="67"/>
        <v>4.9968521069784732E-21</v>
      </c>
      <c r="AH89" s="15">
        <f t="shared" si="68"/>
        <v>0.44323814912682441</v>
      </c>
      <c r="AI89" s="15">
        <f t="shared" si="69"/>
        <v>-7.7310946746152845E-23</v>
      </c>
      <c r="AJ89" s="15">
        <f t="shared" si="70"/>
        <v>25.884505400128191</v>
      </c>
      <c r="AK89" s="15">
        <f t="shared" si="71"/>
        <v>-3.1046728785858337</v>
      </c>
      <c r="AL89" s="15">
        <f t="shared" si="72"/>
        <v>-7.7843100700772965</v>
      </c>
      <c r="AM89" s="15">
        <f t="shared" si="73"/>
        <v>27.207390480518317</v>
      </c>
      <c r="AP89" s="16">
        <f t="shared" si="74"/>
        <v>27.207390480518317</v>
      </c>
      <c r="AQ89" t="s">
        <v>96</v>
      </c>
      <c r="BC89">
        <v>0</v>
      </c>
      <c r="BD89">
        <v>0</v>
      </c>
    </row>
    <row r="90" spans="1:56" x14ac:dyDescent="0.2">
      <c r="A90" s="28">
        <f>'(Lab)limts'!B86</f>
        <v>37.109999999999992</v>
      </c>
      <c r="B90" s="29">
        <f>'(Lab)limts'!D86</f>
        <v>0.32581166666666661</v>
      </c>
      <c r="C90" s="15">
        <f>'(Lab)limts'!E86</f>
        <v>17.371666666666666</v>
      </c>
      <c r="D90" s="15">
        <f t="shared" si="75"/>
        <v>72.911666666666676</v>
      </c>
      <c r="E90" s="15">
        <f t="shared" si="75"/>
        <v>1.4316666666666666</v>
      </c>
      <c r="F90" s="15">
        <f t="shared" si="75"/>
        <v>13.528333333333334</v>
      </c>
      <c r="G90" s="15">
        <f t="shared" si="45"/>
        <v>17.374721753740804</v>
      </c>
      <c r="H90" s="15">
        <f t="shared" si="46"/>
        <v>13.603877102584477</v>
      </c>
      <c r="I90" s="15">
        <f t="shared" si="47"/>
        <v>15.48929942816264</v>
      </c>
      <c r="J90" s="15">
        <f t="shared" si="48"/>
        <v>0.40799502837114554</v>
      </c>
      <c r="K90" s="15">
        <f t="shared" si="49"/>
        <v>37.109999999999992</v>
      </c>
      <c r="L90" s="15">
        <f t="shared" si="50"/>
        <v>0.45874120685198344</v>
      </c>
      <c r="M90" s="15">
        <f t="shared" si="41"/>
        <v>17.371666666666666</v>
      </c>
      <c r="N90" s="15">
        <f t="shared" si="41"/>
        <v>72.911666666666676</v>
      </c>
      <c r="O90" s="15">
        <f t="shared" si="51"/>
        <v>2.0157795489513566</v>
      </c>
      <c r="P90" s="15">
        <f t="shared" si="52"/>
        <v>13.528333333333334</v>
      </c>
      <c r="Q90" s="15">
        <f t="shared" si="53"/>
        <v>17.377722700993989</v>
      </c>
      <c r="R90" s="15">
        <f t="shared" si="54"/>
        <v>13.677688765568119</v>
      </c>
      <c r="S90" s="15">
        <f t="shared" si="55"/>
        <v>88.487316825972087</v>
      </c>
      <c r="T90" s="15">
        <f t="shared" si="56"/>
        <v>81.525037764744425</v>
      </c>
      <c r="U90" s="15">
        <f t="shared" si="43"/>
        <v>-6.9622790612276617</v>
      </c>
      <c r="V90" s="15">
        <f t="shared" si="57"/>
        <v>35.801666666666684</v>
      </c>
      <c r="W90" s="15">
        <f t="shared" si="58"/>
        <v>-3.7000339354258696</v>
      </c>
      <c r="X90" s="15">
        <f t="shared" si="59"/>
        <v>-1.8722522230125971</v>
      </c>
      <c r="Y90" s="15">
        <f t="shared" si="60"/>
        <v>55.010833333333338</v>
      </c>
      <c r="Z90" s="15">
        <f t="shared" si="61"/>
        <v>15.527705733281053</v>
      </c>
      <c r="AA90" s="15">
        <f t="shared" si="44"/>
        <v>85.006177295358256</v>
      </c>
      <c r="AB90" s="15">
        <f t="shared" si="62"/>
        <v>25.108450694444489</v>
      </c>
      <c r="AC90" s="15">
        <f t="shared" si="63"/>
        <v>1.0560766704058497</v>
      </c>
      <c r="AD90" s="15">
        <f t="shared" si="64"/>
        <v>1.6987467579976474</v>
      </c>
      <c r="AE90" s="15">
        <f t="shared" si="65"/>
        <v>0.59172790476145232</v>
      </c>
      <c r="AF90" s="15">
        <f t="shared" si="66"/>
        <v>1.1378226516896017</v>
      </c>
      <c r="AG90" s="15">
        <f t="shared" si="67"/>
        <v>2.4768692117484105E-24</v>
      </c>
      <c r="AH90" s="15">
        <f t="shared" si="68"/>
        <v>0.37111376620496861</v>
      </c>
      <c r="AI90" s="15">
        <f t="shared" si="69"/>
        <v>-3.2086142099147248E-26</v>
      </c>
      <c r="AJ90" s="15">
        <f t="shared" si="70"/>
        <v>33.90063209417184</v>
      </c>
      <c r="AK90" s="15">
        <f t="shared" si="71"/>
        <v>-2.1780962453680774</v>
      </c>
      <c r="AL90" s="15">
        <f t="shared" si="72"/>
        <v>-1.6454692831368838</v>
      </c>
      <c r="AM90" s="15">
        <f t="shared" si="73"/>
        <v>34.010359139536106</v>
      </c>
      <c r="AP90" s="16">
        <f t="shared" si="74"/>
        <v>34.010359139536106</v>
      </c>
      <c r="AQ90" t="s">
        <v>97</v>
      </c>
      <c r="BC90">
        <v>0</v>
      </c>
      <c r="BD90">
        <v>0</v>
      </c>
    </row>
    <row r="91" spans="1:56" x14ac:dyDescent="0.2">
      <c r="A91" s="28">
        <f>'(Lab)limts'!B87</f>
        <v>71.291666666666686</v>
      </c>
      <c r="B91" s="29">
        <f>'(Lab)limts'!D87</f>
        <v>0.96521166666666702</v>
      </c>
      <c r="C91" s="15">
        <f>'(Lab)limts'!E87</f>
        <v>17.371666666666666</v>
      </c>
      <c r="D91" s="15">
        <f t="shared" ref="D91:F94" si="76">D90</f>
        <v>72.911666666666676</v>
      </c>
      <c r="E91" s="15">
        <f t="shared" si="76"/>
        <v>1.4316666666666666</v>
      </c>
      <c r="F91" s="15">
        <f t="shared" si="76"/>
        <v>13.528333333333334</v>
      </c>
      <c r="G91" s="15">
        <f t="shared" si="45"/>
        <v>17.398460746262792</v>
      </c>
      <c r="H91" s="15">
        <f t="shared" si="46"/>
        <v>13.603877102584477</v>
      </c>
      <c r="I91" s="15">
        <f t="shared" si="47"/>
        <v>15.501168924423634</v>
      </c>
      <c r="J91" s="15">
        <f t="shared" si="48"/>
        <v>0.40775642489523378</v>
      </c>
      <c r="K91" s="15">
        <f t="shared" si="49"/>
        <v>71.291666666666686</v>
      </c>
      <c r="L91" s="15">
        <f t="shared" si="50"/>
        <v>1.3587829251338372</v>
      </c>
      <c r="M91" s="15">
        <f t="shared" si="41"/>
        <v>17.371666666666666</v>
      </c>
      <c r="N91" s="15">
        <f t="shared" si="41"/>
        <v>72.911666666666676</v>
      </c>
      <c r="O91" s="15">
        <f t="shared" si="51"/>
        <v>2.0154379483083429</v>
      </c>
      <c r="P91" s="15">
        <f t="shared" si="52"/>
        <v>13.528333333333334</v>
      </c>
      <c r="Q91" s="15">
        <f t="shared" si="53"/>
        <v>17.424726506186921</v>
      </c>
      <c r="R91" s="15">
        <f t="shared" si="54"/>
        <v>13.677638425593036</v>
      </c>
      <c r="S91" s="15">
        <f t="shared" si="55"/>
        <v>85.527525447570653</v>
      </c>
      <c r="T91" s="15">
        <f t="shared" si="56"/>
        <v>81.526453107973438</v>
      </c>
      <c r="U91" s="15">
        <f t="shared" si="43"/>
        <v>-4.001072339597215</v>
      </c>
      <c r="V91" s="15">
        <f t="shared" si="57"/>
        <v>1.6199999999999903</v>
      </c>
      <c r="W91" s="15">
        <f t="shared" si="58"/>
        <v>-3.7470880805938851</v>
      </c>
      <c r="X91" s="15">
        <f t="shared" si="59"/>
        <v>-1.0778394346295994</v>
      </c>
      <c r="Y91" s="15">
        <f t="shared" si="60"/>
        <v>72.101666666666688</v>
      </c>
      <c r="Z91" s="15">
        <f t="shared" si="61"/>
        <v>15.55118246588998</v>
      </c>
      <c r="AA91" s="15">
        <f t="shared" si="44"/>
        <v>83.526989277772046</v>
      </c>
      <c r="AB91" s="15">
        <f t="shared" si="62"/>
        <v>488.48366944444535</v>
      </c>
      <c r="AC91" s="15">
        <f t="shared" si="63"/>
        <v>1.3249397212710738</v>
      </c>
      <c r="AD91" s="15">
        <f t="shared" si="64"/>
        <v>1.6998032109650492</v>
      </c>
      <c r="AE91" s="15">
        <f t="shared" si="65"/>
        <v>0.58691494930252786</v>
      </c>
      <c r="AF91" s="15">
        <f t="shared" si="66"/>
        <v>1.1369083220284326</v>
      </c>
      <c r="AG91" s="15">
        <f t="shared" si="67"/>
        <v>1.0041862152862642E-24</v>
      </c>
      <c r="AH91" s="15">
        <f t="shared" si="68"/>
        <v>0.37301305119589828</v>
      </c>
      <c r="AI91" s="15">
        <f t="shared" si="69"/>
        <v>-1.307511887667971E-26</v>
      </c>
      <c r="AJ91" s="15">
        <f t="shared" si="70"/>
        <v>1.2226971340596928</v>
      </c>
      <c r="AK91" s="15">
        <f t="shared" si="71"/>
        <v>-2.2044246395243055</v>
      </c>
      <c r="AL91" s="15">
        <f t="shared" si="72"/>
        <v>-0.94804428267932406</v>
      </c>
      <c r="AM91" s="15">
        <f t="shared" si="73"/>
        <v>2.6931884885578663</v>
      </c>
      <c r="AP91" s="16">
        <f t="shared" si="74"/>
        <v>2.6931884885578663</v>
      </c>
      <c r="AQ91" t="s">
        <v>98</v>
      </c>
      <c r="BC91">
        <v>0</v>
      </c>
      <c r="BD91">
        <v>0</v>
      </c>
    </row>
    <row r="92" spans="1:56" x14ac:dyDescent="0.2">
      <c r="A92" s="28">
        <f>'(Lab)limts'!B88</f>
        <v>64.304999999999993</v>
      </c>
      <c r="B92" s="29">
        <f>'(Lab)limts'!D88</f>
        <v>0.6711849999999997</v>
      </c>
      <c r="C92" s="15">
        <f>'(Lab)limts'!E88</f>
        <v>17.371666666666666</v>
      </c>
      <c r="D92" s="15">
        <f t="shared" si="76"/>
        <v>72.911666666666676</v>
      </c>
      <c r="E92" s="15">
        <f t="shared" si="76"/>
        <v>1.4316666666666666</v>
      </c>
      <c r="F92" s="15">
        <f t="shared" si="76"/>
        <v>13.528333333333334</v>
      </c>
      <c r="G92" s="15">
        <f t="shared" si="45"/>
        <v>17.384628039794318</v>
      </c>
      <c r="H92" s="15">
        <f t="shared" si="46"/>
        <v>13.603877102584477</v>
      </c>
      <c r="I92" s="15">
        <f t="shared" si="47"/>
        <v>15.494252571189397</v>
      </c>
      <c r="J92" s="15">
        <f t="shared" si="48"/>
        <v>0.40789550672868818</v>
      </c>
      <c r="K92" s="15">
        <f t="shared" si="49"/>
        <v>64.304999999999993</v>
      </c>
      <c r="L92" s="15">
        <f t="shared" si="50"/>
        <v>0.94495834568369419</v>
      </c>
      <c r="M92" s="15">
        <f t="shared" si="41"/>
        <v>17.371666666666666</v>
      </c>
      <c r="N92" s="15">
        <f t="shared" si="41"/>
        <v>72.911666666666676</v>
      </c>
      <c r="O92" s="15">
        <f t="shared" si="51"/>
        <v>2.0156370671332384</v>
      </c>
      <c r="P92" s="15">
        <f t="shared" si="52"/>
        <v>13.528333333333334</v>
      </c>
      <c r="Q92" s="15">
        <f t="shared" si="53"/>
        <v>17.397348908752019</v>
      </c>
      <c r="R92" s="15">
        <f t="shared" si="54"/>
        <v>13.677667767721925</v>
      </c>
      <c r="S92" s="15">
        <f t="shared" si="55"/>
        <v>86.886377179077485</v>
      </c>
      <c r="T92" s="15">
        <f t="shared" si="56"/>
        <v>81.525628103925641</v>
      </c>
      <c r="U92" s="15">
        <f t="shared" si="43"/>
        <v>-5.3607490751518441</v>
      </c>
      <c r="V92" s="15">
        <f t="shared" si="57"/>
        <v>8.6066666666666833</v>
      </c>
      <c r="W92" s="15">
        <f t="shared" si="58"/>
        <v>-3.7196811410300938</v>
      </c>
      <c r="X92" s="15">
        <f t="shared" si="59"/>
        <v>-1.4427530089176726</v>
      </c>
      <c r="Y92" s="15">
        <f t="shared" si="60"/>
        <v>68.608333333333334</v>
      </c>
      <c r="Z92" s="15">
        <f t="shared" si="61"/>
        <v>15.537508338236972</v>
      </c>
      <c r="AA92" s="15">
        <f t="shared" si="44"/>
        <v>84.206002641501556</v>
      </c>
      <c r="AB92" s="15">
        <f t="shared" si="62"/>
        <v>346.27006944444446</v>
      </c>
      <c r="AC92" s="15">
        <f t="shared" si="63"/>
        <v>1.2713972843427701</v>
      </c>
      <c r="AD92" s="15">
        <f t="shared" si="64"/>
        <v>1.6991878752206637</v>
      </c>
      <c r="AE92" s="15">
        <f t="shared" si="65"/>
        <v>0.58897331239045914</v>
      </c>
      <c r="AF92" s="15">
        <f t="shared" si="66"/>
        <v>1.1372676662839871</v>
      </c>
      <c r="AG92" s="15">
        <f t="shared" si="67"/>
        <v>1.5211711455310236E-24</v>
      </c>
      <c r="AH92" s="15">
        <f t="shared" si="68"/>
        <v>0.37190605866576915</v>
      </c>
      <c r="AI92" s="15">
        <f t="shared" si="69"/>
        <v>-1.97477988814643E-26</v>
      </c>
      <c r="AJ92" s="15">
        <f t="shared" si="70"/>
        <v>6.7694549710445315</v>
      </c>
      <c r="AK92" s="15">
        <f t="shared" si="71"/>
        <v>-2.1890935047703541</v>
      </c>
      <c r="AL92" s="15">
        <f t="shared" si="72"/>
        <v>-1.2686134071074546</v>
      </c>
      <c r="AM92" s="15">
        <f t="shared" si="73"/>
        <v>7.2268271706413501</v>
      </c>
      <c r="AP92" s="16">
        <f t="shared" si="74"/>
        <v>7.2268271706413501</v>
      </c>
      <c r="AQ92" t="s">
        <v>99</v>
      </c>
      <c r="BC92">
        <v>0</v>
      </c>
      <c r="BD92">
        <v>0</v>
      </c>
    </row>
    <row r="93" spans="1:56" x14ac:dyDescent="0.2">
      <c r="A93" s="28">
        <f>'(Lab)limts'!B89</f>
        <v>64.408333333333331</v>
      </c>
      <c r="B93" s="29">
        <f>'(Lab)limts'!D89</f>
        <v>-0.45333000000000001</v>
      </c>
      <c r="C93" s="15">
        <f>'(Lab)limts'!E89</f>
        <v>17.371666666666666</v>
      </c>
      <c r="D93" s="15">
        <f t="shared" si="76"/>
        <v>72.911666666666676</v>
      </c>
      <c r="E93" s="15">
        <f t="shared" si="76"/>
        <v>1.4316666666666666</v>
      </c>
      <c r="F93" s="15">
        <f t="shared" si="76"/>
        <v>13.528333333333334</v>
      </c>
      <c r="G93" s="15">
        <f t="shared" si="45"/>
        <v>17.377580696595189</v>
      </c>
      <c r="H93" s="15">
        <f t="shared" si="46"/>
        <v>13.603877102584477</v>
      </c>
      <c r="I93" s="15">
        <f t="shared" si="47"/>
        <v>15.490728899589833</v>
      </c>
      <c r="J93" s="15">
        <f t="shared" si="48"/>
        <v>0.40796631354222379</v>
      </c>
      <c r="K93" s="15">
        <f t="shared" si="49"/>
        <v>64.408333333333331</v>
      </c>
      <c r="L93" s="15">
        <f t="shared" si="50"/>
        <v>-0.63827336891809627</v>
      </c>
      <c r="M93" s="15">
        <f t="shared" si="41"/>
        <v>17.371666666666666</v>
      </c>
      <c r="N93" s="15">
        <f t="shared" si="41"/>
        <v>72.911666666666676</v>
      </c>
      <c r="O93" s="15">
        <f t="shared" si="51"/>
        <v>2.0157384388879502</v>
      </c>
      <c r="P93" s="15">
        <f t="shared" si="52"/>
        <v>13.528333333333334</v>
      </c>
      <c r="Q93" s="15">
        <f t="shared" si="53"/>
        <v>17.383388497966898</v>
      </c>
      <c r="R93" s="15">
        <f t="shared" si="54"/>
        <v>13.677682706942292</v>
      </c>
      <c r="S93" s="15">
        <f t="shared" si="55"/>
        <v>92.104226824697051</v>
      </c>
      <c r="T93" s="15">
        <f t="shared" si="56"/>
        <v>81.525208094229143</v>
      </c>
      <c r="U93" s="15">
        <f t="shared" si="43"/>
        <v>-10.579018730467908</v>
      </c>
      <c r="V93" s="15">
        <f t="shared" si="57"/>
        <v>8.5033333333333445</v>
      </c>
      <c r="W93" s="15">
        <f t="shared" si="58"/>
        <v>-3.7057057910246058</v>
      </c>
      <c r="X93" s="15">
        <f t="shared" si="59"/>
        <v>-2.8430150153405314</v>
      </c>
      <c r="Y93" s="15">
        <f t="shared" si="60"/>
        <v>68.66</v>
      </c>
      <c r="Z93" s="15">
        <f t="shared" si="61"/>
        <v>15.530535602454595</v>
      </c>
      <c r="AA93" s="15">
        <f t="shared" si="44"/>
        <v>86.814717459463097</v>
      </c>
      <c r="AB93" s="15">
        <f t="shared" si="62"/>
        <v>348.1955999999999</v>
      </c>
      <c r="AC93" s="15">
        <f t="shared" si="63"/>
        <v>1.2721919273136482</v>
      </c>
      <c r="AD93" s="15">
        <f t="shared" si="64"/>
        <v>1.6988741021104568</v>
      </c>
      <c r="AE93" s="15">
        <f t="shared" si="65"/>
        <v>0.5993252612400517</v>
      </c>
      <c r="AF93" s="15">
        <f t="shared" si="66"/>
        <v>1.1396176346070854</v>
      </c>
      <c r="AG93" s="15">
        <f t="shared" si="67"/>
        <v>7.398806546773962E-24</v>
      </c>
      <c r="AH93" s="15">
        <f t="shared" si="68"/>
        <v>0.37134237974511514</v>
      </c>
      <c r="AI93" s="15">
        <f t="shared" si="69"/>
        <v>-9.5905508353383944E-26</v>
      </c>
      <c r="AJ93" s="15">
        <f t="shared" si="70"/>
        <v>6.6840019581706711</v>
      </c>
      <c r="AK93" s="15">
        <f t="shared" si="71"/>
        <v>-2.1812715765230197</v>
      </c>
      <c r="AL93" s="15">
        <f t="shared" si="72"/>
        <v>-2.4947095666177006</v>
      </c>
      <c r="AM93" s="15">
        <f t="shared" si="73"/>
        <v>7.460388977067514</v>
      </c>
      <c r="AP93" s="16">
        <f t="shared" si="74"/>
        <v>7.460388977067514</v>
      </c>
      <c r="AQ93" t="s">
        <v>100</v>
      </c>
      <c r="BC93">
        <v>0</v>
      </c>
      <c r="BD93">
        <v>0</v>
      </c>
    </row>
    <row r="94" spans="1:56" x14ac:dyDescent="0.2">
      <c r="A94" s="28">
        <f>'(Lab)limts'!B90</f>
        <v>61.71</v>
      </c>
      <c r="B94" s="29">
        <f>'(Lab)limts'!D90</f>
        <v>0.65375833333333366</v>
      </c>
      <c r="C94" s="15">
        <f>'(Lab)limts'!E90</f>
        <v>17.371666666666666</v>
      </c>
      <c r="D94" s="15">
        <f t="shared" si="76"/>
        <v>72.911666666666676</v>
      </c>
      <c r="E94" s="15">
        <f t="shared" si="76"/>
        <v>1.4316666666666666</v>
      </c>
      <c r="F94" s="15">
        <f t="shared" si="76"/>
        <v>13.528333333333334</v>
      </c>
      <c r="G94" s="15">
        <f t="shared" si="45"/>
        <v>17.383963953488298</v>
      </c>
      <c r="H94" s="15">
        <f t="shared" si="46"/>
        <v>13.603877102584477</v>
      </c>
      <c r="I94" s="15">
        <f t="shared" si="47"/>
        <v>15.493920528036387</v>
      </c>
      <c r="J94" s="15">
        <f t="shared" si="48"/>
        <v>0.40790218048052757</v>
      </c>
      <c r="K94" s="15">
        <f t="shared" si="49"/>
        <v>61.71</v>
      </c>
      <c r="L94" s="15">
        <f t="shared" si="50"/>
        <v>0.92042778300731609</v>
      </c>
      <c r="M94" s="15">
        <f t="shared" si="41"/>
        <v>17.371666666666666</v>
      </c>
      <c r="N94" s="15">
        <f t="shared" si="41"/>
        <v>72.911666666666676</v>
      </c>
      <c r="O94" s="15">
        <f t="shared" si="51"/>
        <v>2.0156466217212885</v>
      </c>
      <c r="P94" s="15">
        <f t="shared" si="52"/>
        <v>13.528333333333334</v>
      </c>
      <c r="Q94" s="15">
        <f t="shared" si="53"/>
        <v>17.39603374569932</v>
      </c>
      <c r="R94" s="15">
        <f t="shared" si="54"/>
        <v>13.677669175756309</v>
      </c>
      <c r="S94" s="15">
        <f t="shared" si="55"/>
        <v>86.967052083294149</v>
      </c>
      <c r="T94" s="15">
        <f t="shared" si="56"/>
        <v>81.525588516728902</v>
      </c>
      <c r="U94" s="15">
        <f t="shared" si="43"/>
        <v>-5.4414635665652469</v>
      </c>
      <c r="V94" s="15">
        <f t="shared" si="57"/>
        <v>11.201666666666675</v>
      </c>
      <c r="W94" s="15">
        <f t="shared" si="58"/>
        <v>-3.7183645699430112</v>
      </c>
      <c r="X94" s="15">
        <f t="shared" si="59"/>
        <v>-1.4644044321080139</v>
      </c>
      <c r="Y94" s="15">
        <f t="shared" si="60"/>
        <v>67.310833333333335</v>
      </c>
      <c r="Z94" s="15">
        <f t="shared" si="61"/>
        <v>15.536851460727814</v>
      </c>
      <c r="AA94" s="15">
        <f t="shared" si="44"/>
        <v>84.246320300011519</v>
      </c>
      <c r="AB94" s="15">
        <f t="shared" si="62"/>
        <v>299.66495069444449</v>
      </c>
      <c r="AC94" s="15">
        <f t="shared" si="63"/>
        <v>1.2514083504814981</v>
      </c>
      <c r="AD94" s="15">
        <f t="shared" si="64"/>
        <v>1.6991583157327517</v>
      </c>
      <c r="AE94" s="15">
        <f t="shared" si="65"/>
        <v>0.58910350278689294</v>
      </c>
      <c r="AF94" s="15">
        <f t="shared" si="66"/>
        <v>1.1372922042669162</v>
      </c>
      <c r="AG94" s="15">
        <f t="shared" si="67"/>
        <v>1.5590762570859333E-24</v>
      </c>
      <c r="AH94" s="15">
        <f t="shared" si="68"/>
        <v>0.3718529333345737</v>
      </c>
      <c r="AI94" s="15">
        <f t="shared" si="69"/>
        <v>-2.0236990731832832E-26</v>
      </c>
      <c r="AJ94" s="15">
        <f t="shared" si="70"/>
        <v>8.9512481376336233</v>
      </c>
      <c r="AK94" s="15">
        <f t="shared" si="71"/>
        <v>-2.188356750229886</v>
      </c>
      <c r="AL94" s="15">
        <f t="shared" si="72"/>
        <v>-1.2876237317145331</v>
      </c>
      <c r="AM94" s="15">
        <f t="shared" si="73"/>
        <v>9.3043926917473012</v>
      </c>
      <c r="AP94" s="16">
        <f t="shared" si="74"/>
        <v>9.3043926917473012</v>
      </c>
      <c r="AQ94" t="s">
        <v>101</v>
      </c>
      <c r="BC94">
        <v>0</v>
      </c>
      <c r="BD94">
        <v>0</v>
      </c>
    </row>
  </sheetData>
  <sheetProtection algorithmName="SHA-512" hashValue="/lGtigAZmb9JJ6/u4vwVxtWhVxZqyPY8SbYo4CliusHbPIJFZxCV4APLuNpP1K9yDFHVXkK1eH+FGFqdoJajqQ==" saltValue="NdACdgf8ymeh6RB8W+AjPg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E8DC0B84-C2D6-AF48-985F-F20775C1912B}">
            <x14:iconSet iconSet="3Symbol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$AY$7</xm:f>
              </x14:cfvo>
              <x14:cfIcon iconSet="3Symbols" iconId="2"/>
              <x14:cfIcon iconSet="3Symbols" iconId="2"/>
              <x14:cfIcon iconSet="3Symbols" iconId="0"/>
            </x14:iconSet>
          </x14:cfRule>
          <xm:sqref>AP9:AP94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A5D-F653-B949-BA83-BAF6D21B050A}">
  <dimension ref="A2:BD94"/>
  <sheetViews>
    <sheetView topLeftCell="Q1" zoomScale="93" zoomScaleNormal="70" workbookViewId="0">
      <selection activeCell="F47" sqref="F47"/>
    </sheetView>
  </sheetViews>
  <sheetFormatPr baseColWidth="10" defaultColWidth="11.5" defaultRowHeight="15" x14ac:dyDescent="0.2"/>
  <cols>
    <col min="1" max="1" width="14.6640625" customWidth="1"/>
    <col min="2" max="2" width="11" bestFit="1" customWidth="1"/>
    <col min="3" max="3" width="8.83203125" customWidth="1"/>
    <col min="4" max="4" width="14" customWidth="1"/>
    <col min="5" max="20" width="8.83203125" customWidth="1"/>
    <col min="21" max="21" width="10.5" customWidth="1"/>
    <col min="22" max="27" width="8.83203125" customWidth="1"/>
    <col min="28" max="28" width="11.5" bestFit="1" customWidth="1"/>
    <col min="29" max="32" width="8.83203125" customWidth="1"/>
    <col min="33" max="33" width="12.5" bestFit="1" customWidth="1"/>
    <col min="34" max="34" width="8.83203125" customWidth="1"/>
    <col min="35" max="35" width="13.1640625" bestFit="1" customWidth="1"/>
    <col min="36" max="36" width="10.6640625" bestFit="1" customWidth="1"/>
    <col min="37" max="38" width="11.5" bestFit="1" customWidth="1"/>
    <col min="39" max="39" width="8.83203125" customWidth="1"/>
    <col min="40" max="40" width="0" style="4" hidden="1" customWidth="1"/>
    <col min="41" max="41" width="0" style="5" hidden="1" customWidth="1"/>
    <col min="42" max="42" width="8.1640625" style="5" customWidth="1"/>
    <col min="43" max="44" width="11.5" style="5"/>
    <col min="45" max="46" width="9.1640625" style="4" customWidth="1"/>
    <col min="47" max="260" width="8.83203125" customWidth="1"/>
    <col min="261" max="261" width="11" bestFit="1" customWidth="1"/>
    <col min="262" max="279" width="8.83203125" customWidth="1"/>
    <col min="280" max="280" width="10.5" customWidth="1"/>
    <col min="281" max="286" width="8.83203125" customWidth="1"/>
    <col min="287" max="287" width="11.5" bestFit="1" customWidth="1"/>
    <col min="288" max="291" width="8.83203125" customWidth="1"/>
    <col min="292" max="292" width="12.5" bestFit="1" customWidth="1"/>
    <col min="293" max="293" width="8.83203125" customWidth="1"/>
    <col min="294" max="294" width="13.1640625" bestFit="1" customWidth="1"/>
    <col min="295" max="295" width="10.6640625" bestFit="1" customWidth="1"/>
    <col min="296" max="297" width="11.5" bestFit="1" customWidth="1"/>
    <col min="298" max="298" width="8.83203125" customWidth="1"/>
    <col min="299" max="300" width="0" hidden="1" customWidth="1"/>
    <col min="301" max="302" width="9.1640625" customWidth="1"/>
    <col min="303" max="516" width="8.83203125" customWidth="1"/>
    <col min="517" max="517" width="11" bestFit="1" customWidth="1"/>
    <col min="518" max="535" width="8.83203125" customWidth="1"/>
    <col min="536" max="536" width="10.5" customWidth="1"/>
    <col min="537" max="542" width="8.83203125" customWidth="1"/>
    <col min="543" max="543" width="11.5" bestFit="1" customWidth="1"/>
    <col min="544" max="547" width="8.83203125" customWidth="1"/>
    <col min="548" max="548" width="12.5" bestFit="1" customWidth="1"/>
    <col min="549" max="549" width="8.83203125" customWidth="1"/>
    <col min="550" max="550" width="13.1640625" bestFit="1" customWidth="1"/>
    <col min="551" max="551" width="10.6640625" bestFit="1" customWidth="1"/>
    <col min="552" max="553" width="11.5" bestFit="1" customWidth="1"/>
    <col min="554" max="554" width="8.83203125" customWidth="1"/>
    <col min="555" max="556" width="0" hidden="1" customWidth="1"/>
    <col min="557" max="558" width="9.1640625" customWidth="1"/>
    <col min="559" max="772" width="8.83203125" customWidth="1"/>
    <col min="773" max="773" width="11" bestFit="1" customWidth="1"/>
    <col min="774" max="791" width="8.83203125" customWidth="1"/>
    <col min="792" max="792" width="10.5" customWidth="1"/>
    <col min="793" max="798" width="8.83203125" customWidth="1"/>
    <col min="799" max="799" width="11.5" bestFit="1" customWidth="1"/>
    <col min="800" max="803" width="8.83203125" customWidth="1"/>
    <col min="804" max="804" width="12.5" bestFit="1" customWidth="1"/>
    <col min="805" max="805" width="8.83203125" customWidth="1"/>
    <col min="806" max="806" width="13.1640625" bestFit="1" customWidth="1"/>
    <col min="807" max="807" width="10.6640625" bestFit="1" customWidth="1"/>
    <col min="808" max="809" width="11.5" bestFit="1" customWidth="1"/>
    <col min="810" max="810" width="8.83203125" customWidth="1"/>
    <col min="811" max="812" width="0" hidden="1" customWidth="1"/>
    <col min="813" max="814" width="9.1640625" customWidth="1"/>
    <col min="815" max="1028" width="8.83203125" customWidth="1"/>
    <col min="1029" max="1029" width="11" bestFit="1" customWidth="1"/>
    <col min="1030" max="1047" width="8.83203125" customWidth="1"/>
    <col min="1048" max="1048" width="10.5" customWidth="1"/>
    <col min="1049" max="1054" width="8.83203125" customWidth="1"/>
    <col min="1055" max="1055" width="11.5" bestFit="1" customWidth="1"/>
    <col min="1056" max="1059" width="8.83203125" customWidth="1"/>
    <col min="1060" max="1060" width="12.5" bestFit="1" customWidth="1"/>
    <col min="1061" max="1061" width="8.83203125" customWidth="1"/>
    <col min="1062" max="1062" width="13.1640625" bestFit="1" customWidth="1"/>
    <col min="1063" max="1063" width="10.6640625" bestFit="1" customWidth="1"/>
    <col min="1064" max="1065" width="11.5" bestFit="1" customWidth="1"/>
    <col min="1066" max="1066" width="8.83203125" customWidth="1"/>
    <col min="1067" max="1068" width="0" hidden="1" customWidth="1"/>
    <col min="1069" max="1070" width="9.1640625" customWidth="1"/>
    <col min="1071" max="1284" width="8.83203125" customWidth="1"/>
    <col min="1285" max="1285" width="11" bestFit="1" customWidth="1"/>
    <col min="1286" max="1303" width="8.83203125" customWidth="1"/>
    <col min="1304" max="1304" width="10.5" customWidth="1"/>
    <col min="1305" max="1310" width="8.83203125" customWidth="1"/>
    <col min="1311" max="1311" width="11.5" bestFit="1" customWidth="1"/>
    <col min="1312" max="1315" width="8.83203125" customWidth="1"/>
    <col min="1316" max="1316" width="12.5" bestFit="1" customWidth="1"/>
    <col min="1317" max="1317" width="8.83203125" customWidth="1"/>
    <col min="1318" max="1318" width="13.1640625" bestFit="1" customWidth="1"/>
    <col min="1319" max="1319" width="10.6640625" bestFit="1" customWidth="1"/>
    <col min="1320" max="1321" width="11.5" bestFit="1" customWidth="1"/>
    <col min="1322" max="1322" width="8.83203125" customWidth="1"/>
    <col min="1323" max="1324" width="0" hidden="1" customWidth="1"/>
    <col min="1325" max="1326" width="9.1640625" customWidth="1"/>
    <col min="1327" max="1540" width="8.83203125" customWidth="1"/>
    <col min="1541" max="1541" width="11" bestFit="1" customWidth="1"/>
    <col min="1542" max="1559" width="8.83203125" customWidth="1"/>
    <col min="1560" max="1560" width="10.5" customWidth="1"/>
    <col min="1561" max="1566" width="8.83203125" customWidth="1"/>
    <col min="1567" max="1567" width="11.5" bestFit="1" customWidth="1"/>
    <col min="1568" max="1571" width="8.83203125" customWidth="1"/>
    <col min="1572" max="1572" width="12.5" bestFit="1" customWidth="1"/>
    <col min="1573" max="1573" width="8.83203125" customWidth="1"/>
    <col min="1574" max="1574" width="13.1640625" bestFit="1" customWidth="1"/>
    <col min="1575" max="1575" width="10.6640625" bestFit="1" customWidth="1"/>
    <col min="1576" max="1577" width="11.5" bestFit="1" customWidth="1"/>
    <col min="1578" max="1578" width="8.83203125" customWidth="1"/>
    <col min="1579" max="1580" width="0" hidden="1" customWidth="1"/>
    <col min="1581" max="1582" width="9.1640625" customWidth="1"/>
    <col min="1583" max="1796" width="8.83203125" customWidth="1"/>
    <col min="1797" max="1797" width="11" bestFit="1" customWidth="1"/>
    <col min="1798" max="1815" width="8.83203125" customWidth="1"/>
    <col min="1816" max="1816" width="10.5" customWidth="1"/>
    <col min="1817" max="1822" width="8.83203125" customWidth="1"/>
    <col min="1823" max="1823" width="11.5" bestFit="1" customWidth="1"/>
    <col min="1824" max="1827" width="8.83203125" customWidth="1"/>
    <col min="1828" max="1828" width="12.5" bestFit="1" customWidth="1"/>
    <col min="1829" max="1829" width="8.83203125" customWidth="1"/>
    <col min="1830" max="1830" width="13.1640625" bestFit="1" customWidth="1"/>
    <col min="1831" max="1831" width="10.6640625" bestFit="1" customWidth="1"/>
    <col min="1832" max="1833" width="11.5" bestFit="1" customWidth="1"/>
    <col min="1834" max="1834" width="8.83203125" customWidth="1"/>
    <col min="1835" max="1836" width="0" hidden="1" customWidth="1"/>
    <col min="1837" max="1838" width="9.1640625" customWidth="1"/>
    <col min="1839" max="2052" width="8.83203125" customWidth="1"/>
    <col min="2053" max="2053" width="11" bestFit="1" customWidth="1"/>
    <col min="2054" max="2071" width="8.83203125" customWidth="1"/>
    <col min="2072" max="2072" width="10.5" customWidth="1"/>
    <col min="2073" max="2078" width="8.83203125" customWidth="1"/>
    <col min="2079" max="2079" width="11.5" bestFit="1" customWidth="1"/>
    <col min="2080" max="2083" width="8.83203125" customWidth="1"/>
    <col min="2084" max="2084" width="12.5" bestFit="1" customWidth="1"/>
    <col min="2085" max="2085" width="8.83203125" customWidth="1"/>
    <col min="2086" max="2086" width="13.1640625" bestFit="1" customWidth="1"/>
    <col min="2087" max="2087" width="10.6640625" bestFit="1" customWidth="1"/>
    <col min="2088" max="2089" width="11.5" bestFit="1" customWidth="1"/>
    <col min="2090" max="2090" width="8.83203125" customWidth="1"/>
    <col min="2091" max="2092" width="0" hidden="1" customWidth="1"/>
    <col min="2093" max="2094" width="9.1640625" customWidth="1"/>
    <col min="2095" max="2308" width="8.83203125" customWidth="1"/>
    <col min="2309" max="2309" width="11" bestFit="1" customWidth="1"/>
    <col min="2310" max="2327" width="8.83203125" customWidth="1"/>
    <col min="2328" max="2328" width="10.5" customWidth="1"/>
    <col min="2329" max="2334" width="8.83203125" customWidth="1"/>
    <col min="2335" max="2335" width="11.5" bestFit="1" customWidth="1"/>
    <col min="2336" max="2339" width="8.83203125" customWidth="1"/>
    <col min="2340" max="2340" width="12.5" bestFit="1" customWidth="1"/>
    <col min="2341" max="2341" width="8.83203125" customWidth="1"/>
    <col min="2342" max="2342" width="13.1640625" bestFit="1" customWidth="1"/>
    <col min="2343" max="2343" width="10.6640625" bestFit="1" customWidth="1"/>
    <col min="2344" max="2345" width="11.5" bestFit="1" customWidth="1"/>
    <col min="2346" max="2346" width="8.83203125" customWidth="1"/>
    <col min="2347" max="2348" width="0" hidden="1" customWidth="1"/>
    <col min="2349" max="2350" width="9.1640625" customWidth="1"/>
    <col min="2351" max="2564" width="8.83203125" customWidth="1"/>
    <col min="2565" max="2565" width="11" bestFit="1" customWidth="1"/>
    <col min="2566" max="2583" width="8.83203125" customWidth="1"/>
    <col min="2584" max="2584" width="10.5" customWidth="1"/>
    <col min="2585" max="2590" width="8.83203125" customWidth="1"/>
    <col min="2591" max="2591" width="11.5" bestFit="1" customWidth="1"/>
    <col min="2592" max="2595" width="8.83203125" customWidth="1"/>
    <col min="2596" max="2596" width="12.5" bestFit="1" customWidth="1"/>
    <col min="2597" max="2597" width="8.83203125" customWidth="1"/>
    <col min="2598" max="2598" width="13.1640625" bestFit="1" customWidth="1"/>
    <col min="2599" max="2599" width="10.6640625" bestFit="1" customWidth="1"/>
    <col min="2600" max="2601" width="11.5" bestFit="1" customWidth="1"/>
    <col min="2602" max="2602" width="8.83203125" customWidth="1"/>
    <col min="2603" max="2604" width="0" hidden="1" customWidth="1"/>
    <col min="2605" max="2606" width="9.1640625" customWidth="1"/>
    <col min="2607" max="2820" width="8.83203125" customWidth="1"/>
    <col min="2821" max="2821" width="11" bestFit="1" customWidth="1"/>
    <col min="2822" max="2839" width="8.83203125" customWidth="1"/>
    <col min="2840" max="2840" width="10.5" customWidth="1"/>
    <col min="2841" max="2846" width="8.83203125" customWidth="1"/>
    <col min="2847" max="2847" width="11.5" bestFit="1" customWidth="1"/>
    <col min="2848" max="2851" width="8.83203125" customWidth="1"/>
    <col min="2852" max="2852" width="12.5" bestFit="1" customWidth="1"/>
    <col min="2853" max="2853" width="8.83203125" customWidth="1"/>
    <col min="2854" max="2854" width="13.1640625" bestFit="1" customWidth="1"/>
    <col min="2855" max="2855" width="10.6640625" bestFit="1" customWidth="1"/>
    <col min="2856" max="2857" width="11.5" bestFit="1" customWidth="1"/>
    <col min="2858" max="2858" width="8.83203125" customWidth="1"/>
    <col min="2859" max="2860" width="0" hidden="1" customWidth="1"/>
    <col min="2861" max="2862" width="9.1640625" customWidth="1"/>
    <col min="2863" max="3076" width="8.83203125" customWidth="1"/>
    <col min="3077" max="3077" width="11" bestFit="1" customWidth="1"/>
    <col min="3078" max="3095" width="8.83203125" customWidth="1"/>
    <col min="3096" max="3096" width="10.5" customWidth="1"/>
    <col min="3097" max="3102" width="8.83203125" customWidth="1"/>
    <col min="3103" max="3103" width="11.5" bestFit="1" customWidth="1"/>
    <col min="3104" max="3107" width="8.83203125" customWidth="1"/>
    <col min="3108" max="3108" width="12.5" bestFit="1" customWidth="1"/>
    <col min="3109" max="3109" width="8.83203125" customWidth="1"/>
    <col min="3110" max="3110" width="13.1640625" bestFit="1" customWidth="1"/>
    <col min="3111" max="3111" width="10.6640625" bestFit="1" customWidth="1"/>
    <col min="3112" max="3113" width="11.5" bestFit="1" customWidth="1"/>
    <col min="3114" max="3114" width="8.83203125" customWidth="1"/>
    <col min="3115" max="3116" width="0" hidden="1" customWidth="1"/>
    <col min="3117" max="3118" width="9.1640625" customWidth="1"/>
    <col min="3119" max="3332" width="8.83203125" customWidth="1"/>
    <col min="3333" max="3333" width="11" bestFit="1" customWidth="1"/>
    <col min="3334" max="3351" width="8.83203125" customWidth="1"/>
    <col min="3352" max="3352" width="10.5" customWidth="1"/>
    <col min="3353" max="3358" width="8.83203125" customWidth="1"/>
    <col min="3359" max="3359" width="11.5" bestFit="1" customWidth="1"/>
    <col min="3360" max="3363" width="8.83203125" customWidth="1"/>
    <col min="3364" max="3364" width="12.5" bestFit="1" customWidth="1"/>
    <col min="3365" max="3365" width="8.83203125" customWidth="1"/>
    <col min="3366" max="3366" width="13.1640625" bestFit="1" customWidth="1"/>
    <col min="3367" max="3367" width="10.6640625" bestFit="1" customWidth="1"/>
    <col min="3368" max="3369" width="11.5" bestFit="1" customWidth="1"/>
    <col min="3370" max="3370" width="8.83203125" customWidth="1"/>
    <col min="3371" max="3372" width="0" hidden="1" customWidth="1"/>
    <col min="3373" max="3374" width="9.1640625" customWidth="1"/>
    <col min="3375" max="3588" width="8.83203125" customWidth="1"/>
    <col min="3589" max="3589" width="11" bestFit="1" customWidth="1"/>
    <col min="3590" max="3607" width="8.83203125" customWidth="1"/>
    <col min="3608" max="3608" width="10.5" customWidth="1"/>
    <col min="3609" max="3614" width="8.83203125" customWidth="1"/>
    <col min="3615" max="3615" width="11.5" bestFit="1" customWidth="1"/>
    <col min="3616" max="3619" width="8.83203125" customWidth="1"/>
    <col min="3620" max="3620" width="12.5" bestFit="1" customWidth="1"/>
    <col min="3621" max="3621" width="8.83203125" customWidth="1"/>
    <col min="3622" max="3622" width="13.1640625" bestFit="1" customWidth="1"/>
    <col min="3623" max="3623" width="10.6640625" bestFit="1" customWidth="1"/>
    <col min="3624" max="3625" width="11.5" bestFit="1" customWidth="1"/>
    <col min="3626" max="3626" width="8.83203125" customWidth="1"/>
    <col min="3627" max="3628" width="0" hidden="1" customWidth="1"/>
    <col min="3629" max="3630" width="9.1640625" customWidth="1"/>
    <col min="3631" max="3844" width="8.83203125" customWidth="1"/>
    <col min="3845" max="3845" width="11" bestFit="1" customWidth="1"/>
    <col min="3846" max="3863" width="8.83203125" customWidth="1"/>
    <col min="3864" max="3864" width="10.5" customWidth="1"/>
    <col min="3865" max="3870" width="8.83203125" customWidth="1"/>
    <col min="3871" max="3871" width="11.5" bestFit="1" customWidth="1"/>
    <col min="3872" max="3875" width="8.83203125" customWidth="1"/>
    <col min="3876" max="3876" width="12.5" bestFit="1" customWidth="1"/>
    <col min="3877" max="3877" width="8.83203125" customWidth="1"/>
    <col min="3878" max="3878" width="13.1640625" bestFit="1" customWidth="1"/>
    <col min="3879" max="3879" width="10.6640625" bestFit="1" customWidth="1"/>
    <col min="3880" max="3881" width="11.5" bestFit="1" customWidth="1"/>
    <col min="3882" max="3882" width="8.83203125" customWidth="1"/>
    <col min="3883" max="3884" width="0" hidden="1" customWidth="1"/>
    <col min="3885" max="3886" width="9.1640625" customWidth="1"/>
    <col min="3887" max="4100" width="8.83203125" customWidth="1"/>
    <col min="4101" max="4101" width="11" bestFit="1" customWidth="1"/>
    <col min="4102" max="4119" width="8.83203125" customWidth="1"/>
    <col min="4120" max="4120" width="10.5" customWidth="1"/>
    <col min="4121" max="4126" width="8.83203125" customWidth="1"/>
    <col min="4127" max="4127" width="11.5" bestFit="1" customWidth="1"/>
    <col min="4128" max="4131" width="8.83203125" customWidth="1"/>
    <col min="4132" max="4132" width="12.5" bestFit="1" customWidth="1"/>
    <col min="4133" max="4133" width="8.83203125" customWidth="1"/>
    <col min="4134" max="4134" width="13.1640625" bestFit="1" customWidth="1"/>
    <col min="4135" max="4135" width="10.6640625" bestFit="1" customWidth="1"/>
    <col min="4136" max="4137" width="11.5" bestFit="1" customWidth="1"/>
    <col min="4138" max="4138" width="8.83203125" customWidth="1"/>
    <col min="4139" max="4140" width="0" hidden="1" customWidth="1"/>
    <col min="4141" max="4142" width="9.1640625" customWidth="1"/>
    <col min="4143" max="4356" width="8.83203125" customWidth="1"/>
    <col min="4357" max="4357" width="11" bestFit="1" customWidth="1"/>
    <col min="4358" max="4375" width="8.83203125" customWidth="1"/>
    <col min="4376" max="4376" width="10.5" customWidth="1"/>
    <col min="4377" max="4382" width="8.83203125" customWidth="1"/>
    <col min="4383" max="4383" width="11.5" bestFit="1" customWidth="1"/>
    <col min="4384" max="4387" width="8.83203125" customWidth="1"/>
    <col min="4388" max="4388" width="12.5" bestFit="1" customWidth="1"/>
    <col min="4389" max="4389" width="8.83203125" customWidth="1"/>
    <col min="4390" max="4390" width="13.1640625" bestFit="1" customWidth="1"/>
    <col min="4391" max="4391" width="10.6640625" bestFit="1" customWidth="1"/>
    <col min="4392" max="4393" width="11.5" bestFit="1" customWidth="1"/>
    <col min="4394" max="4394" width="8.83203125" customWidth="1"/>
    <col min="4395" max="4396" width="0" hidden="1" customWidth="1"/>
    <col min="4397" max="4398" width="9.1640625" customWidth="1"/>
    <col min="4399" max="4612" width="8.83203125" customWidth="1"/>
    <col min="4613" max="4613" width="11" bestFit="1" customWidth="1"/>
    <col min="4614" max="4631" width="8.83203125" customWidth="1"/>
    <col min="4632" max="4632" width="10.5" customWidth="1"/>
    <col min="4633" max="4638" width="8.83203125" customWidth="1"/>
    <col min="4639" max="4639" width="11.5" bestFit="1" customWidth="1"/>
    <col min="4640" max="4643" width="8.83203125" customWidth="1"/>
    <col min="4644" max="4644" width="12.5" bestFit="1" customWidth="1"/>
    <col min="4645" max="4645" width="8.83203125" customWidth="1"/>
    <col min="4646" max="4646" width="13.1640625" bestFit="1" customWidth="1"/>
    <col min="4647" max="4647" width="10.6640625" bestFit="1" customWidth="1"/>
    <col min="4648" max="4649" width="11.5" bestFit="1" customWidth="1"/>
    <col min="4650" max="4650" width="8.83203125" customWidth="1"/>
    <col min="4651" max="4652" width="0" hidden="1" customWidth="1"/>
    <col min="4653" max="4654" width="9.1640625" customWidth="1"/>
    <col min="4655" max="4868" width="8.83203125" customWidth="1"/>
    <col min="4869" max="4869" width="11" bestFit="1" customWidth="1"/>
    <col min="4870" max="4887" width="8.83203125" customWidth="1"/>
    <col min="4888" max="4888" width="10.5" customWidth="1"/>
    <col min="4889" max="4894" width="8.83203125" customWidth="1"/>
    <col min="4895" max="4895" width="11.5" bestFit="1" customWidth="1"/>
    <col min="4896" max="4899" width="8.83203125" customWidth="1"/>
    <col min="4900" max="4900" width="12.5" bestFit="1" customWidth="1"/>
    <col min="4901" max="4901" width="8.83203125" customWidth="1"/>
    <col min="4902" max="4902" width="13.1640625" bestFit="1" customWidth="1"/>
    <col min="4903" max="4903" width="10.6640625" bestFit="1" customWidth="1"/>
    <col min="4904" max="4905" width="11.5" bestFit="1" customWidth="1"/>
    <col min="4906" max="4906" width="8.83203125" customWidth="1"/>
    <col min="4907" max="4908" width="0" hidden="1" customWidth="1"/>
    <col min="4909" max="4910" width="9.1640625" customWidth="1"/>
    <col min="4911" max="5124" width="8.83203125" customWidth="1"/>
    <col min="5125" max="5125" width="11" bestFit="1" customWidth="1"/>
    <col min="5126" max="5143" width="8.83203125" customWidth="1"/>
    <col min="5144" max="5144" width="10.5" customWidth="1"/>
    <col min="5145" max="5150" width="8.83203125" customWidth="1"/>
    <col min="5151" max="5151" width="11.5" bestFit="1" customWidth="1"/>
    <col min="5152" max="5155" width="8.83203125" customWidth="1"/>
    <col min="5156" max="5156" width="12.5" bestFit="1" customWidth="1"/>
    <col min="5157" max="5157" width="8.83203125" customWidth="1"/>
    <col min="5158" max="5158" width="13.1640625" bestFit="1" customWidth="1"/>
    <col min="5159" max="5159" width="10.6640625" bestFit="1" customWidth="1"/>
    <col min="5160" max="5161" width="11.5" bestFit="1" customWidth="1"/>
    <col min="5162" max="5162" width="8.83203125" customWidth="1"/>
    <col min="5163" max="5164" width="0" hidden="1" customWidth="1"/>
    <col min="5165" max="5166" width="9.1640625" customWidth="1"/>
    <col min="5167" max="5380" width="8.83203125" customWidth="1"/>
    <col min="5381" max="5381" width="11" bestFit="1" customWidth="1"/>
    <col min="5382" max="5399" width="8.83203125" customWidth="1"/>
    <col min="5400" max="5400" width="10.5" customWidth="1"/>
    <col min="5401" max="5406" width="8.83203125" customWidth="1"/>
    <col min="5407" max="5407" width="11.5" bestFit="1" customWidth="1"/>
    <col min="5408" max="5411" width="8.83203125" customWidth="1"/>
    <col min="5412" max="5412" width="12.5" bestFit="1" customWidth="1"/>
    <col min="5413" max="5413" width="8.83203125" customWidth="1"/>
    <col min="5414" max="5414" width="13.1640625" bestFit="1" customWidth="1"/>
    <col min="5415" max="5415" width="10.6640625" bestFit="1" customWidth="1"/>
    <col min="5416" max="5417" width="11.5" bestFit="1" customWidth="1"/>
    <col min="5418" max="5418" width="8.83203125" customWidth="1"/>
    <col min="5419" max="5420" width="0" hidden="1" customWidth="1"/>
    <col min="5421" max="5422" width="9.1640625" customWidth="1"/>
    <col min="5423" max="5636" width="8.83203125" customWidth="1"/>
    <col min="5637" max="5637" width="11" bestFit="1" customWidth="1"/>
    <col min="5638" max="5655" width="8.83203125" customWidth="1"/>
    <col min="5656" max="5656" width="10.5" customWidth="1"/>
    <col min="5657" max="5662" width="8.83203125" customWidth="1"/>
    <col min="5663" max="5663" width="11.5" bestFit="1" customWidth="1"/>
    <col min="5664" max="5667" width="8.83203125" customWidth="1"/>
    <col min="5668" max="5668" width="12.5" bestFit="1" customWidth="1"/>
    <col min="5669" max="5669" width="8.83203125" customWidth="1"/>
    <col min="5670" max="5670" width="13.1640625" bestFit="1" customWidth="1"/>
    <col min="5671" max="5671" width="10.6640625" bestFit="1" customWidth="1"/>
    <col min="5672" max="5673" width="11.5" bestFit="1" customWidth="1"/>
    <col min="5674" max="5674" width="8.83203125" customWidth="1"/>
    <col min="5675" max="5676" width="0" hidden="1" customWidth="1"/>
    <col min="5677" max="5678" width="9.1640625" customWidth="1"/>
    <col min="5679" max="5892" width="8.83203125" customWidth="1"/>
    <col min="5893" max="5893" width="11" bestFit="1" customWidth="1"/>
    <col min="5894" max="5911" width="8.83203125" customWidth="1"/>
    <col min="5912" max="5912" width="10.5" customWidth="1"/>
    <col min="5913" max="5918" width="8.83203125" customWidth="1"/>
    <col min="5919" max="5919" width="11.5" bestFit="1" customWidth="1"/>
    <col min="5920" max="5923" width="8.83203125" customWidth="1"/>
    <col min="5924" max="5924" width="12.5" bestFit="1" customWidth="1"/>
    <col min="5925" max="5925" width="8.83203125" customWidth="1"/>
    <col min="5926" max="5926" width="13.1640625" bestFit="1" customWidth="1"/>
    <col min="5927" max="5927" width="10.6640625" bestFit="1" customWidth="1"/>
    <col min="5928" max="5929" width="11.5" bestFit="1" customWidth="1"/>
    <col min="5930" max="5930" width="8.83203125" customWidth="1"/>
    <col min="5931" max="5932" width="0" hidden="1" customWidth="1"/>
    <col min="5933" max="5934" width="9.1640625" customWidth="1"/>
    <col min="5935" max="6148" width="8.83203125" customWidth="1"/>
    <col min="6149" max="6149" width="11" bestFit="1" customWidth="1"/>
    <col min="6150" max="6167" width="8.83203125" customWidth="1"/>
    <col min="6168" max="6168" width="10.5" customWidth="1"/>
    <col min="6169" max="6174" width="8.83203125" customWidth="1"/>
    <col min="6175" max="6175" width="11.5" bestFit="1" customWidth="1"/>
    <col min="6176" max="6179" width="8.83203125" customWidth="1"/>
    <col min="6180" max="6180" width="12.5" bestFit="1" customWidth="1"/>
    <col min="6181" max="6181" width="8.83203125" customWidth="1"/>
    <col min="6182" max="6182" width="13.1640625" bestFit="1" customWidth="1"/>
    <col min="6183" max="6183" width="10.6640625" bestFit="1" customWidth="1"/>
    <col min="6184" max="6185" width="11.5" bestFit="1" customWidth="1"/>
    <col min="6186" max="6186" width="8.83203125" customWidth="1"/>
    <col min="6187" max="6188" width="0" hidden="1" customWidth="1"/>
    <col min="6189" max="6190" width="9.1640625" customWidth="1"/>
    <col min="6191" max="6404" width="8.83203125" customWidth="1"/>
    <col min="6405" max="6405" width="11" bestFit="1" customWidth="1"/>
    <col min="6406" max="6423" width="8.83203125" customWidth="1"/>
    <col min="6424" max="6424" width="10.5" customWidth="1"/>
    <col min="6425" max="6430" width="8.83203125" customWidth="1"/>
    <col min="6431" max="6431" width="11.5" bestFit="1" customWidth="1"/>
    <col min="6432" max="6435" width="8.83203125" customWidth="1"/>
    <col min="6436" max="6436" width="12.5" bestFit="1" customWidth="1"/>
    <col min="6437" max="6437" width="8.83203125" customWidth="1"/>
    <col min="6438" max="6438" width="13.1640625" bestFit="1" customWidth="1"/>
    <col min="6439" max="6439" width="10.6640625" bestFit="1" customWidth="1"/>
    <col min="6440" max="6441" width="11.5" bestFit="1" customWidth="1"/>
    <col min="6442" max="6442" width="8.83203125" customWidth="1"/>
    <col min="6443" max="6444" width="0" hidden="1" customWidth="1"/>
    <col min="6445" max="6446" width="9.1640625" customWidth="1"/>
    <col min="6447" max="6660" width="8.83203125" customWidth="1"/>
    <col min="6661" max="6661" width="11" bestFit="1" customWidth="1"/>
    <col min="6662" max="6679" width="8.83203125" customWidth="1"/>
    <col min="6680" max="6680" width="10.5" customWidth="1"/>
    <col min="6681" max="6686" width="8.83203125" customWidth="1"/>
    <col min="6687" max="6687" width="11.5" bestFit="1" customWidth="1"/>
    <col min="6688" max="6691" width="8.83203125" customWidth="1"/>
    <col min="6692" max="6692" width="12.5" bestFit="1" customWidth="1"/>
    <col min="6693" max="6693" width="8.83203125" customWidth="1"/>
    <col min="6694" max="6694" width="13.1640625" bestFit="1" customWidth="1"/>
    <col min="6695" max="6695" width="10.6640625" bestFit="1" customWidth="1"/>
    <col min="6696" max="6697" width="11.5" bestFit="1" customWidth="1"/>
    <col min="6698" max="6698" width="8.83203125" customWidth="1"/>
    <col min="6699" max="6700" width="0" hidden="1" customWidth="1"/>
    <col min="6701" max="6702" width="9.1640625" customWidth="1"/>
    <col min="6703" max="6916" width="8.83203125" customWidth="1"/>
    <col min="6917" max="6917" width="11" bestFit="1" customWidth="1"/>
    <col min="6918" max="6935" width="8.83203125" customWidth="1"/>
    <col min="6936" max="6936" width="10.5" customWidth="1"/>
    <col min="6937" max="6942" width="8.83203125" customWidth="1"/>
    <col min="6943" max="6943" width="11.5" bestFit="1" customWidth="1"/>
    <col min="6944" max="6947" width="8.83203125" customWidth="1"/>
    <col min="6948" max="6948" width="12.5" bestFit="1" customWidth="1"/>
    <col min="6949" max="6949" width="8.83203125" customWidth="1"/>
    <col min="6950" max="6950" width="13.1640625" bestFit="1" customWidth="1"/>
    <col min="6951" max="6951" width="10.6640625" bestFit="1" customWidth="1"/>
    <col min="6952" max="6953" width="11.5" bestFit="1" customWidth="1"/>
    <col min="6954" max="6954" width="8.83203125" customWidth="1"/>
    <col min="6955" max="6956" width="0" hidden="1" customWidth="1"/>
    <col min="6957" max="6958" width="9.1640625" customWidth="1"/>
    <col min="6959" max="7172" width="8.83203125" customWidth="1"/>
    <col min="7173" max="7173" width="11" bestFit="1" customWidth="1"/>
    <col min="7174" max="7191" width="8.83203125" customWidth="1"/>
    <col min="7192" max="7192" width="10.5" customWidth="1"/>
    <col min="7193" max="7198" width="8.83203125" customWidth="1"/>
    <col min="7199" max="7199" width="11.5" bestFit="1" customWidth="1"/>
    <col min="7200" max="7203" width="8.83203125" customWidth="1"/>
    <col min="7204" max="7204" width="12.5" bestFit="1" customWidth="1"/>
    <col min="7205" max="7205" width="8.83203125" customWidth="1"/>
    <col min="7206" max="7206" width="13.1640625" bestFit="1" customWidth="1"/>
    <col min="7207" max="7207" width="10.6640625" bestFit="1" customWidth="1"/>
    <col min="7208" max="7209" width="11.5" bestFit="1" customWidth="1"/>
    <col min="7210" max="7210" width="8.83203125" customWidth="1"/>
    <col min="7211" max="7212" width="0" hidden="1" customWidth="1"/>
    <col min="7213" max="7214" width="9.1640625" customWidth="1"/>
    <col min="7215" max="7428" width="8.83203125" customWidth="1"/>
    <col min="7429" max="7429" width="11" bestFit="1" customWidth="1"/>
    <col min="7430" max="7447" width="8.83203125" customWidth="1"/>
    <col min="7448" max="7448" width="10.5" customWidth="1"/>
    <col min="7449" max="7454" width="8.83203125" customWidth="1"/>
    <col min="7455" max="7455" width="11.5" bestFit="1" customWidth="1"/>
    <col min="7456" max="7459" width="8.83203125" customWidth="1"/>
    <col min="7460" max="7460" width="12.5" bestFit="1" customWidth="1"/>
    <col min="7461" max="7461" width="8.83203125" customWidth="1"/>
    <col min="7462" max="7462" width="13.1640625" bestFit="1" customWidth="1"/>
    <col min="7463" max="7463" width="10.6640625" bestFit="1" customWidth="1"/>
    <col min="7464" max="7465" width="11.5" bestFit="1" customWidth="1"/>
    <col min="7466" max="7466" width="8.83203125" customWidth="1"/>
    <col min="7467" max="7468" width="0" hidden="1" customWidth="1"/>
    <col min="7469" max="7470" width="9.1640625" customWidth="1"/>
    <col min="7471" max="7684" width="8.83203125" customWidth="1"/>
    <col min="7685" max="7685" width="11" bestFit="1" customWidth="1"/>
    <col min="7686" max="7703" width="8.83203125" customWidth="1"/>
    <col min="7704" max="7704" width="10.5" customWidth="1"/>
    <col min="7705" max="7710" width="8.83203125" customWidth="1"/>
    <col min="7711" max="7711" width="11.5" bestFit="1" customWidth="1"/>
    <col min="7712" max="7715" width="8.83203125" customWidth="1"/>
    <col min="7716" max="7716" width="12.5" bestFit="1" customWidth="1"/>
    <col min="7717" max="7717" width="8.83203125" customWidth="1"/>
    <col min="7718" max="7718" width="13.1640625" bestFit="1" customWidth="1"/>
    <col min="7719" max="7719" width="10.6640625" bestFit="1" customWidth="1"/>
    <col min="7720" max="7721" width="11.5" bestFit="1" customWidth="1"/>
    <col min="7722" max="7722" width="8.83203125" customWidth="1"/>
    <col min="7723" max="7724" width="0" hidden="1" customWidth="1"/>
    <col min="7725" max="7726" width="9.1640625" customWidth="1"/>
    <col min="7727" max="7940" width="8.83203125" customWidth="1"/>
    <col min="7941" max="7941" width="11" bestFit="1" customWidth="1"/>
    <col min="7942" max="7959" width="8.83203125" customWidth="1"/>
    <col min="7960" max="7960" width="10.5" customWidth="1"/>
    <col min="7961" max="7966" width="8.83203125" customWidth="1"/>
    <col min="7967" max="7967" width="11.5" bestFit="1" customWidth="1"/>
    <col min="7968" max="7971" width="8.83203125" customWidth="1"/>
    <col min="7972" max="7972" width="12.5" bestFit="1" customWidth="1"/>
    <col min="7973" max="7973" width="8.83203125" customWidth="1"/>
    <col min="7974" max="7974" width="13.1640625" bestFit="1" customWidth="1"/>
    <col min="7975" max="7975" width="10.6640625" bestFit="1" customWidth="1"/>
    <col min="7976" max="7977" width="11.5" bestFit="1" customWidth="1"/>
    <col min="7978" max="7978" width="8.83203125" customWidth="1"/>
    <col min="7979" max="7980" width="0" hidden="1" customWidth="1"/>
    <col min="7981" max="7982" width="9.1640625" customWidth="1"/>
    <col min="7983" max="8196" width="8.83203125" customWidth="1"/>
    <col min="8197" max="8197" width="11" bestFit="1" customWidth="1"/>
    <col min="8198" max="8215" width="8.83203125" customWidth="1"/>
    <col min="8216" max="8216" width="10.5" customWidth="1"/>
    <col min="8217" max="8222" width="8.83203125" customWidth="1"/>
    <col min="8223" max="8223" width="11.5" bestFit="1" customWidth="1"/>
    <col min="8224" max="8227" width="8.83203125" customWidth="1"/>
    <col min="8228" max="8228" width="12.5" bestFit="1" customWidth="1"/>
    <col min="8229" max="8229" width="8.83203125" customWidth="1"/>
    <col min="8230" max="8230" width="13.1640625" bestFit="1" customWidth="1"/>
    <col min="8231" max="8231" width="10.6640625" bestFit="1" customWidth="1"/>
    <col min="8232" max="8233" width="11.5" bestFit="1" customWidth="1"/>
    <col min="8234" max="8234" width="8.83203125" customWidth="1"/>
    <col min="8235" max="8236" width="0" hidden="1" customWidth="1"/>
    <col min="8237" max="8238" width="9.1640625" customWidth="1"/>
    <col min="8239" max="8452" width="8.83203125" customWidth="1"/>
    <col min="8453" max="8453" width="11" bestFit="1" customWidth="1"/>
    <col min="8454" max="8471" width="8.83203125" customWidth="1"/>
    <col min="8472" max="8472" width="10.5" customWidth="1"/>
    <col min="8473" max="8478" width="8.83203125" customWidth="1"/>
    <col min="8479" max="8479" width="11.5" bestFit="1" customWidth="1"/>
    <col min="8480" max="8483" width="8.83203125" customWidth="1"/>
    <col min="8484" max="8484" width="12.5" bestFit="1" customWidth="1"/>
    <col min="8485" max="8485" width="8.83203125" customWidth="1"/>
    <col min="8486" max="8486" width="13.1640625" bestFit="1" customWidth="1"/>
    <col min="8487" max="8487" width="10.6640625" bestFit="1" customWidth="1"/>
    <col min="8488" max="8489" width="11.5" bestFit="1" customWidth="1"/>
    <col min="8490" max="8490" width="8.83203125" customWidth="1"/>
    <col min="8491" max="8492" width="0" hidden="1" customWidth="1"/>
    <col min="8493" max="8494" width="9.1640625" customWidth="1"/>
    <col min="8495" max="8708" width="8.83203125" customWidth="1"/>
    <col min="8709" max="8709" width="11" bestFit="1" customWidth="1"/>
    <col min="8710" max="8727" width="8.83203125" customWidth="1"/>
    <col min="8728" max="8728" width="10.5" customWidth="1"/>
    <col min="8729" max="8734" width="8.83203125" customWidth="1"/>
    <col min="8735" max="8735" width="11.5" bestFit="1" customWidth="1"/>
    <col min="8736" max="8739" width="8.83203125" customWidth="1"/>
    <col min="8740" max="8740" width="12.5" bestFit="1" customWidth="1"/>
    <col min="8741" max="8741" width="8.83203125" customWidth="1"/>
    <col min="8742" max="8742" width="13.1640625" bestFit="1" customWidth="1"/>
    <col min="8743" max="8743" width="10.6640625" bestFit="1" customWidth="1"/>
    <col min="8744" max="8745" width="11.5" bestFit="1" customWidth="1"/>
    <col min="8746" max="8746" width="8.83203125" customWidth="1"/>
    <col min="8747" max="8748" width="0" hidden="1" customWidth="1"/>
    <col min="8749" max="8750" width="9.1640625" customWidth="1"/>
    <col min="8751" max="8964" width="8.83203125" customWidth="1"/>
    <col min="8965" max="8965" width="11" bestFit="1" customWidth="1"/>
    <col min="8966" max="8983" width="8.83203125" customWidth="1"/>
    <col min="8984" max="8984" width="10.5" customWidth="1"/>
    <col min="8985" max="8990" width="8.83203125" customWidth="1"/>
    <col min="8991" max="8991" width="11.5" bestFit="1" customWidth="1"/>
    <col min="8992" max="8995" width="8.83203125" customWidth="1"/>
    <col min="8996" max="8996" width="12.5" bestFit="1" customWidth="1"/>
    <col min="8997" max="8997" width="8.83203125" customWidth="1"/>
    <col min="8998" max="8998" width="13.1640625" bestFit="1" customWidth="1"/>
    <col min="8999" max="8999" width="10.6640625" bestFit="1" customWidth="1"/>
    <col min="9000" max="9001" width="11.5" bestFit="1" customWidth="1"/>
    <col min="9002" max="9002" width="8.83203125" customWidth="1"/>
    <col min="9003" max="9004" width="0" hidden="1" customWidth="1"/>
    <col min="9005" max="9006" width="9.1640625" customWidth="1"/>
    <col min="9007" max="9220" width="8.83203125" customWidth="1"/>
    <col min="9221" max="9221" width="11" bestFit="1" customWidth="1"/>
    <col min="9222" max="9239" width="8.83203125" customWidth="1"/>
    <col min="9240" max="9240" width="10.5" customWidth="1"/>
    <col min="9241" max="9246" width="8.83203125" customWidth="1"/>
    <col min="9247" max="9247" width="11.5" bestFit="1" customWidth="1"/>
    <col min="9248" max="9251" width="8.83203125" customWidth="1"/>
    <col min="9252" max="9252" width="12.5" bestFit="1" customWidth="1"/>
    <col min="9253" max="9253" width="8.83203125" customWidth="1"/>
    <col min="9254" max="9254" width="13.1640625" bestFit="1" customWidth="1"/>
    <col min="9255" max="9255" width="10.6640625" bestFit="1" customWidth="1"/>
    <col min="9256" max="9257" width="11.5" bestFit="1" customWidth="1"/>
    <col min="9258" max="9258" width="8.83203125" customWidth="1"/>
    <col min="9259" max="9260" width="0" hidden="1" customWidth="1"/>
    <col min="9261" max="9262" width="9.1640625" customWidth="1"/>
    <col min="9263" max="9476" width="8.83203125" customWidth="1"/>
    <col min="9477" max="9477" width="11" bestFit="1" customWidth="1"/>
    <col min="9478" max="9495" width="8.83203125" customWidth="1"/>
    <col min="9496" max="9496" width="10.5" customWidth="1"/>
    <col min="9497" max="9502" width="8.83203125" customWidth="1"/>
    <col min="9503" max="9503" width="11.5" bestFit="1" customWidth="1"/>
    <col min="9504" max="9507" width="8.83203125" customWidth="1"/>
    <col min="9508" max="9508" width="12.5" bestFit="1" customWidth="1"/>
    <col min="9509" max="9509" width="8.83203125" customWidth="1"/>
    <col min="9510" max="9510" width="13.1640625" bestFit="1" customWidth="1"/>
    <col min="9511" max="9511" width="10.6640625" bestFit="1" customWidth="1"/>
    <col min="9512" max="9513" width="11.5" bestFit="1" customWidth="1"/>
    <col min="9514" max="9514" width="8.83203125" customWidth="1"/>
    <col min="9515" max="9516" width="0" hidden="1" customWidth="1"/>
    <col min="9517" max="9518" width="9.1640625" customWidth="1"/>
    <col min="9519" max="9732" width="8.83203125" customWidth="1"/>
    <col min="9733" max="9733" width="11" bestFit="1" customWidth="1"/>
    <col min="9734" max="9751" width="8.83203125" customWidth="1"/>
    <col min="9752" max="9752" width="10.5" customWidth="1"/>
    <col min="9753" max="9758" width="8.83203125" customWidth="1"/>
    <col min="9759" max="9759" width="11.5" bestFit="1" customWidth="1"/>
    <col min="9760" max="9763" width="8.83203125" customWidth="1"/>
    <col min="9764" max="9764" width="12.5" bestFit="1" customWidth="1"/>
    <col min="9765" max="9765" width="8.83203125" customWidth="1"/>
    <col min="9766" max="9766" width="13.1640625" bestFit="1" customWidth="1"/>
    <col min="9767" max="9767" width="10.6640625" bestFit="1" customWidth="1"/>
    <col min="9768" max="9769" width="11.5" bestFit="1" customWidth="1"/>
    <col min="9770" max="9770" width="8.83203125" customWidth="1"/>
    <col min="9771" max="9772" width="0" hidden="1" customWidth="1"/>
    <col min="9773" max="9774" width="9.1640625" customWidth="1"/>
    <col min="9775" max="9988" width="8.83203125" customWidth="1"/>
    <col min="9989" max="9989" width="11" bestFit="1" customWidth="1"/>
    <col min="9990" max="10007" width="8.83203125" customWidth="1"/>
    <col min="10008" max="10008" width="10.5" customWidth="1"/>
    <col min="10009" max="10014" width="8.83203125" customWidth="1"/>
    <col min="10015" max="10015" width="11.5" bestFit="1" customWidth="1"/>
    <col min="10016" max="10019" width="8.83203125" customWidth="1"/>
    <col min="10020" max="10020" width="12.5" bestFit="1" customWidth="1"/>
    <col min="10021" max="10021" width="8.83203125" customWidth="1"/>
    <col min="10022" max="10022" width="13.1640625" bestFit="1" customWidth="1"/>
    <col min="10023" max="10023" width="10.6640625" bestFit="1" customWidth="1"/>
    <col min="10024" max="10025" width="11.5" bestFit="1" customWidth="1"/>
    <col min="10026" max="10026" width="8.83203125" customWidth="1"/>
    <col min="10027" max="10028" width="0" hidden="1" customWidth="1"/>
    <col min="10029" max="10030" width="9.1640625" customWidth="1"/>
    <col min="10031" max="10244" width="8.83203125" customWidth="1"/>
    <col min="10245" max="10245" width="11" bestFit="1" customWidth="1"/>
    <col min="10246" max="10263" width="8.83203125" customWidth="1"/>
    <col min="10264" max="10264" width="10.5" customWidth="1"/>
    <col min="10265" max="10270" width="8.83203125" customWidth="1"/>
    <col min="10271" max="10271" width="11.5" bestFit="1" customWidth="1"/>
    <col min="10272" max="10275" width="8.83203125" customWidth="1"/>
    <col min="10276" max="10276" width="12.5" bestFit="1" customWidth="1"/>
    <col min="10277" max="10277" width="8.83203125" customWidth="1"/>
    <col min="10278" max="10278" width="13.1640625" bestFit="1" customWidth="1"/>
    <col min="10279" max="10279" width="10.6640625" bestFit="1" customWidth="1"/>
    <col min="10280" max="10281" width="11.5" bestFit="1" customWidth="1"/>
    <col min="10282" max="10282" width="8.83203125" customWidth="1"/>
    <col min="10283" max="10284" width="0" hidden="1" customWidth="1"/>
    <col min="10285" max="10286" width="9.1640625" customWidth="1"/>
    <col min="10287" max="10500" width="8.83203125" customWidth="1"/>
    <col min="10501" max="10501" width="11" bestFit="1" customWidth="1"/>
    <col min="10502" max="10519" width="8.83203125" customWidth="1"/>
    <col min="10520" max="10520" width="10.5" customWidth="1"/>
    <col min="10521" max="10526" width="8.83203125" customWidth="1"/>
    <col min="10527" max="10527" width="11.5" bestFit="1" customWidth="1"/>
    <col min="10528" max="10531" width="8.83203125" customWidth="1"/>
    <col min="10532" max="10532" width="12.5" bestFit="1" customWidth="1"/>
    <col min="10533" max="10533" width="8.83203125" customWidth="1"/>
    <col min="10534" max="10534" width="13.1640625" bestFit="1" customWidth="1"/>
    <col min="10535" max="10535" width="10.6640625" bestFit="1" customWidth="1"/>
    <col min="10536" max="10537" width="11.5" bestFit="1" customWidth="1"/>
    <col min="10538" max="10538" width="8.83203125" customWidth="1"/>
    <col min="10539" max="10540" width="0" hidden="1" customWidth="1"/>
    <col min="10541" max="10542" width="9.1640625" customWidth="1"/>
    <col min="10543" max="10756" width="8.83203125" customWidth="1"/>
    <col min="10757" max="10757" width="11" bestFit="1" customWidth="1"/>
    <col min="10758" max="10775" width="8.83203125" customWidth="1"/>
    <col min="10776" max="10776" width="10.5" customWidth="1"/>
    <col min="10777" max="10782" width="8.83203125" customWidth="1"/>
    <col min="10783" max="10783" width="11.5" bestFit="1" customWidth="1"/>
    <col min="10784" max="10787" width="8.83203125" customWidth="1"/>
    <col min="10788" max="10788" width="12.5" bestFit="1" customWidth="1"/>
    <col min="10789" max="10789" width="8.83203125" customWidth="1"/>
    <col min="10790" max="10790" width="13.1640625" bestFit="1" customWidth="1"/>
    <col min="10791" max="10791" width="10.6640625" bestFit="1" customWidth="1"/>
    <col min="10792" max="10793" width="11.5" bestFit="1" customWidth="1"/>
    <col min="10794" max="10794" width="8.83203125" customWidth="1"/>
    <col min="10795" max="10796" width="0" hidden="1" customWidth="1"/>
    <col min="10797" max="10798" width="9.1640625" customWidth="1"/>
    <col min="10799" max="11012" width="8.83203125" customWidth="1"/>
    <col min="11013" max="11013" width="11" bestFit="1" customWidth="1"/>
    <col min="11014" max="11031" width="8.83203125" customWidth="1"/>
    <col min="11032" max="11032" width="10.5" customWidth="1"/>
    <col min="11033" max="11038" width="8.83203125" customWidth="1"/>
    <col min="11039" max="11039" width="11.5" bestFit="1" customWidth="1"/>
    <col min="11040" max="11043" width="8.83203125" customWidth="1"/>
    <col min="11044" max="11044" width="12.5" bestFit="1" customWidth="1"/>
    <col min="11045" max="11045" width="8.83203125" customWidth="1"/>
    <col min="11046" max="11046" width="13.1640625" bestFit="1" customWidth="1"/>
    <col min="11047" max="11047" width="10.6640625" bestFit="1" customWidth="1"/>
    <col min="11048" max="11049" width="11.5" bestFit="1" customWidth="1"/>
    <col min="11050" max="11050" width="8.83203125" customWidth="1"/>
    <col min="11051" max="11052" width="0" hidden="1" customWidth="1"/>
    <col min="11053" max="11054" width="9.1640625" customWidth="1"/>
    <col min="11055" max="11268" width="8.83203125" customWidth="1"/>
    <col min="11269" max="11269" width="11" bestFit="1" customWidth="1"/>
    <col min="11270" max="11287" width="8.83203125" customWidth="1"/>
    <col min="11288" max="11288" width="10.5" customWidth="1"/>
    <col min="11289" max="11294" width="8.83203125" customWidth="1"/>
    <col min="11295" max="11295" width="11.5" bestFit="1" customWidth="1"/>
    <col min="11296" max="11299" width="8.83203125" customWidth="1"/>
    <col min="11300" max="11300" width="12.5" bestFit="1" customWidth="1"/>
    <col min="11301" max="11301" width="8.83203125" customWidth="1"/>
    <col min="11302" max="11302" width="13.1640625" bestFit="1" customWidth="1"/>
    <col min="11303" max="11303" width="10.6640625" bestFit="1" customWidth="1"/>
    <col min="11304" max="11305" width="11.5" bestFit="1" customWidth="1"/>
    <col min="11306" max="11306" width="8.83203125" customWidth="1"/>
    <col min="11307" max="11308" width="0" hidden="1" customWidth="1"/>
    <col min="11309" max="11310" width="9.1640625" customWidth="1"/>
    <col min="11311" max="11524" width="8.83203125" customWidth="1"/>
    <col min="11525" max="11525" width="11" bestFit="1" customWidth="1"/>
    <col min="11526" max="11543" width="8.83203125" customWidth="1"/>
    <col min="11544" max="11544" width="10.5" customWidth="1"/>
    <col min="11545" max="11550" width="8.83203125" customWidth="1"/>
    <col min="11551" max="11551" width="11.5" bestFit="1" customWidth="1"/>
    <col min="11552" max="11555" width="8.83203125" customWidth="1"/>
    <col min="11556" max="11556" width="12.5" bestFit="1" customWidth="1"/>
    <col min="11557" max="11557" width="8.83203125" customWidth="1"/>
    <col min="11558" max="11558" width="13.1640625" bestFit="1" customWidth="1"/>
    <col min="11559" max="11559" width="10.6640625" bestFit="1" customWidth="1"/>
    <col min="11560" max="11561" width="11.5" bestFit="1" customWidth="1"/>
    <col min="11562" max="11562" width="8.83203125" customWidth="1"/>
    <col min="11563" max="11564" width="0" hidden="1" customWidth="1"/>
    <col min="11565" max="11566" width="9.1640625" customWidth="1"/>
    <col min="11567" max="11780" width="8.83203125" customWidth="1"/>
    <col min="11781" max="11781" width="11" bestFit="1" customWidth="1"/>
    <col min="11782" max="11799" width="8.83203125" customWidth="1"/>
    <col min="11800" max="11800" width="10.5" customWidth="1"/>
    <col min="11801" max="11806" width="8.83203125" customWidth="1"/>
    <col min="11807" max="11807" width="11.5" bestFit="1" customWidth="1"/>
    <col min="11808" max="11811" width="8.83203125" customWidth="1"/>
    <col min="11812" max="11812" width="12.5" bestFit="1" customWidth="1"/>
    <col min="11813" max="11813" width="8.83203125" customWidth="1"/>
    <col min="11814" max="11814" width="13.1640625" bestFit="1" customWidth="1"/>
    <col min="11815" max="11815" width="10.6640625" bestFit="1" customWidth="1"/>
    <col min="11816" max="11817" width="11.5" bestFit="1" customWidth="1"/>
    <col min="11818" max="11818" width="8.83203125" customWidth="1"/>
    <col min="11819" max="11820" width="0" hidden="1" customWidth="1"/>
    <col min="11821" max="11822" width="9.1640625" customWidth="1"/>
    <col min="11823" max="12036" width="8.83203125" customWidth="1"/>
    <col min="12037" max="12037" width="11" bestFit="1" customWidth="1"/>
    <col min="12038" max="12055" width="8.83203125" customWidth="1"/>
    <col min="12056" max="12056" width="10.5" customWidth="1"/>
    <col min="12057" max="12062" width="8.83203125" customWidth="1"/>
    <col min="12063" max="12063" width="11.5" bestFit="1" customWidth="1"/>
    <col min="12064" max="12067" width="8.83203125" customWidth="1"/>
    <col min="12068" max="12068" width="12.5" bestFit="1" customWidth="1"/>
    <col min="12069" max="12069" width="8.83203125" customWidth="1"/>
    <col min="12070" max="12070" width="13.1640625" bestFit="1" customWidth="1"/>
    <col min="12071" max="12071" width="10.6640625" bestFit="1" customWidth="1"/>
    <col min="12072" max="12073" width="11.5" bestFit="1" customWidth="1"/>
    <col min="12074" max="12074" width="8.83203125" customWidth="1"/>
    <col min="12075" max="12076" width="0" hidden="1" customWidth="1"/>
    <col min="12077" max="12078" width="9.1640625" customWidth="1"/>
    <col min="12079" max="12292" width="8.83203125" customWidth="1"/>
    <col min="12293" max="12293" width="11" bestFit="1" customWidth="1"/>
    <col min="12294" max="12311" width="8.83203125" customWidth="1"/>
    <col min="12312" max="12312" width="10.5" customWidth="1"/>
    <col min="12313" max="12318" width="8.83203125" customWidth="1"/>
    <col min="12319" max="12319" width="11.5" bestFit="1" customWidth="1"/>
    <col min="12320" max="12323" width="8.83203125" customWidth="1"/>
    <col min="12324" max="12324" width="12.5" bestFit="1" customWidth="1"/>
    <col min="12325" max="12325" width="8.83203125" customWidth="1"/>
    <col min="12326" max="12326" width="13.1640625" bestFit="1" customWidth="1"/>
    <col min="12327" max="12327" width="10.6640625" bestFit="1" customWidth="1"/>
    <col min="12328" max="12329" width="11.5" bestFit="1" customWidth="1"/>
    <col min="12330" max="12330" width="8.83203125" customWidth="1"/>
    <col min="12331" max="12332" width="0" hidden="1" customWidth="1"/>
    <col min="12333" max="12334" width="9.1640625" customWidth="1"/>
    <col min="12335" max="12548" width="8.83203125" customWidth="1"/>
    <col min="12549" max="12549" width="11" bestFit="1" customWidth="1"/>
    <col min="12550" max="12567" width="8.83203125" customWidth="1"/>
    <col min="12568" max="12568" width="10.5" customWidth="1"/>
    <col min="12569" max="12574" width="8.83203125" customWidth="1"/>
    <col min="12575" max="12575" width="11.5" bestFit="1" customWidth="1"/>
    <col min="12576" max="12579" width="8.83203125" customWidth="1"/>
    <col min="12580" max="12580" width="12.5" bestFit="1" customWidth="1"/>
    <col min="12581" max="12581" width="8.83203125" customWidth="1"/>
    <col min="12582" max="12582" width="13.1640625" bestFit="1" customWidth="1"/>
    <col min="12583" max="12583" width="10.6640625" bestFit="1" customWidth="1"/>
    <col min="12584" max="12585" width="11.5" bestFit="1" customWidth="1"/>
    <col min="12586" max="12586" width="8.83203125" customWidth="1"/>
    <col min="12587" max="12588" width="0" hidden="1" customWidth="1"/>
    <col min="12589" max="12590" width="9.1640625" customWidth="1"/>
    <col min="12591" max="12804" width="8.83203125" customWidth="1"/>
    <col min="12805" max="12805" width="11" bestFit="1" customWidth="1"/>
    <col min="12806" max="12823" width="8.83203125" customWidth="1"/>
    <col min="12824" max="12824" width="10.5" customWidth="1"/>
    <col min="12825" max="12830" width="8.83203125" customWidth="1"/>
    <col min="12831" max="12831" width="11.5" bestFit="1" customWidth="1"/>
    <col min="12832" max="12835" width="8.83203125" customWidth="1"/>
    <col min="12836" max="12836" width="12.5" bestFit="1" customWidth="1"/>
    <col min="12837" max="12837" width="8.83203125" customWidth="1"/>
    <col min="12838" max="12838" width="13.1640625" bestFit="1" customWidth="1"/>
    <col min="12839" max="12839" width="10.6640625" bestFit="1" customWidth="1"/>
    <col min="12840" max="12841" width="11.5" bestFit="1" customWidth="1"/>
    <col min="12842" max="12842" width="8.83203125" customWidth="1"/>
    <col min="12843" max="12844" width="0" hidden="1" customWidth="1"/>
    <col min="12845" max="12846" width="9.1640625" customWidth="1"/>
    <col min="12847" max="13060" width="8.83203125" customWidth="1"/>
    <col min="13061" max="13061" width="11" bestFit="1" customWidth="1"/>
    <col min="13062" max="13079" width="8.83203125" customWidth="1"/>
    <col min="13080" max="13080" width="10.5" customWidth="1"/>
    <col min="13081" max="13086" width="8.83203125" customWidth="1"/>
    <col min="13087" max="13087" width="11.5" bestFit="1" customWidth="1"/>
    <col min="13088" max="13091" width="8.83203125" customWidth="1"/>
    <col min="13092" max="13092" width="12.5" bestFit="1" customWidth="1"/>
    <col min="13093" max="13093" width="8.83203125" customWidth="1"/>
    <col min="13094" max="13094" width="13.1640625" bestFit="1" customWidth="1"/>
    <col min="13095" max="13095" width="10.6640625" bestFit="1" customWidth="1"/>
    <col min="13096" max="13097" width="11.5" bestFit="1" customWidth="1"/>
    <col min="13098" max="13098" width="8.83203125" customWidth="1"/>
    <col min="13099" max="13100" width="0" hidden="1" customWidth="1"/>
    <col min="13101" max="13102" width="9.1640625" customWidth="1"/>
    <col min="13103" max="13316" width="8.83203125" customWidth="1"/>
    <col min="13317" max="13317" width="11" bestFit="1" customWidth="1"/>
    <col min="13318" max="13335" width="8.83203125" customWidth="1"/>
    <col min="13336" max="13336" width="10.5" customWidth="1"/>
    <col min="13337" max="13342" width="8.83203125" customWidth="1"/>
    <col min="13343" max="13343" width="11.5" bestFit="1" customWidth="1"/>
    <col min="13344" max="13347" width="8.83203125" customWidth="1"/>
    <col min="13348" max="13348" width="12.5" bestFit="1" customWidth="1"/>
    <col min="13349" max="13349" width="8.83203125" customWidth="1"/>
    <col min="13350" max="13350" width="13.1640625" bestFit="1" customWidth="1"/>
    <col min="13351" max="13351" width="10.6640625" bestFit="1" customWidth="1"/>
    <col min="13352" max="13353" width="11.5" bestFit="1" customWidth="1"/>
    <col min="13354" max="13354" width="8.83203125" customWidth="1"/>
    <col min="13355" max="13356" width="0" hidden="1" customWidth="1"/>
    <col min="13357" max="13358" width="9.1640625" customWidth="1"/>
    <col min="13359" max="13572" width="8.83203125" customWidth="1"/>
    <col min="13573" max="13573" width="11" bestFit="1" customWidth="1"/>
    <col min="13574" max="13591" width="8.83203125" customWidth="1"/>
    <col min="13592" max="13592" width="10.5" customWidth="1"/>
    <col min="13593" max="13598" width="8.83203125" customWidth="1"/>
    <col min="13599" max="13599" width="11.5" bestFit="1" customWidth="1"/>
    <col min="13600" max="13603" width="8.83203125" customWidth="1"/>
    <col min="13604" max="13604" width="12.5" bestFit="1" customWidth="1"/>
    <col min="13605" max="13605" width="8.83203125" customWidth="1"/>
    <col min="13606" max="13606" width="13.1640625" bestFit="1" customWidth="1"/>
    <col min="13607" max="13607" width="10.6640625" bestFit="1" customWidth="1"/>
    <col min="13608" max="13609" width="11.5" bestFit="1" customWidth="1"/>
    <col min="13610" max="13610" width="8.83203125" customWidth="1"/>
    <col min="13611" max="13612" width="0" hidden="1" customWidth="1"/>
    <col min="13613" max="13614" width="9.1640625" customWidth="1"/>
    <col min="13615" max="13828" width="8.83203125" customWidth="1"/>
    <col min="13829" max="13829" width="11" bestFit="1" customWidth="1"/>
    <col min="13830" max="13847" width="8.83203125" customWidth="1"/>
    <col min="13848" max="13848" width="10.5" customWidth="1"/>
    <col min="13849" max="13854" width="8.83203125" customWidth="1"/>
    <col min="13855" max="13855" width="11.5" bestFit="1" customWidth="1"/>
    <col min="13856" max="13859" width="8.83203125" customWidth="1"/>
    <col min="13860" max="13860" width="12.5" bestFit="1" customWidth="1"/>
    <col min="13861" max="13861" width="8.83203125" customWidth="1"/>
    <col min="13862" max="13862" width="13.1640625" bestFit="1" customWidth="1"/>
    <col min="13863" max="13863" width="10.6640625" bestFit="1" customWidth="1"/>
    <col min="13864" max="13865" width="11.5" bestFit="1" customWidth="1"/>
    <col min="13866" max="13866" width="8.83203125" customWidth="1"/>
    <col min="13867" max="13868" width="0" hidden="1" customWidth="1"/>
    <col min="13869" max="13870" width="9.1640625" customWidth="1"/>
    <col min="13871" max="14084" width="8.83203125" customWidth="1"/>
    <col min="14085" max="14085" width="11" bestFit="1" customWidth="1"/>
    <col min="14086" max="14103" width="8.83203125" customWidth="1"/>
    <col min="14104" max="14104" width="10.5" customWidth="1"/>
    <col min="14105" max="14110" width="8.83203125" customWidth="1"/>
    <col min="14111" max="14111" width="11.5" bestFit="1" customWidth="1"/>
    <col min="14112" max="14115" width="8.83203125" customWidth="1"/>
    <col min="14116" max="14116" width="12.5" bestFit="1" customWidth="1"/>
    <col min="14117" max="14117" width="8.83203125" customWidth="1"/>
    <col min="14118" max="14118" width="13.1640625" bestFit="1" customWidth="1"/>
    <col min="14119" max="14119" width="10.6640625" bestFit="1" customWidth="1"/>
    <col min="14120" max="14121" width="11.5" bestFit="1" customWidth="1"/>
    <col min="14122" max="14122" width="8.83203125" customWidth="1"/>
    <col min="14123" max="14124" width="0" hidden="1" customWidth="1"/>
    <col min="14125" max="14126" width="9.1640625" customWidth="1"/>
    <col min="14127" max="14340" width="8.83203125" customWidth="1"/>
    <col min="14341" max="14341" width="11" bestFit="1" customWidth="1"/>
    <col min="14342" max="14359" width="8.83203125" customWidth="1"/>
    <col min="14360" max="14360" width="10.5" customWidth="1"/>
    <col min="14361" max="14366" width="8.83203125" customWidth="1"/>
    <col min="14367" max="14367" width="11.5" bestFit="1" customWidth="1"/>
    <col min="14368" max="14371" width="8.83203125" customWidth="1"/>
    <col min="14372" max="14372" width="12.5" bestFit="1" customWidth="1"/>
    <col min="14373" max="14373" width="8.83203125" customWidth="1"/>
    <col min="14374" max="14374" width="13.1640625" bestFit="1" customWidth="1"/>
    <col min="14375" max="14375" width="10.6640625" bestFit="1" customWidth="1"/>
    <col min="14376" max="14377" width="11.5" bestFit="1" customWidth="1"/>
    <col min="14378" max="14378" width="8.83203125" customWidth="1"/>
    <col min="14379" max="14380" width="0" hidden="1" customWidth="1"/>
    <col min="14381" max="14382" width="9.1640625" customWidth="1"/>
    <col min="14383" max="14596" width="8.83203125" customWidth="1"/>
    <col min="14597" max="14597" width="11" bestFit="1" customWidth="1"/>
    <col min="14598" max="14615" width="8.83203125" customWidth="1"/>
    <col min="14616" max="14616" width="10.5" customWidth="1"/>
    <col min="14617" max="14622" width="8.83203125" customWidth="1"/>
    <col min="14623" max="14623" width="11.5" bestFit="1" customWidth="1"/>
    <col min="14624" max="14627" width="8.83203125" customWidth="1"/>
    <col min="14628" max="14628" width="12.5" bestFit="1" customWidth="1"/>
    <col min="14629" max="14629" width="8.83203125" customWidth="1"/>
    <col min="14630" max="14630" width="13.1640625" bestFit="1" customWidth="1"/>
    <col min="14631" max="14631" width="10.6640625" bestFit="1" customWidth="1"/>
    <col min="14632" max="14633" width="11.5" bestFit="1" customWidth="1"/>
    <col min="14634" max="14634" width="8.83203125" customWidth="1"/>
    <col min="14635" max="14636" width="0" hidden="1" customWidth="1"/>
    <col min="14637" max="14638" width="9.1640625" customWidth="1"/>
    <col min="14639" max="14852" width="8.83203125" customWidth="1"/>
    <col min="14853" max="14853" width="11" bestFit="1" customWidth="1"/>
    <col min="14854" max="14871" width="8.83203125" customWidth="1"/>
    <col min="14872" max="14872" width="10.5" customWidth="1"/>
    <col min="14873" max="14878" width="8.83203125" customWidth="1"/>
    <col min="14879" max="14879" width="11.5" bestFit="1" customWidth="1"/>
    <col min="14880" max="14883" width="8.83203125" customWidth="1"/>
    <col min="14884" max="14884" width="12.5" bestFit="1" customWidth="1"/>
    <col min="14885" max="14885" width="8.83203125" customWidth="1"/>
    <col min="14886" max="14886" width="13.1640625" bestFit="1" customWidth="1"/>
    <col min="14887" max="14887" width="10.6640625" bestFit="1" customWidth="1"/>
    <col min="14888" max="14889" width="11.5" bestFit="1" customWidth="1"/>
    <col min="14890" max="14890" width="8.83203125" customWidth="1"/>
    <col min="14891" max="14892" width="0" hidden="1" customWidth="1"/>
    <col min="14893" max="14894" width="9.1640625" customWidth="1"/>
    <col min="14895" max="15108" width="8.83203125" customWidth="1"/>
    <col min="15109" max="15109" width="11" bestFit="1" customWidth="1"/>
    <col min="15110" max="15127" width="8.83203125" customWidth="1"/>
    <col min="15128" max="15128" width="10.5" customWidth="1"/>
    <col min="15129" max="15134" width="8.83203125" customWidth="1"/>
    <col min="15135" max="15135" width="11.5" bestFit="1" customWidth="1"/>
    <col min="15136" max="15139" width="8.83203125" customWidth="1"/>
    <col min="15140" max="15140" width="12.5" bestFit="1" customWidth="1"/>
    <col min="15141" max="15141" width="8.83203125" customWidth="1"/>
    <col min="15142" max="15142" width="13.1640625" bestFit="1" customWidth="1"/>
    <col min="15143" max="15143" width="10.6640625" bestFit="1" customWidth="1"/>
    <col min="15144" max="15145" width="11.5" bestFit="1" customWidth="1"/>
    <col min="15146" max="15146" width="8.83203125" customWidth="1"/>
    <col min="15147" max="15148" width="0" hidden="1" customWidth="1"/>
    <col min="15149" max="15150" width="9.1640625" customWidth="1"/>
    <col min="15151" max="15364" width="8.83203125" customWidth="1"/>
    <col min="15365" max="15365" width="11" bestFit="1" customWidth="1"/>
    <col min="15366" max="15383" width="8.83203125" customWidth="1"/>
    <col min="15384" max="15384" width="10.5" customWidth="1"/>
    <col min="15385" max="15390" width="8.83203125" customWidth="1"/>
    <col min="15391" max="15391" width="11.5" bestFit="1" customWidth="1"/>
    <col min="15392" max="15395" width="8.83203125" customWidth="1"/>
    <col min="15396" max="15396" width="12.5" bestFit="1" customWidth="1"/>
    <col min="15397" max="15397" width="8.83203125" customWidth="1"/>
    <col min="15398" max="15398" width="13.1640625" bestFit="1" customWidth="1"/>
    <col min="15399" max="15399" width="10.6640625" bestFit="1" customWidth="1"/>
    <col min="15400" max="15401" width="11.5" bestFit="1" customWidth="1"/>
    <col min="15402" max="15402" width="8.83203125" customWidth="1"/>
    <col min="15403" max="15404" width="0" hidden="1" customWidth="1"/>
    <col min="15405" max="15406" width="9.1640625" customWidth="1"/>
    <col min="15407" max="15620" width="8.83203125" customWidth="1"/>
    <col min="15621" max="15621" width="11" bestFit="1" customWidth="1"/>
    <col min="15622" max="15639" width="8.83203125" customWidth="1"/>
    <col min="15640" max="15640" width="10.5" customWidth="1"/>
    <col min="15641" max="15646" width="8.83203125" customWidth="1"/>
    <col min="15647" max="15647" width="11.5" bestFit="1" customWidth="1"/>
    <col min="15648" max="15651" width="8.83203125" customWidth="1"/>
    <col min="15652" max="15652" width="12.5" bestFit="1" customWidth="1"/>
    <col min="15653" max="15653" width="8.83203125" customWidth="1"/>
    <col min="15654" max="15654" width="13.1640625" bestFit="1" customWidth="1"/>
    <col min="15655" max="15655" width="10.6640625" bestFit="1" customWidth="1"/>
    <col min="15656" max="15657" width="11.5" bestFit="1" customWidth="1"/>
    <col min="15658" max="15658" width="8.83203125" customWidth="1"/>
    <col min="15659" max="15660" width="0" hidden="1" customWidth="1"/>
    <col min="15661" max="15662" width="9.1640625" customWidth="1"/>
    <col min="15663" max="15876" width="8.83203125" customWidth="1"/>
    <col min="15877" max="15877" width="11" bestFit="1" customWidth="1"/>
    <col min="15878" max="15895" width="8.83203125" customWidth="1"/>
    <col min="15896" max="15896" width="10.5" customWidth="1"/>
    <col min="15897" max="15902" width="8.83203125" customWidth="1"/>
    <col min="15903" max="15903" width="11.5" bestFit="1" customWidth="1"/>
    <col min="15904" max="15907" width="8.83203125" customWidth="1"/>
    <col min="15908" max="15908" width="12.5" bestFit="1" customWidth="1"/>
    <col min="15909" max="15909" width="8.83203125" customWidth="1"/>
    <col min="15910" max="15910" width="13.1640625" bestFit="1" customWidth="1"/>
    <col min="15911" max="15911" width="10.6640625" bestFit="1" customWidth="1"/>
    <col min="15912" max="15913" width="11.5" bestFit="1" customWidth="1"/>
    <col min="15914" max="15914" width="8.83203125" customWidth="1"/>
    <col min="15915" max="15916" width="0" hidden="1" customWidth="1"/>
    <col min="15917" max="15918" width="9.1640625" customWidth="1"/>
    <col min="15919" max="16132" width="8.83203125" customWidth="1"/>
    <col min="16133" max="16133" width="11" bestFit="1" customWidth="1"/>
    <col min="16134" max="16151" width="8.83203125" customWidth="1"/>
    <col min="16152" max="16152" width="10.5" customWidth="1"/>
    <col min="16153" max="16158" width="8.83203125" customWidth="1"/>
    <col min="16159" max="16159" width="11.5" bestFit="1" customWidth="1"/>
    <col min="16160" max="16163" width="8.83203125" customWidth="1"/>
    <col min="16164" max="16164" width="12.5" bestFit="1" customWidth="1"/>
    <col min="16165" max="16165" width="8.83203125" customWidth="1"/>
    <col min="16166" max="16166" width="13.1640625" bestFit="1" customWidth="1"/>
    <col min="16167" max="16167" width="10.6640625" bestFit="1" customWidth="1"/>
    <col min="16168" max="16169" width="11.5" bestFit="1" customWidth="1"/>
    <col min="16170" max="16170" width="8.83203125" customWidth="1"/>
    <col min="16171" max="16172" width="0" hidden="1" customWidth="1"/>
    <col min="16173" max="16174" width="9.1640625" customWidth="1"/>
    <col min="16175" max="16384" width="8.83203125" customWidth="1"/>
  </cols>
  <sheetData>
    <row r="2" spans="1:56" x14ac:dyDescent="0.2">
      <c r="A2" s="3" t="s">
        <v>158</v>
      </c>
      <c r="B2" s="3">
        <f>25^7</f>
        <v>6103515625</v>
      </c>
    </row>
    <row r="3" spans="1:56" x14ac:dyDescent="0.2">
      <c r="A3" s="3" t="s">
        <v>159</v>
      </c>
      <c r="B3" s="3">
        <v>1</v>
      </c>
    </row>
    <row r="4" spans="1:56" x14ac:dyDescent="0.2">
      <c r="A4" s="3" t="s">
        <v>160</v>
      </c>
      <c r="B4" s="3">
        <v>1</v>
      </c>
    </row>
    <row r="5" spans="1:56" x14ac:dyDescent="0.2">
      <c r="A5" s="3" t="s">
        <v>161</v>
      </c>
      <c r="B5" s="3">
        <v>1</v>
      </c>
    </row>
    <row r="7" spans="1:56" x14ac:dyDescent="0.2">
      <c r="AY7">
        <v>2.4</v>
      </c>
    </row>
    <row r="8" spans="1:56" s="2" customFormat="1" x14ac:dyDescent="0.2">
      <c r="A8" s="2" t="s">
        <v>162</v>
      </c>
      <c r="B8" s="2" t="s">
        <v>163</v>
      </c>
      <c r="C8" s="2" t="s">
        <v>164</v>
      </c>
      <c r="D8" s="2" t="s">
        <v>165</v>
      </c>
      <c r="E8" s="2" t="s">
        <v>166</v>
      </c>
      <c r="F8" s="2" t="s">
        <v>167</v>
      </c>
      <c r="G8" s="2" t="s">
        <v>168</v>
      </c>
      <c r="H8" s="2" t="s">
        <v>169</v>
      </c>
      <c r="I8" s="2" t="s">
        <v>170</v>
      </c>
      <c r="J8" s="2" t="s">
        <v>171</v>
      </c>
      <c r="K8" s="2" t="s">
        <v>172</v>
      </c>
      <c r="L8" s="2" t="s">
        <v>173</v>
      </c>
      <c r="M8" s="2" t="s">
        <v>174</v>
      </c>
      <c r="N8" s="2" t="s">
        <v>175</v>
      </c>
      <c r="O8" s="2" t="s">
        <v>176</v>
      </c>
      <c r="P8" s="2" t="s">
        <v>177</v>
      </c>
      <c r="Q8" s="2" t="s">
        <v>178</v>
      </c>
      <c r="R8" s="2" t="s">
        <v>179</v>
      </c>
      <c r="S8" s="2" t="s">
        <v>180</v>
      </c>
      <c r="T8" s="2" t="s">
        <v>181</v>
      </c>
      <c r="U8" s="2" t="s">
        <v>182</v>
      </c>
      <c r="V8" s="2" t="s">
        <v>183</v>
      </c>
      <c r="W8" s="2" t="s">
        <v>184</v>
      </c>
      <c r="X8" s="2" t="s">
        <v>185</v>
      </c>
      <c r="Y8" s="2" t="s">
        <v>186</v>
      </c>
      <c r="Z8" s="2" t="s">
        <v>187</v>
      </c>
      <c r="AA8" s="2" t="s">
        <v>188</v>
      </c>
      <c r="AB8" s="2" t="s">
        <v>189</v>
      </c>
      <c r="AC8" s="2" t="s">
        <v>190</v>
      </c>
      <c r="AD8" s="2" t="s">
        <v>191</v>
      </c>
      <c r="AE8" s="2" t="s">
        <v>192</v>
      </c>
      <c r="AF8" s="2" t="s">
        <v>193</v>
      </c>
      <c r="AG8" s="2" t="s">
        <v>194</v>
      </c>
      <c r="AH8" s="2" t="s">
        <v>195</v>
      </c>
      <c r="AI8" s="2" t="s">
        <v>196</v>
      </c>
      <c r="AJ8" s="2" t="s">
        <v>197</v>
      </c>
      <c r="AK8" s="2" t="s">
        <v>198</v>
      </c>
      <c r="AL8" s="2" t="s">
        <v>199</v>
      </c>
      <c r="AM8" s="6" t="s">
        <v>200</v>
      </c>
      <c r="AN8" s="7" t="s">
        <v>201</v>
      </c>
      <c r="AO8" s="8" t="s">
        <v>202</v>
      </c>
      <c r="AP8" s="8"/>
      <c r="AQ8" s="8"/>
      <c r="AR8" s="8"/>
      <c r="AS8" s="7" t="s">
        <v>203</v>
      </c>
      <c r="AT8" s="7"/>
    </row>
    <row r="9" spans="1:56" x14ac:dyDescent="0.2">
      <c r="A9" s="15">
        <f>'(Lab)limts'!A5</f>
        <v>74.421666666666667</v>
      </c>
      <c r="B9" s="29">
        <f>'(Lab)limts'!C5</f>
        <v>1.4666669999999999</v>
      </c>
      <c r="C9" s="15">
        <f>'(Lab)limts'!F5</f>
        <v>14.418333333333331</v>
      </c>
      <c r="D9" s="15">
        <f>'INPUT DATA'!$G$4</f>
        <v>72.911666666666676</v>
      </c>
      <c r="E9" s="15">
        <f>'INPUT DATA'!H4</f>
        <v>1.4316666666666666</v>
      </c>
      <c r="F9" s="15">
        <f>'INPUT DATA'!I4</f>
        <v>13.528333333333334</v>
      </c>
      <c r="G9" s="15">
        <f t="shared" ref="G9:G72" si="0">SQRT(B9^2+C9^2)</f>
        <v>14.492737774485539</v>
      </c>
      <c r="H9" s="15">
        <f t="shared" ref="H9:H72" si="1">SQRT(E9^2+F9^2)</f>
        <v>13.603877102584477</v>
      </c>
      <c r="I9" s="15">
        <f t="shared" ref="I9:I72" si="2">AVERAGE(G9:H9)</f>
        <v>14.048307438535009</v>
      </c>
      <c r="J9" s="15">
        <f t="shared" ref="J9:J72" si="3">0.5*(1-SQRT(I9^7/(I9^7+$B$2)))</f>
        <v>0.43407415453684323</v>
      </c>
      <c r="K9" s="15">
        <f t="shared" ref="K9:K72" si="4">A9</f>
        <v>74.421666666666667</v>
      </c>
      <c r="L9" s="15">
        <f t="shared" ref="L9:L72" si="5">(1+$J9)*B9</f>
        <v>2.1033092380120881</v>
      </c>
      <c r="M9" s="15">
        <f t="shared" ref="M9:N24" si="6">C9</f>
        <v>14.418333333333331</v>
      </c>
      <c r="N9" s="15">
        <f t="shared" si="6"/>
        <v>72.911666666666676</v>
      </c>
      <c r="O9" s="15">
        <f t="shared" ref="O9:O72" si="7">(1+$J9)*E9</f>
        <v>2.0531161645785803</v>
      </c>
      <c r="P9" s="15">
        <f t="shared" ref="P9:P72" si="8">F9</f>
        <v>13.528333333333334</v>
      </c>
      <c r="Q9" s="15">
        <f t="shared" ref="Q9:Q72" si="9">SQRT(L9^2+M9^2)</f>
        <v>14.570938400179243</v>
      </c>
      <c r="R9" s="15">
        <f t="shared" ref="R9:R72" si="10">SQRT(O9^2+P9^2)</f>
        <v>13.683241164396382</v>
      </c>
      <c r="S9" s="15">
        <f t="shared" ref="S9:S72" si="11">IF(AND(L9=0,M9=0),0,IF(M9&gt;=0,DEGREES(ATAN2(L9,M9)),DEGREES(ATAN2(L9,M9))+360))</f>
        <v>81.700381782238793</v>
      </c>
      <c r="T9" s="15">
        <f t="shared" ref="T9:T72" si="12">IF(AND(O9=0,P9=0),0,IF(P9&gt;=0,DEGREES(ATAN2(O9,P9)),DEGREES(ATAN2(O9,P9))+360))</f>
        <v>81.370405290332272</v>
      </c>
      <c r="U9" s="15">
        <f>IF(AN9=0,T9-S9,IF(AN9=1,T9-S9-360,T9+360-S9))</f>
        <v>-0.32997649190652112</v>
      </c>
      <c r="V9" s="15">
        <f t="shared" ref="V9:V72" si="13">N9-K9</f>
        <v>-1.5099999999999909</v>
      </c>
      <c r="W9" s="15">
        <f t="shared" ref="W9:W72" si="14">(R9-Q9)</f>
        <v>-0.88769723578286097</v>
      </c>
      <c r="X9" s="15">
        <f t="shared" ref="X9:X72" si="15">(2*SQRT(Q9*R9)*SIN(RADIANS(U9/2)))</f>
        <v>-8.1320121766777442E-2</v>
      </c>
      <c r="Y9" s="15">
        <f t="shared" ref="Y9:Y72" si="16">AVERAGE(K9,N9)</f>
        <v>73.666666666666671</v>
      </c>
      <c r="Z9" s="15">
        <f t="shared" ref="Z9:Z72" si="17">AVERAGE(Q9,R9)</f>
        <v>14.127089782287811</v>
      </c>
      <c r="AA9" s="15">
        <f>IF(AO9=3,S9+T9,IF(AO9=0,AVERAGE(S9,T9),IF(AO9=1,AVERAGE(S9,T9)+180,AVERAGE(S9,T9)-180)))</f>
        <v>81.53539353628554</v>
      </c>
      <c r="AB9" s="15">
        <f t="shared" ref="AB9:AB72" si="18">(Y9-50)^2</f>
        <v>560.11111111111131</v>
      </c>
      <c r="AC9" s="15">
        <f t="shared" ref="AC9:AC72" si="19">1+(0.015*AB9/SQRT(20+AB9))</f>
        <v>1.3488268090227165</v>
      </c>
      <c r="AD9" s="15">
        <f t="shared" ref="AD9:AD72" si="20">1+0.045*Z9</f>
        <v>1.6357190402029516</v>
      </c>
      <c r="AE9" s="15">
        <f t="shared" ref="AE9:AE72" si="21">1-0.17*COS(RADIANS(AA9-30))+0.24*COS(RADIANS(2*AA9))+0.32*COS(RADIANS(3*AA9+6))-0.2*COS(RADIANS(4*AA9-63))</f>
        <v>0.58227934824619387</v>
      </c>
      <c r="AF9" s="15">
        <f t="shared" ref="AF9:AF72" si="22">1+0.015*Z9*AE9</f>
        <v>1.1233886894656901</v>
      </c>
      <c r="AG9" s="15">
        <f t="shared" ref="AG9:AG72" si="23">30*EXP(-1*((AA9-275)/25)^2)</f>
        <v>2.9450870635971401E-25</v>
      </c>
      <c r="AH9" s="15">
        <f t="shared" ref="AH9:AH72" si="24">2*SQRT(Z9^7/(Z9^7+$B$2))</f>
        <v>0.26882242834486381</v>
      </c>
      <c r="AI9" s="15">
        <f t="shared" ref="AI9:AI72" si="25">-SIN(RADIANS(2*AG9))*AH9</f>
        <v>-2.7635733830707646E-27</v>
      </c>
      <c r="AJ9" s="15">
        <f t="shared" ref="AJ9:AJ72" si="26">V9/AC9/$B$3</f>
        <v>-1.119491390517402</v>
      </c>
      <c r="AK9" s="15">
        <f t="shared" ref="AK9:AK72" si="27">W9/AD9/$B$4</f>
        <v>-0.54269542260308967</v>
      </c>
      <c r="AL9" s="15">
        <f t="shared" ref="AL9:AL72" si="28">X9/AF9/$B$5</f>
        <v>-7.2388232612040262E-2</v>
      </c>
      <c r="AM9" s="15">
        <f t="shared" ref="AM9:AM72" si="29">SQRT(AJ9^2+AK9^2+AL9^2+AI9*AK9*AL9)</f>
        <v>1.246201970539939</v>
      </c>
      <c r="AN9" s="4">
        <f>IF((T9-S9)&gt;180,1,IF((T9-S9)&lt;-180,2,0))</f>
        <v>0</v>
      </c>
      <c r="AO9" s="5">
        <f>IF(Q9*R9=0,3,IF(ABS(T9-S9)&lt;=180,0,IF((T9+S9)&lt;360,1,2)))</f>
        <v>0</v>
      </c>
      <c r="AP9" s="16">
        <f>AM9</f>
        <v>1.246201970539939</v>
      </c>
      <c r="AQ9" t="s">
        <v>16</v>
      </c>
      <c r="AS9" s="9" t="s">
        <v>204</v>
      </c>
      <c r="AY9" cm="1">
        <f t="array" ref="AY9:AZ21">_xlfn._xlws.FILTER(AP9:AQ94,AP9:AP94&lt;AY7)</f>
        <v>1.246201970539939</v>
      </c>
      <c r="AZ9" t="str">
        <v>Opaque A1</v>
      </c>
      <c r="BC9" cm="1">
        <f t="array" ref="BC9:BD94">_xlfn.SORTBY(AY9:AZ94,AY9:AY94,1)</f>
        <v>4.2653270764535548E-7</v>
      </c>
      <c r="BD9" t="str">
        <v>Dentine A1</v>
      </c>
    </row>
    <row r="10" spans="1:56" x14ac:dyDescent="0.2">
      <c r="A10" s="15">
        <f>'(Lab)limts'!A6</f>
        <v>77.381666666666661</v>
      </c>
      <c r="B10" s="29">
        <f>'(Lab)limts'!C6</f>
        <v>1.9213399999999989</v>
      </c>
      <c r="C10" s="15">
        <f>'(Lab)limts'!F6</f>
        <v>16.168333333333333</v>
      </c>
      <c r="D10" s="15">
        <f>D9</f>
        <v>72.911666666666676</v>
      </c>
      <c r="E10" s="15">
        <f>E9</f>
        <v>1.4316666666666666</v>
      </c>
      <c r="F10" s="15">
        <f>F9</f>
        <v>13.528333333333334</v>
      </c>
      <c r="G10" s="15">
        <f t="shared" si="0"/>
        <v>16.282092929761141</v>
      </c>
      <c r="H10" s="15">
        <f t="shared" si="1"/>
        <v>13.603877102584477</v>
      </c>
      <c r="I10" s="15">
        <f t="shared" si="2"/>
        <v>14.942985016172809</v>
      </c>
      <c r="J10" s="15">
        <f t="shared" si="3"/>
        <v>0.41855374167279963</v>
      </c>
      <c r="K10" s="15">
        <f t="shared" si="4"/>
        <v>77.381666666666661</v>
      </c>
      <c r="L10" s="15">
        <f t="shared" si="5"/>
        <v>2.7255240460256154</v>
      </c>
      <c r="M10" s="15">
        <f t="shared" si="6"/>
        <v>16.168333333333333</v>
      </c>
      <c r="N10" s="15">
        <f t="shared" si="6"/>
        <v>72.911666666666676</v>
      </c>
      <c r="O10" s="15">
        <f t="shared" si="7"/>
        <v>2.0308961068282247</v>
      </c>
      <c r="P10" s="15">
        <f t="shared" si="8"/>
        <v>13.528333333333334</v>
      </c>
      <c r="Q10" s="15">
        <f t="shared" si="9"/>
        <v>16.396447301267479</v>
      </c>
      <c r="R10" s="15">
        <f t="shared" si="10"/>
        <v>13.679924772253239</v>
      </c>
      <c r="S10" s="15">
        <f t="shared" si="11"/>
        <v>80.431508249945608</v>
      </c>
      <c r="T10" s="15">
        <f t="shared" si="12"/>
        <v>81.462416259976763</v>
      </c>
      <c r="U10" s="15">
        <f t="shared" ref="U10:U42" si="30">IF(AN10=0,T10-S10,IF(AN10=1,T10-S10-360,T10+360-S10))</f>
        <v>1.0309080100311547</v>
      </c>
      <c r="V10" s="15">
        <f t="shared" si="13"/>
        <v>-4.4699999999999847</v>
      </c>
      <c r="W10" s="15">
        <f t="shared" si="14"/>
        <v>-2.7165225290142399</v>
      </c>
      <c r="X10" s="15">
        <f t="shared" si="15"/>
        <v>0.26946859422144986</v>
      </c>
      <c r="Y10" s="15">
        <f t="shared" si="16"/>
        <v>75.146666666666675</v>
      </c>
      <c r="Z10" s="15">
        <f t="shared" si="17"/>
        <v>15.038186036760358</v>
      </c>
      <c r="AA10" s="15">
        <f t="shared" ref="AA10:AA42" si="31">IF(AO10=3,S10+T10,IF(AO10=0,AVERAGE(S10,T10),IF(AO10=1,AVERAGE(S10,T10)+180,AVERAGE(S10,T10)-180)))</f>
        <v>80.946962254961193</v>
      </c>
      <c r="AB10" s="15">
        <f t="shared" si="18"/>
        <v>632.35484444444489</v>
      </c>
      <c r="AC10" s="15">
        <f t="shared" si="19"/>
        <v>1.3713728607821714</v>
      </c>
      <c r="AD10" s="15">
        <f t="shared" si="20"/>
        <v>1.676718371654216</v>
      </c>
      <c r="AE10" s="15">
        <f t="shared" si="21"/>
        <v>0.58128858872159439</v>
      </c>
      <c r="AF10" s="15">
        <f t="shared" si="22"/>
        <v>1.1311228890736182</v>
      </c>
      <c r="AG10" s="15">
        <f t="shared" si="23"/>
        <v>2.0447885254085547E-25</v>
      </c>
      <c r="AH10" s="15">
        <f t="shared" si="24"/>
        <v>0.33290681790993493</v>
      </c>
      <c r="AI10" s="15">
        <f t="shared" si="25"/>
        <v>-2.3761751636072277E-27</v>
      </c>
      <c r="AJ10" s="15">
        <f t="shared" si="26"/>
        <v>-3.2595074088388269</v>
      </c>
      <c r="AK10" s="15">
        <f t="shared" si="27"/>
        <v>-1.6201424013349208</v>
      </c>
      <c r="AL10" s="15">
        <f t="shared" si="28"/>
        <v>0.23823105059976529</v>
      </c>
      <c r="AM10" s="15">
        <f t="shared" si="29"/>
        <v>3.6477395716180667</v>
      </c>
      <c r="AN10" s="4">
        <f t="shared" ref="AN10:AN42" si="32">IF((T10-S10)&gt;180,1,IF((T10-S10)&lt;-180,2,0))</f>
        <v>0</v>
      </c>
      <c r="AO10" s="5">
        <f t="shared" ref="AO10:AO42" si="33">IF(Q10*R10=0,3,IF(ABS(T10-S10)&lt;=180,0,IF((T10+S10)&lt;360,1,2)))</f>
        <v>0</v>
      </c>
      <c r="AP10" s="16">
        <f t="shared" ref="AP10:AP73" si="34">AM10</f>
        <v>3.6477395716180667</v>
      </c>
      <c r="AQ10" t="s">
        <v>17</v>
      </c>
      <c r="AS10" s="9" t="s">
        <v>204</v>
      </c>
      <c r="AY10">
        <v>1.6338048222539645</v>
      </c>
      <c r="AZ10" t="str">
        <v>Opaque A3.5</v>
      </c>
      <c r="BC10">
        <v>1.106865697494211</v>
      </c>
      <c r="BD10" t="str">
        <v>Opaque D3</v>
      </c>
    </row>
    <row r="11" spans="1:56" x14ac:dyDescent="0.2">
      <c r="A11" s="15">
        <f>'(Lab)limts'!A7</f>
        <v>76.76666666666668</v>
      </c>
      <c r="B11" s="29">
        <f>'(Lab)limts'!C7</f>
        <v>1.8668549999999993</v>
      </c>
      <c r="C11" s="15">
        <f>'(Lab)limts'!F7</f>
        <v>17.216666666666665</v>
      </c>
      <c r="D11" s="15">
        <f t="shared" ref="D11:F26" si="35">D10</f>
        <v>72.911666666666676</v>
      </c>
      <c r="E11" s="15">
        <f t="shared" si="35"/>
        <v>1.4316666666666666</v>
      </c>
      <c r="F11" s="15">
        <f t="shared" si="35"/>
        <v>13.528333333333334</v>
      </c>
      <c r="G11" s="15">
        <f t="shared" si="0"/>
        <v>17.317585244546539</v>
      </c>
      <c r="H11" s="15">
        <f t="shared" si="1"/>
        <v>13.603877102584477</v>
      </c>
      <c r="I11" s="15">
        <f t="shared" si="2"/>
        <v>15.460731173565508</v>
      </c>
      <c r="J11" s="15">
        <f t="shared" si="3"/>
        <v>0.40856770806509868</v>
      </c>
      <c r="K11" s="15">
        <f t="shared" si="4"/>
        <v>76.76666666666668</v>
      </c>
      <c r="L11" s="15">
        <f t="shared" si="5"/>
        <v>2.6295916686398688</v>
      </c>
      <c r="M11" s="15">
        <f t="shared" si="6"/>
        <v>17.216666666666665</v>
      </c>
      <c r="N11" s="15">
        <f t="shared" si="6"/>
        <v>72.911666666666676</v>
      </c>
      <c r="O11" s="15">
        <f t="shared" si="7"/>
        <v>2.0165994353798662</v>
      </c>
      <c r="P11" s="15">
        <f t="shared" si="8"/>
        <v>13.528333333333334</v>
      </c>
      <c r="Q11" s="15">
        <f t="shared" si="9"/>
        <v>17.416324625330432</v>
      </c>
      <c r="R11" s="15">
        <f t="shared" si="10"/>
        <v>13.677809622178259</v>
      </c>
      <c r="S11" s="15">
        <f t="shared" si="11"/>
        <v>81.316027230778928</v>
      </c>
      <c r="T11" s="15">
        <f t="shared" si="12"/>
        <v>81.521640797539618</v>
      </c>
      <c r="U11" s="15">
        <f t="shared" si="30"/>
        <v>0.20561356676068954</v>
      </c>
      <c r="V11" s="15">
        <f t="shared" si="13"/>
        <v>-3.855000000000004</v>
      </c>
      <c r="W11" s="15">
        <f t="shared" si="14"/>
        <v>-3.7385150031521732</v>
      </c>
      <c r="X11" s="15">
        <f t="shared" si="15"/>
        <v>5.5387968196615504E-2</v>
      </c>
      <c r="Y11" s="15">
        <f t="shared" si="16"/>
        <v>74.839166666666671</v>
      </c>
      <c r="Z11" s="15">
        <f t="shared" si="17"/>
        <v>15.547067123754346</v>
      </c>
      <c r="AA11" s="15">
        <f t="shared" si="31"/>
        <v>81.418834014159273</v>
      </c>
      <c r="AB11" s="15">
        <f t="shared" si="18"/>
        <v>616.98420069444467</v>
      </c>
      <c r="AC11" s="15">
        <f t="shared" si="19"/>
        <v>1.3666916087733456</v>
      </c>
      <c r="AD11" s="15">
        <f t="shared" si="20"/>
        <v>1.6996180205689455</v>
      </c>
      <c r="AE11" s="15">
        <f t="shared" si="21"/>
        <v>0.58206987571034552</v>
      </c>
      <c r="AF11" s="15">
        <f t="shared" si="22"/>
        <v>1.1357421914257613</v>
      </c>
      <c r="AG11" s="15">
        <f t="shared" si="23"/>
        <v>2.7399952516200923E-25</v>
      </c>
      <c r="AH11" s="15">
        <f t="shared" si="24"/>
        <v>0.37267967382569245</v>
      </c>
      <c r="AI11" s="15">
        <f t="shared" si="25"/>
        <v>-3.564452898051821E-27</v>
      </c>
      <c r="AJ11" s="15">
        <f t="shared" si="26"/>
        <v>-2.8206802289947501</v>
      </c>
      <c r="AK11" s="15">
        <f t="shared" si="27"/>
        <v>-2.199620713541687</v>
      </c>
      <c r="AL11" s="15">
        <f t="shared" si="28"/>
        <v>4.8768081889327242E-2</v>
      </c>
      <c r="AM11" s="15">
        <f t="shared" si="29"/>
        <v>3.5772820078230736</v>
      </c>
      <c r="AN11" s="4">
        <f t="shared" si="32"/>
        <v>0</v>
      </c>
      <c r="AO11" s="5">
        <f t="shared" si="33"/>
        <v>0</v>
      </c>
      <c r="AP11" s="16">
        <f t="shared" si="34"/>
        <v>3.5772820078230736</v>
      </c>
      <c r="AQ11" t="s">
        <v>18</v>
      </c>
      <c r="AS11" s="9" t="s">
        <v>204</v>
      </c>
      <c r="AY11">
        <v>1.835174818555195</v>
      </c>
      <c r="AZ11" t="str">
        <v>Opaque B1</v>
      </c>
      <c r="BC11">
        <v>1.246201970539939</v>
      </c>
      <c r="BD11" t="str">
        <v>Opaque A1</v>
      </c>
    </row>
    <row r="12" spans="1:56" x14ac:dyDescent="0.2">
      <c r="A12" s="15">
        <f>'(Lab)limts'!A8</f>
        <v>73.051666666666662</v>
      </c>
      <c r="B12" s="29">
        <f>'(Lab)limts'!C8</f>
        <v>1.846749999999999</v>
      </c>
      <c r="C12" s="15">
        <f>'(Lab)limts'!F8</f>
        <v>16.191666666666666</v>
      </c>
      <c r="D12" s="15">
        <f t="shared" si="35"/>
        <v>72.911666666666676</v>
      </c>
      <c r="E12" s="15">
        <f t="shared" si="35"/>
        <v>1.4316666666666666</v>
      </c>
      <c r="F12" s="15">
        <f t="shared" si="35"/>
        <v>13.528333333333334</v>
      </c>
      <c r="G12" s="15">
        <f t="shared" si="0"/>
        <v>16.296642445821302</v>
      </c>
      <c r="H12" s="15">
        <f t="shared" si="1"/>
        <v>13.603877102584477</v>
      </c>
      <c r="I12" s="15">
        <f t="shared" si="2"/>
        <v>14.950259774202889</v>
      </c>
      <c r="J12" s="15">
        <f t="shared" si="3"/>
        <v>0.41841857302849605</v>
      </c>
      <c r="K12" s="15">
        <f t="shared" si="4"/>
        <v>73.051666666666662</v>
      </c>
      <c r="L12" s="15">
        <f t="shared" si="5"/>
        <v>2.6194644997403738</v>
      </c>
      <c r="M12" s="15">
        <f t="shared" si="6"/>
        <v>16.191666666666666</v>
      </c>
      <c r="N12" s="15">
        <f t="shared" si="6"/>
        <v>72.911666666666676</v>
      </c>
      <c r="O12" s="15">
        <f t="shared" si="7"/>
        <v>2.0307025903857969</v>
      </c>
      <c r="P12" s="15">
        <f t="shared" si="8"/>
        <v>13.528333333333334</v>
      </c>
      <c r="Q12" s="15">
        <f t="shared" si="9"/>
        <v>16.402184723683749</v>
      </c>
      <c r="R12" s="15">
        <f t="shared" si="10"/>
        <v>13.67989604450185</v>
      </c>
      <c r="S12" s="15">
        <f t="shared" si="11"/>
        <v>80.810390444398422</v>
      </c>
      <c r="T12" s="15">
        <f t="shared" si="12"/>
        <v>81.463217787229084</v>
      </c>
      <c r="U12" s="15">
        <f t="shared" si="30"/>
        <v>0.65282734283066191</v>
      </c>
      <c r="V12" s="15">
        <f t="shared" si="13"/>
        <v>-0.13999999999998636</v>
      </c>
      <c r="W12" s="15">
        <f t="shared" si="14"/>
        <v>-2.722288679181899</v>
      </c>
      <c r="X12" s="15">
        <f t="shared" si="15"/>
        <v>0.17067330649332763</v>
      </c>
      <c r="Y12" s="15">
        <f t="shared" si="16"/>
        <v>72.981666666666669</v>
      </c>
      <c r="Z12" s="15">
        <f t="shared" si="17"/>
        <v>15.041040384092799</v>
      </c>
      <c r="AA12" s="15">
        <f t="shared" si="31"/>
        <v>81.13680411581376</v>
      </c>
      <c r="AB12" s="15">
        <f t="shared" si="18"/>
        <v>528.15700277777785</v>
      </c>
      <c r="AC12" s="15">
        <f t="shared" si="19"/>
        <v>1.3383777654663001</v>
      </c>
      <c r="AD12" s="15">
        <f t="shared" si="20"/>
        <v>1.676846817284176</v>
      </c>
      <c r="AE12" s="15">
        <f t="shared" si="21"/>
        <v>0.58159014140843346</v>
      </c>
      <c r="AF12" s="15">
        <f t="shared" si="22"/>
        <v>1.1312158120587172</v>
      </c>
      <c r="AG12" s="15">
        <f t="shared" si="23"/>
        <v>2.3004914108953073E-25</v>
      </c>
      <c r="AH12" s="15">
        <f t="shared" si="24"/>
        <v>0.33312189315086654</v>
      </c>
      <c r="AI12" s="15">
        <f t="shared" si="25"/>
        <v>-2.6750453889881148E-27</v>
      </c>
      <c r="AJ12" s="15">
        <f t="shared" si="26"/>
        <v>-0.10460424822673993</v>
      </c>
      <c r="AK12" s="15">
        <f t="shared" si="27"/>
        <v>-1.6234569855289003</v>
      </c>
      <c r="AL12" s="15">
        <f t="shared" si="28"/>
        <v>0.15087599083566258</v>
      </c>
      <c r="AM12" s="15">
        <f t="shared" si="29"/>
        <v>1.6338048222539645</v>
      </c>
      <c r="AN12" s="4">
        <f t="shared" si="32"/>
        <v>0</v>
      </c>
      <c r="AO12" s="5">
        <f t="shared" si="33"/>
        <v>0</v>
      </c>
      <c r="AP12" s="16">
        <f t="shared" si="34"/>
        <v>1.6338048222539645</v>
      </c>
      <c r="AQ12" t="s">
        <v>19</v>
      </c>
      <c r="AS12" s="9" t="s">
        <v>205</v>
      </c>
      <c r="AT12"/>
      <c r="AU12" s="10"/>
      <c r="AY12">
        <v>2.2738770265052195</v>
      </c>
      <c r="AZ12" t="str">
        <v>Opaque B2</v>
      </c>
      <c r="BC12">
        <v>1.6338048222539645</v>
      </c>
      <c r="BD12" t="str">
        <v>Opaque A3.5</v>
      </c>
    </row>
    <row r="13" spans="1:56" x14ac:dyDescent="0.2">
      <c r="A13" s="15">
        <f>'(Lab)limts'!A9</f>
        <v>74.423333333333332</v>
      </c>
      <c r="B13" s="29">
        <f>'(Lab)limts'!C9</f>
        <v>1.6534883333333323</v>
      </c>
      <c r="C13" s="15">
        <f>'(Lab)limts'!F9</f>
        <v>17.371666666666666</v>
      </c>
      <c r="D13" s="15">
        <f t="shared" si="35"/>
        <v>72.911666666666676</v>
      </c>
      <c r="E13" s="15">
        <f t="shared" si="35"/>
        <v>1.4316666666666666</v>
      </c>
      <c r="F13" s="15">
        <f t="shared" si="35"/>
        <v>13.528333333333334</v>
      </c>
      <c r="G13" s="15">
        <f t="shared" si="0"/>
        <v>17.450181272589898</v>
      </c>
      <c r="H13" s="15">
        <f t="shared" si="1"/>
        <v>13.603877102584477</v>
      </c>
      <c r="I13" s="15">
        <f t="shared" si="2"/>
        <v>15.527029187587187</v>
      </c>
      <c r="J13" s="15">
        <f t="shared" si="3"/>
        <v>0.40723521898916581</v>
      </c>
      <c r="K13" s="15">
        <f t="shared" si="4"/>
        <v>74.423333333333332</v>
      </c>
      <c r="L13" s="15">
        <f t="shared" si="5"/>
        <v>2.3268470168543631</v>
      </c>
      <c r="M13" s="15">
        <f t="shared" si="6"/>
        <v>17.371666666666666</v>
      </c>
      <c r="N13" s="15">
        <f t="shared" si="6"/>
        <v>72.911666666666676</v>
      </c>
      <c r="O13" s="15">
        <f t="shared" si="7"/>
        <v>2.0146917551861558</v>
      </c>
      <c r="P13" s="15">
        <f t="shared" si="8"/>
        <v>13.528333333333334</v>
      </c>
      <c r="Q13" s="15">
        <f t="shared" si="9"/>
        <v>17.526808603325986</v>
      </c>
      <c r="R13" s="15">
        <f t="shared" si="10"/>
        <v>13.677528491880135</v>
      </c>
      <c r="S13" s="15">
        <f t="shared" si="11"/>
        <v>82.370928466335783</v>
      </c>
      <c r="T13" s="15">
        <f t="shared" si="12"/>
        <v>81.529544822759902</v>
      </c>
      <c r="U13" s="15">
        <f t="shared" si="30"/>
        <v>-0.84138364357588102</v>
      </c>
      <c r="V13" s="15">
        <f t="shared" si="13"/>
        <v>-1.5116666666666561</v>
      </c>
      <c r="W13" s="15">
        <f t="shared" si="14"/>
        <v>-3.8492801114458501</v>
      </c>
      <c r="X13" s="15">
        <f t="shared" si="15"/>
        <v>-0.22736455776057149</v>
      </c>
      <c r="Y13" s="15">
        <f t="shared" si="16"/>
        <v>73.667500000000004</v>
      </c>
      <c r="Z13" s="15">
        <f t="shared" si="17"/>
        <v>15.60216854760306</v>
      </c>
      <c r="AA13" s="15">
        <f t="shared" si="31"/>
        <v>81.950236644547843</v>
      </c>
      <c r="AB13" s="15">
        <f t="shared" si="18"/>
        <v>560.15055625000014</v>
      </c>
      <c r="AC13" s="15">
        <f t="shared" si="19"/>
        <v>1.3488395151081385</v>
      </c>
      <c r="AD13" s="15">
        <f t="shared" si="20"/>
        <v>1.7020975846421376</v>
      </c>
      <c r="AE13" s="15">
        <f t="shared" si="21"/>
        <v>0.58307883099917679</v>
      </c>
      <c r="AF13" s="15">
        <f t="shared" si="22"/>
        <v>1.1364594129668277</v>
      </c>
      <c r="AG13" s="15">
        <f t="shared" si="23"/>
        <v>3.806411553937497E-25</v>
      </c>
      <c r="AH13" s="15">
        <f t="shared" si="24"/>
        <v>0.37715897782375679</v>
      </c>
      <c r="AI13" s="15">
        <f t="shared" si="25"/>
        <v>-5.0112671581047571E-27</v>
      </c>
      <c r="AJ13" s="15">
        <f t="shared" si="26"/>
        <v>-1.1207164749658625</v>
      </c>
      <c r="AK13" s="15">
        <f t="shared" si="27"/>
        <v>-2.2614920238284419</v>
      </c>
      <c r="AL13" s="15">
        <f t="shared" si="28"/>
        <v>-0.20006394875732184</v>
      </c>
      <c r="AM13" s="15">
        <f t="shared" si="29"/>
        <v>2.5318722666619546</v>
      </c>
      <c r="AN13" s="4">
        <f t="shared" si="32"/>
        <v>0</v>
      </c>
      <c r="AO13" s="5">
        <f t="shared" si="33"/>
        <v>0</v>
      </c>
      <c r="AP13" s="16">
        <f t="shared" si="34"/>
        <v>2.5318722666619546</v>
      </c>
      <c r="AQ13" t="s">
        <v>20</v>
      </c>
      <c r="AS13" s="9" t="s">
        <v>205</v>
      </c>
      <c r="AT13"/>
      <c r="AU13" s="10"/>
      <c r="AY13">
        <v>2.0862906887166042</v>
      </c>
      <c r="AZ13" t="str">
        <v>Opaque C1</v>
      </c>
      <c r="BC13">
        <v>1.7288888049457038</v>
      </c>
      <c r="BD13" t="str">
        <v>Opaque D2</v>
      </c>
    </row>
    <row r="14" spans="1:56" x14ac:dyDescent="0.2">
      <c r="A14" s="15">
        <f>'(Lab)limts'!A10</f>
        <v>75.373333333333321</v>
      </c>
      <c r="B14" s="29">
        <f>'(Lab)limts'!C10</f>
        <v>1.493333</v>
      </c>
      <c r="C14" s="15">
        <f>'(Lab)limts'!F10</f>
        <v>13.956666666666669</v>
      </c>
      <c r="D14" s="15">
        <f t="shared" si="35"/>
        <v>72.911666666666676</v>
      </c>
      <c r="E14" s="15">
        <f t="shared" si="35"/>
        <v>1.4316666666666666</v>
      </c>
      <c r="F14" s="15">
        <f t="shared" si="35"/>
        <v>13.528333333333334</v>
      </c>
      <c r="G14" s="15">
        <f t="shared" si="0"/>
        <v>14.036330998282049</v>
      </c>
      <c r="H14" s="15">
        <f t="shared" si="1"/>
        <v>13.603877102584477</v>
      </c>
      <c r="I14" s="15">
        <f t="shared" si="2"/>
        <v>13.820104050433262</v>
      </c>
      <c r="J14" s="15">
        <f t="shared" si="3"/>
        <v>0.43768815969524855</v>
      </c>
      <c r="K14" s="15">
        <f t="shared" si="4"/>
        <v>75.373333333333321</v>
      </c>
      <c r="L14" s="15">
        <f t="shared" si="5"/>
        <v>2.1469471725821849</v>
      </c>
      <c r="M14" s="15">
        <f t="shared" si="6"/>
        <v>13.956666666666669</v>
      </c>
      <c r="N14" s="15">
        <f t="shared" si="6"/>
        <v>72.911666666666676</v>
      </c>
      <c r="O14" s="15">
        <f t="shared" si="7"/>
        <v>2.0582902152970308</v>
      </c>
      <c r="P14" s="15">
        <f t="shared" si="8"/>
        <v>13.528333333333334</v>
      </c>
      <c r="Q14" s="15">
        <f t="shared" si="9"/>
        <v>14.120833070548747</v>
      </c>
      <c r="R14" s="15">
        <f t="shared" si="10"/>
        <v>13.684018466377678</v>
      </c>
      <c r="S14" s="15">
        <f t="shared" si="11"/>
        <v>81.254769401013363</v>
      </c>
      <c r="T14" s="15">
        <f t="shared" si="12"/>
        <v>81.348986497675526</v>
      </c>
      <c r="U14" s="15">
        <f t="shared" si="30"/>
        <v>9.4217096662163158E-2</v>
      </c>
      <c r="V14" s="15">
        <f t="shared" si="13"/>
        <v>-2.4616666666666447</v>
      </c>
      <c r="W14" s="15">
        <f t="shared" si="14"/>
        <v>-0.43681460417106877</v>
      </c>
      <c r="X14" s="15">
        <f t="shared" si="15"/>
        <v>2.285830488859316E-2</v>
      </c>
      <c r="Y14" s="15">
        <f t="shared" si="16"/>
        <v>74.142499999999998</v>
      </c>
      <c r="Z14" s="15">
        <f t="shared" si="17"/>
        <v>13.902425768463212</v>
      </c>
      <c r="AA14" s="15">
        <f t="shared" si="31"/>
        <v>81.301877949344444</v>
      </c>
      <c r="AB14" s="15">
        <f t="shared" si="18"/>
        <v>582.86030624999989</v>
      </c>
      <c r="AC14" s="15">
        <f t="shared" si="19"/>
        <v>1.3560798466951063</v>
      </c>
      <c r="AD14" s="15">
        <f t="shared" si="20"/>
        <v>1.6256091595808444</v>
      </c>
      <c r="AE14" s="15">
        <f t="shared" si="21"/>
        <v>0.58186629688979996</v>
      </c>
      <c r="AF14" s="15">
        <f t="shared" si="22"/>
        <v>1.1213402949952154</v>
      </c>
      <c r="AG14" s="15">
        <f t="shared" si="23"/>
        <v>2.5484484652491844E-25</v>
      </c>
      <c r="AH14" s="15">
        <f t="shared" si="24"/>
        <v>0.25439871149249371</v>
      </c>
      <c r="AI14" s="15">
        <f t="shared" si="25"/>
        <v>-2.2630707230936078E-27</v>
      </c>
      <c r="AJ14" s="15">
        <f t="shared" si="26"/>
        <v>-1.8152815062224819</v>
      </c>
      <c r="AK14" s="15">
        <f t="shared" si="27"/>
        <v>-0.26870825720722397</v>
      </c>
      <c r="AL14" s="15">
        <f t="shared" si="28"/>
        <v>2.0384806459390361E-2</v>
      </c>
      <c r="AM14" s="15">
        <f t="shared" si="29"/>
        <v>1.835174818555195</v>
      </c>
      <c r="AN14" s="4">
        <f t="shared" si="32"/>
        <v>0</v>
      </c>
      <c r="AO14" s="5">
        <f t="shared" si="33"/>
        <v>0</v>
      </c>
      <c r="AP14" s="16">
        <f t="shared" si="34"/>
        <v>1.835174818555195</v>
      </c>
      <c r="AQ14" t="s">
        <v>21</v>
      </c>
      <c r="AS14" s="9" t="s">
        <v>205</v>
      </c>
      <c r="AT14"/>
      <c r="AU14" s="10"/>
      <c r="AY14">
        <v>1.7498330629413705</v>
      </c>
      <c r="AZ14" t="str">
        <v>Opaque C2</v>
      </c>
      <c r="BC14">
        <v>1.7498330629413705</v>
      </c>
      <c r="BD14" t="str">
        <v>Opaque C2</v>
      </c>
    </row>
    <row r="15" spans="1:56" x14ac:dyDescent="0.2">
      <c r="A15" s="15">
        <f>'(Lab)limts'!A11</f>
        <v>72.831666666666663</v>
      </c>
      <c r="B15" s="29">
        <f>'(Lab)limts'!C11</f>
        <v>1.7376599999999989</v>
      </c>
      <c r="C15" s="15">
        <f>'(Lab)limts'!F11</f>
        <v>17.371666666666666</v>
      </c>
      <c r="D15" s="15">
        <f t="shared" si="35"/>
        <v>72.911666666666676</v>
      </c>
      <c r="E15" s="15">
        <f t="shared" si="35"/>
        <v>1.4316666666666666</v>
      </c>
      <c r="F15" s="15">
        <f t="shared" si="35"/>
        <v>13.528333333333334</v>
      </c>
      <c r="G15" s="15">
        <f t="shared" si="0"/>
        <v>17.458358028559783</v>
      </c>
      <c r="H15" s="15">
        <f t="shared" si="1"/>
        <v>13.603877102584477</v>
      </c>
      <c r="I15" s="15">
        <f t="shared" si="2"/>
        <v>15.53111756557213</v>
      </c>
      <c r="J15" s="15">
        <f t="shared" si="3"/>
        <v>0.40715264869871481</v>
      </c>
      <c r="K15" s="15">
        <f t="shared" si="4"/>
        <v>72.831666666666663</v>
      </c>
      <c r="L15" s="15">
        <f t="shared" si="5"/>
        <v>2.445152871537807</v>
      </c>
      <c r="M15" s="15">
        <f t="shared" si="6"/>
        <v>17.371666666666666</v>
      </c>
      <c r="N15" s="15">
        <f t="shared" si="6"/>
        <v>72.911666666666676</v>
      </c>
      <c r="O15" s="15">
        <f t="shared" si="7"/>
        <v>2.0145735420536597</v>
      </c>
      <c r="P15" s="15">
        <f t="shared" si="8"/>
        <v>13.528333333333334</v>
      </c>
      <c r="Q15" s="15">
        <f t="shared" si="9"/>
        <v>17.54290669595456</v>
      </c>
      <c r="R15" s="15">
        <f t="shared" si="10"/>
        <v>13.677511079656284</v>
      </c>
      <c r="S15" s="15">
        <f t="shared" si="11"/>
        <v>81.987954552210226</v>
      </c>
      <c r="T15" s="15">
        <f t="shared" si="12"/>
        <v>81.530034621823305</v>
      </c>
      <c r="U15" s="15">
        <f t="shared" si="30"/>
        <v>-0.45791993038692169</v>
      </c>
      <c r="V15" s="15">
        <f t="shared" si="13"/>
        <v>8.0000000000012506E-2</v>
      </c>
      <c r="W15" s="15">
        <f t="shared" si="14"/>
        <v>-3.8653956162982759</v>
      </c>
      <c r="X15" s="15">
        <f t="shared" si="15"/>
        <v>-0.12379983680197221</v>
      </c>
      <c r="Y15" s="15">
        <f t="shared" si="16"/>
        <v>72.87166666666667</v>
      </c>
      <c r="Z15" s="15">
        <f t="shared" si="17"/>
        <v>15.610208887805422</v>
      </c>
      <c r="AA15" s="15">
        <f t="shared" si="31"/>
        <v>81.758994587016758</v>
      </c>
      <c r="AB15" s="15">
        <f t="shared" si="18"/>
        <v>523.1131361111112</v>
      </c>
      <c r="AC15" s="15">
        <f t="shared" si="19"/>
        <v>1.3366989262750462</v>
      </c>
      <c r="AD15" s="15">
        <f t="shared" si="20"/>
        <v>1.7024593999512438</v>
      </c>
      <c r="AE15" s="15">
        <f t="shared" si="21"/>
        <v>0.58269974036312611</v>
      </c>
      <c r="AF15" s="15">
        <f t="shared" si="22"/>
        <v>1.1364409699890756</v>
      </c>
      <c r="AG15" s="15">
        <f t="shared" si="23"/>
        <v>3.3820662175159064E-25</v>
      </c>
      <c r="AH15" s="15">
        <f t="shared" si="24"/>
        <v>0.37781541636733079</v>
      </c>
      <c r="AI15" s="15">
        <f t="shared" si="25"/>
        <v>-4.4603521132333907E-27</v>
      </c>
      <c r="AJ15" s="15">
        <f t="shared" si="26"/>
        <v>5.9848929648613547E-2</v>
      </c>
      <c r="AK15" s="15">
        <f t="shared" si="27"/>
        <v>-2.2704774142684259</v>
      </c>
      <c r="AL15" s="15">
        <f t="shared" si="28"/>
        <v>-0.10893644286967433</v>
      </c>
      <c r="AM15" s="15">
        <f t="shared" si="29"/>
        <v>2.2738770265052195</v>
      </c>
      <c r="AN15" s="4">
        <f t="shared" si="32"/>
        <v>0</v>
      </c>
      <c r="AO15" s="5">
        <f t="shared" si="33"/>
        <v>0</v>
      </c>
      <c r="AP15" s="16">
        <f t="shared" si="34"/>
        <v>2.2738770265052195</v>
      </c>
      <c r="AQ15" t="s">
        <v>22</v>
      </c>
      <c r="AS15" s="4" t="s">
        <v>201</v>
      </c>
      <c r="AU15" s="11"/>
      <c r="AY15">
        <v>1.8767364918225697</v>
      </c>
      <c r="AZ15" t="str">
        <v>Opaque C3</v>
      </c>
      <c r="BC15">
        <v>1.751502671578981</v>
      </c>
      <c r="BD15" t="str">
        <v>Dentine B1</v>
      </c>
    </row>
    <row r="16" spans="1:56" x14ac:dyDescent="0.2">
      <c r="A16" s="15">
        <f>'(Lab)limts'!A12</f>
        <v>74.36</v>
      </c>
      <c r="B16" s="29">
        <f>'(Lab)limts'!C12</f>
        <v>1.6596216666666659</v>
      </c>
      <c r="C16" s="15">
        <f>'(Lab)limts'!F12</f>
        <v>17.371666666666666</v>
      </c>
      <c r="D16" s="15">
        <f t="shared" si="35"/>
        <v>72.911666666666676</v>
      </c>
      <c r="E16" s="15">
        <f t="shared" si="35"/>
        <v>1.4316666666666666</v>
      </c>
      <c r="F16" s="15">
        <f t="shared" si="35"/>
        <v>13.528333333333334</v>
      </c>
      <c r="G16" s="15">
        <f t="shared" si="0"/>
        <v>17.450763503475923</v>
      </c>
      <c r="H16" s="15">
        <f t="shared" si="1"/>
        <v>13.603877102584477</v>
      </c>
      <c r="I16" s="15">
        <f t="shared" si="2"/>
        <v>15.5273203030302</v>
      </c>
      <c r="J16" s="15">
        <f t="shared" si="3"/>
        <v>0.40722934105844066</v>
      </c>
      <c r="K16" s="15">
        <f t="shared" si="4"/>
        <v>74.36</v>
      </c>
      <c r="L16" s="15">
        <f t="shared" si="5"/>
        <v>2.3354683043896434</v>
      </c>
      <c r="M16" s="15">
        <f t="shared" si="6"/>
        <v>17.371666666666666</v>
      </c>
      <c r="N16" s="15">
        <f t="shared" si="6"/>
        <v>72.911666666666676</v>
      </c>
      <c r="O16" s="15">
        <f t="shared" si="7"/>
        <v>2.0146833399486677</v>
      </c>
      <c r="P16" s="15">
        <f t="shared" si="8"/>
        <v>13.528333333333334</v>
      </c>
      <c r="Q16" s="15">
        <f t="shared" si="9"/>
        <v>17.527955242371725</v>
      </c>
      <c r="R16" s="15">
        <f t="shared" si="10"/>
        <v>13.677527252323225</v>
      </c>
      <c r="S16" s="15">
        <f t="shared" si="11"/>
        <v>82.342996457731871</v>
      </c>
      <c r="T16" s="15">
        <f t="shared" si="12"/>
        <v>81.529579690041388</v>
      </c>
      <c r="U16" s="15">
        <f t="shared" si="30"/>
        <v>-0.81341676769048377</v>
      </c>
      <c r="V16" s="15">
        <f t="shared" si="13"/>
        <v>-1.4483333333333235</v>
      </c>
      <c r="W16" s="15">
        <f t="shared" si="14"/>
        <v>-3.8504279900484999</v>
      </c>
      <c r="X16" s="15">
        <f t="shared" si="15"/>
        <v>-0.21981446261239959</v>
      </c>
      <c r="Y16" s="15">
        <f t="shared" si="16"/>
        <v>73.635833333333338</v>
      </c>
      <c r="Z16" s="15">
        <f t="shared" si="17"/>
        <v>15.602741247347474</v>
      </c>
      <c r="AA16" s="15">
        <f t="shared" si="31"/>
        <v>81.936288073886629</v>
      </c>
      <c r="AB16" s="15">
        <f t="shared" si="18"/>
        <v>558.65261736111131</v>
      </c>
      <c r="AC16" s="15">
        <f t="shared" si="19"/>
        <v>1.3483566744535438</v>
      </c>
      <c r="AD16" s="15">
        <f t="shared" si="20"/>
        <v>1.7021233561306364</v>
      </c>
      <c r="AE16" s="15">
        <f t="shared" si="21"/>
        <v>0.58305056803191524</v>
      </c>
      <c r="AF16" s="15">
        <f t="shared" si="22"/>
        <v>1.1364578072068141</v>
      </c>
      <c r="AG16" s="15">
        <f t="shared" si="23"/>
        <v>3.7737519780927662E-25</v>
      </c>
      <c r="AH16" s="15">
        <f t="shared" si="24"/>
        <v>0.37720571104116957</v>
      </c>
      <c r="AI16" s="15">
        <f t="shared" si="25"/>
        <v>-4.9688853534647499E-27</v>
      </c>
      <c r="AJ16" s="15">
        <f t="shared" si="26"/>
        <v>-1.0741470419318373</v>
      </c>
      <c r="AK16" s="15">
        <f t="shared" si="27"/>
        <v>-2.2621321634417328</v>
      </c>
      <c r="AL16" s="15">
        <f t="shared" si="28"/>
        <v>-0.1934206982594977</v>
      </c>
      <c r="AM16" s="15">
        <f t="shared" si="29"/>
        <v>2.51166187196519</v>
      </c>
      <c r="AN16" s="4">
        <f t="shared" si="32"/>
        <v>0</v>
      </c>
      <c r="AO16" s="5">
        <f t="shared" si="33"/>
        <v>0</v>
      </c>
      <c r="AP16" s="16">
        <f t="shared" si="34"/>
        <v>2.51166187196519</v>
      </c>
      <c r="AQ16" t="s">
        <v>23</v>
      </c>
      <c r="AS16" s="4">
        <v>0</v>
      </c>
      <c r="AT16" s="12" t="s">
        <v>206</v>
      </c>
      <c r="AU16" s="11"/>
      <c r="AV16" s="13"/>
      <c r="AY16">
        <v>1.7288888049457038</v>
      </c>
      <c r="AZ16" t="str">
        <v>Opaque D2</v>
      </c>
      <c r="BC16">
        <v>1.835174818555195</v>
      </c>
      <c r="BD16" t="str">
        <v>Opaque B1</v>
      </c>
    </row>
    <row r="17" spans="1:56" x14ac:dyDescent="0.2">
      <c r="A17" s="15">
        <f>'(Lab)limts'!A13</f>
        <v>74.53</v>
      </c>
      <c r="B17" s="29">
        <f>'(Lab)limts'!C13</f>
        <v>1.6648216666666658</v>
      </c>
      <c r="C17" s="15">
        <f>'(Lab)limts'!F13</f>
        <v>17.371666666666666</v>
      </c>
      <c r="D17" s="15">
        <f t="shared" si="35"/>
        <v>72.911666666666676</v>
      </c>
      <c r="E17" s="15">
        <f t="shared" si="35"/>
        <v>1.4316666666666666</v>
      </c>
      <c r="F17" s="15">
        <f t="shared" si="35"/>
        <v>13.528333333333334</v>
      </c>
      <c r="G17" s="15">
        <f t="shared" si="0"/>
        <v>17.451258807306154</v>
      </c>
      <c r="H17" s="15">
        <f t="shared" si="1"/>
        <v>13.603877102584477</v>
      </c>
      <c r="I17" s="15">
        <f t="shared" si="2"/>
        <v>15.527567954945315</v>
      </c>
      <c r="J17" s="15">
        <f t="shared" si="3"/>
        <v>0.40722434051709239</v>
      </c>
      <c r="K17" s="15">
        <f t="shared" si="4"/>
        <v>74.53</v>
      </c>
      <c r="L17" s="15">
        <f t="shared" si="5"/>
        <v>2.3427775719535653</v>
      </c>
      <c r="M17" s="15">
        <f t="shared" si="6"/>
        <v>17.371666666666666</v>
      </c>
      <c r="N17" s="15">
        <f t="shared" si="6"/>
        <v>72.911666666666676</v>
      </c>
      <c r="O17" s="15">
        <f t="shared" si="7"/>
        <v>2.0146761808403038</v>
      </c>
      <c r="P17" s="15">
        <f t="shared" si="8"/>
        <v>13.528333333333334</v>
      </c>
      <c r="Q17" s="15">
        <f t="shared" si="9"/>
        <v>17.528930644207204</v>
      </c>
      <c r="R17" s="15">
        <f t="shared" si="10"/>
        <v>13.677526197796993</v>
      </c>
      <c r="S17" s="15">
        <f t="shared" si="11"/>
        <v>82.319318114376387</v>
      </c>
      <c r="T17" s="15">
        <f t="shared" si="12"/>
        <v>81.52960935274416</v>
      </c>
      <c r="U17" s="15">
        <f t="shared" si="30"/>
        <v>-0.7897087616322267</v>
      </c>
      <c r="V17" s="15">
        <f t="shared" si="13"/>
        <v>-1.6183333333333252</v>
      </c>
      <c r="W17" s="15">
        <f t="shared" si="14"/>
        <v>-3.8514044464102106</v>
      </c>
      <c r="X17" s="15">
        <f t="shared" si="15"/>
        <v>-0.21341373932624708</v>
      </c>
      <c r="Y17" s="15">
        <f t="shared" si="16"/>
        <v>73.720833333333331</v>
      </c>
      <c r="Z17" s="15">
        <f t="shared" si="17"/>
        <v>15.603228421002099</v>
      </c>
      <c r="AA17" s="15">
        <f t="shared" si="31"/>
        <v>81.924463733560273</v>
      </c>
      <c r="AB17" s="15">
        <f t="shared" si="18"/>
        <v>562.67793402777772</v>
      </c>
      <c r="AC17" s="15">
        <f t="shared" si="19"/>
        <v>1.349652676826512</v>
      </c>
      <c r="AD17" s="15">
        <f t="shared" si="20"/>
        <v>1.7021452789450944</v>
      </c>
      <c r="AE17" s="15">
        <f t="shared" si="21"/>
        <v>0.58302668503943655</v>
      </c>
      <c r="AF17" s="15">
        <f t="shared" si="22"/>
        <v>1.1364564781331497</v>
      </c>
      <c r="AG17" s="15">
        <f t="shared" si="23"/>
        <v>3.7462838645571901E-25</v>
      </c>
      <c r="AH17" s="15">
        <f t="shared" si="24"/>
        <v>0.37724546806389042</v>
      </c>
      <c r="AI17" s="15">
        <f t="shared" si="25"/>
        <v>-4.9332380918646418E-27</v>
      </c>
      <c r="AJ17" s="15">
        <f t="shared" si="26"/>
        <v>-1.1990739255514034</v>
      </c>
      <c r="AK17" s="15">
        <f t="shared" si="27"/>
        <v>-2.2626766904392093</v>
      </c>
      <c r="AL17" s="15">
        <f t="shared" si="28"/>
        <v>-0.18778874812418736</v>
      </c>
      <c r="AM17" s="15">
        <f t="shared" si="29"/>
        <v>2.567634845206038</v>
      </c>
      <c r="AN17" s="4">
        <f t="shared" si="32"/>
        <v>0</v>
      </c>
      <c r="AO17" s="5">
        <f t="shared" si="33"/>
        <v>0</v>
      </c>
      <c r="AP17" s="16">
        <f t="shared" si="34"/>
        <v>2.567634845206038</v>
      </c>
      <c r="AQ17" t="s">
        <v>24</v>
      </c>
      <c r="AS17" s="4">
        <v>1</v>
      </c>
      <c r="AT17" s="4" t="s">
        <v>207</v>
      </c>
      <c r="AU17" s="13"/>
      <c r="AV17" s="13"/>
      <c r="AY17">
        <v>1.106865697494211</v>
      </c>
      <c r="AZ17" t="str">
        <v>Opaque D3</v>
      </c>
      <c r="BC17">
        <v>1.8767364918225697</v>
      </c>
      <c r="BD17" t="str">
        <v>Opaque C3</v>
      </c>
    </row>
    <row r="18" spans="1:56" x14ac:dyDescent="0.2">
      <c r="A18" s="15">
        <f>'(Lab)limts'!A14</f>
        <v>75.541666666666671</v>
      </c>
      <c r="B18" s="29">
        <f>'(Lab)limts'!C14</f>
        <v>1.236667</v>
      </c>
      <c r="C18" s="15">
        <f>'(Lab)limts'!F14</f>
        <v>14.678333333333333</v>
      </c>
      <c r="D18" s="15">
        <f t="shared" si="35"/>
        <v>72.911666666666676</v>
      </c>
      <c r="E18" s="15">
        <f t="shared" si="35"/>
        <v>1.4316666666666666</v>
      </c>
      <c r="F18" s="15">
        <f t="shared" si="35"/>
        <v>13.528333333333334</v>
      </c>
      <c r="G18" s="15">
        <f t="shared" si="0"/>
        <v>14.730336544469493</v>
      </c>
      <c r="H18" s="15">
        <f t="shared" si="1"/>
        <v>13.603877102584477</v>
      </c>
      <c r="I18" s="15">
        <f t="shared" si="2"/>
        <v>14.167106823526986</v>
      </c>
      <c r="J18" s="15">
        <f t="shared" si="3"/>
        <v>0.43213799423625154</v>
      </c>
      <c r="K18" s="15">
        <f t="shared" si="4"/>
        <v>75.541666666666671</v>
      </c>
      <c r="L18" s="15">
        <f t="shared" si="5"/>
        <v>1.7710777969181624</v>
      </c>
      <c r="M18" s="15">
        <f t="shared" si="6"/>
        <v>14.678333333333333</v>
      </c>
      <c r="N18" s="15">
        <f t="shared" si="6"/>
        <v>72.911666666666676</v>
      </c>
      <c r="O18" s="15">
        <f t="shared" si="7"/>
        <v>2.0503442284149003</v>
      </c>
      <c r="P18" s="15">
        <f t="shared" si="8"/>
        <v>13.528333333333334</v>
      </c>
      <c r="Q18" s="15">
        <f t="shared" si="9"/>
        <v>14.784795771574965</v>
      </c>
      <c r="R18" s="15">
        <f t="shared" si="10"/>
        <v>13.682825520804249</v>
      </c>
      <c r="S18" s="15">
        <f t="shared" si="11"/>
        <v>83.119989198733421</v>
      </c>
      <c r="T18" s="15">
        <f t="shared" si="12"/>
        <v>81.38188115412558</v>
      </c>
      <c r="U18" s="15">
        <f t="shared" si="30"/>
        <v>-1.7381080446078414</v>
      </c>
      <c r="V18" s="15">
        <f t="shared" si="13"/>
        <v>-2.6299999999999955</v>
      </c>
      <c r="W18" s="15">
        <f t="shared" si="14"/>
        <v>-1.1019702507707159</v>
      </c>
      <c r="X18" s="15">
        <f t="shared" si="15"/>
        <v>-0.43145255379618641</v>
      </c>
      <c r="Y18" s="15">
        <f t="shared" si="16"/>
        <v>74.226666666666674</v>
      </c>
      <c r="Z18" s="15">
        <f t="shared" si="17"/>
        <v>14.233810646189607</v>
      </c>
      <c r="AA18" s="15">
        <f t="shared" si="31"/>
        <v>82.250935176429493</v>
      </c>
      <c r="AB18" s="15">
        <f t="shared" si="18"/>
        <v>586.93137777777815</v>
      </c>
      <c r="AC18" s="15">
        <f t="shared" si="19"/>
        <v>1.3573623468487852</v>
      </c>
      <c r="AD18" s="15">
        <f t="shared" si="20"/>
        <v>1.6405214790785323</v>
      </c>
      <c r="AE18" s="15">
        <f t="shared" si="21"/>
        <v>0.5837117833829798</v>
      </c>
      <c r="AF18" s="15">
        <f t="shared" si="22"/>
        <v>1.1246266449493447</v>
      </c>
      <c r="AG18" s="15">
        <f t="shared" si="23"/>
        <v>4.5827603905651256E-25</v>
      </c>
      <c r="AH18" s="15">
        <f t="shared" si="24"/>
        <v>0.27586275241156494</v>
      </c>
      <c r="AI18" s="15">
        <f t="shared" si="25"/>
        <v>-4.4129354927279998E-27</v>
      </c>
      <c r="AJ18" s="15">
        <f t="shared" si="26"/>
        <v>-1.9375813732462306</v>
      </c>
      <c r="AK18" s="15">
        <f t="shared" si="27"/>
        <v>-0.67171948970133799</v>
      </c>
      <c r="AL18" s="15">
        <f t="shared" si="28"/>
        <v>-0.38364070043496062</v>
      </c>
      <c r="AM18" s="15">
        <f t="shared" si="29"/>
        <v>2.0862906887166042</v>
      </c>
      <c r="AN18" s="4">
        <f t="shared" si="32"/>
        <v>0</v>
      </c>
      <c r="AO18" s="5">
        <f t="shared" si="33"/>
        <v>0</v>
      </c>
      <c r="AP18" s="16">
        <f t="shared" si="34"/>
        <v>2.0862906887166042</v>
      </c>
      <c r="AQ18" t="s">
        <v>25</v>
      </c>
      <c r="AS18" s="4">
        <v>2</v>
      </c>
      <c r="AT18" s="4" t="s">
        <v>208</v>
      </c>
      <c r="AU18" s="13"/>
      <c r="AV18" s="13"/>
      <c r="AY18">
        <v>1.9980417581997814</v>
      </c>
      <c r="AZ18" t="str">
        <v>Opaque D4</v>
      </c>
      <c r="BC18">
        <v>1.9980417581997814</v>
      </c>
      <c r="BD18" t="str">
        <v>Opaque D4</v>
      </c>
    </row>
    <row r="19" spans="1:56" x14ac:dyDescent="0.2">
      <c r="A19" s="15">
        <f>'(Lab)limts'!A15</f>
        <v>73.00833333333334</v>
      </c>
      <c r="B19" s="29">
        <f>'(Lab)limts'!C15</f>
        <v>1.8369133333333325</v>
      </c>
      <c r="C19" s="15">
        <f>'(Lab)limts'!F15</f>
        <v>16.408333333333331</v>
      </c>
      <c r="D19" s="15">
        <f t="shared" si="35"/>
        <v>72.911666666666676</v>
      </c>
      <c r="E19" s="15">
        <f t="shared" si="35"/>
        <v>1.4316666666666666</v>
      </c>
      <c r="F19" s="15">
        <f t="shared" si="35"/>
        <v>13.528333333333334</v>
      </c>
      <c r="G19" s="15">
        <f t="shared" si="0"/>
        <v>16.510834423855009</v>
      </c>
      <c r="H19" s="15">
        <f t="shared" si="1"/>
        <v>13.603877102584477</v>
      </c>
      <c r="I19" s="15">
        <f t="shared" si="2"/>
        <v>15.057355763219743</v>
      </c>
      <c r="J19" s="15">
        <f t="shared" si="3"/>
        <v>0.41641175280560316</v>
      </c>
      <c r="K19" s="15">
        <f t="shared" si="4"/>
        <v>73.00833333333334</v>
      </c>
      <c r="L19" s="15">
        <f t="shared" si="5"/>
        <v>2.601825634218649</v>
      </c>
      <c r="M19" s="15">
        <f t="shared" si="6"/>
        <v>16.408333333333331</v>
      </c>
      <c r="N19" s="15">
        <f t="shared" si="6"/>
        <v>72.911666666666676</v>
      </c>
      <c r="O19" s="15">
        <f t="shared" si="7"/>
        <v>2.0278294927666884</v>
      </c>
      <c r="P19" s="15">
        <f t="shared" si="8"/>
        <v>13.528333333333334</v>
      </c>
      <c r="Q19" s="15">
        <f t="shared" si="9"/>
        <v>16.61333498755307</v>
      </c>
      <c r="R19" s="15">
        <f t="shared" si="10"/>
        <v>13.679469844606999</v>
      </c>
      <c r="S19" s="15">
        <f t="shared" si="11"/>
        <v>80.989777822391829</v>
      </c>
      <c r="T19" s="15">
        <f t="shared" si="12"/>
        <v>81.475118288357137</v>
      </c>
      <c r="U19" s="15">
        <f t="shared" si="30"/>
        <v>0.485340465965308</v>
      </c>
      <c r="V19" s="15">
        <f t="shared" si="13"/>
        <v>-9.6666666666664014E-2</v>
      </c>
      <c r="W19" s="15">
        <f t="shared" si="14"/>
        <v>-2.9338651429460718</v>
      </c>
      <c r="X19" s="15">
        <f t="shared" si="15"/>
        <v>0.12769844716261811</v>
      </c>
      <c r="Y19" s="15">
        <f t="shared" si="16"/>
        <v>72.960000000000008</v>
      </c>
      <c r="Z19" s="15">
        <f t="shared" si="17"/>
        <v>15.146402416080035</v>
      </c>
      <c r="AA19" s="15">
        <f t="shared" si="31"/>
        <v>81.232448055374476</v>
      </c>
      <c r="AB19" s="15">
        <f t="shared" si="18"/>
        <v>527.16160000000036</v>
      </c>
      <c r="AC19" s="15">
        <f t="shared" si="19"/>
        <v>1.3380471050416398</v>
      </c>
      <c r="AD19" s="15">
        <f t="shared" si="20"/>
        <v>1.6815881087236015</v>
      </c>
      <c r="AE19" s="15">
        <f t="shared" si="21"/>
        <v>0.58174855709456463</v>
      </c>
      <c r="AF19" s="15">
        <f t="shared" si="22"/>
        <v>1.1321709662609227</v>
      </c>
      <c r="AG19" s="15">
        <f t="shared" si="23"/>
        <v>2.4410835239577744E-25</v>
      </c>
      <c r="AH19" s="15">
        <f t="shared" si="24"/>
        <v>0.34112406385636651</v>
      </c>
      <c r="AI19" s="15">
        <f t="shared" si="25"/>
        <v>-2.9067143827414486E-27</v>
      </c>
      <c r="AJ19" s="15">
        <f t="shared" si="26"/>
        <v>-7.2244591615969869E-2</v>
      </c>
      <c r="AK19" s="15">
        <f t="shared" si="27"/>
        <v>-1.7446990304736414</v>
      </c>
      <c r="AL19" s="15">
        <f t="shared" si="28"/>
        <v>0.11279078069308875</v>
      </c>
      <c r="AM19" s="15">
        <f t="shared" si="29"/>
        <v>1.7498330629413705</v>
      </c>
      <c r="AN19" s="4">
        <f t="shared" si="32"/>
        <v>0</v>
      </c>
      <c r="AO19" s="5">
        <f t="shared" si="33"/>
        <v>0</v>
      </c>
      <c r="AP19" s="16">
        <f t="shared" si="34"/>
        <v>1.7498330629413705</v>
      </c>
      <c r="AQ19" t="s">
        <v>26</v>
      </c>
      <c r="AS19" s="14" t="s">
        <v>202</v>
      </c>
      <c r="AU19" s="13"/>
      <c r="AV19" s="13"/>
      <c r="AY19">
        <v>4.2653270764535548E-7</v>
      </c>
      <c r="AZ19" t="str">
        <v>Dentine A1</v>
      </c>
      <c r="BC19">
        <v>2.0862906887166042</v>
      </c>
      <c r="BD19" t="str">
        <v>Opaque C1</v>
      </c>
    </row>
    <row r="20" spans="1:56" x14ac:dyDescent="0.2">
      <c r="A20" s="15">
        <f>'(Lab)limts'!A16</f>
        <v>73.214999999999989</v>
      </c>
      <c r="B20" s="29">
        <f>'(Lab)limts'!C16</f>
        <v>1.8316766666666653</v>
      </c>
      <c r="C20" s="15">
        <f>'(Lab)limts'!F16</f>
        <v>16.616666666666667</v>
      </c>
      <c r="D20" s="15">
        <f t="shared" si="35"/>
        <v>72.911666666666676</v>
      </c>
      <c r="E20" s="15">
        <f t="shared" si="35"/>
        <v>1.4316666666666666</v>
      </c>
      <c r="F20" s="15">
        <f t="shared" si="35"/>
        <v>13.528333333333334</v>
      </c>
      <c r="G20" s="15">
        <f t="shared" si="0"/>
        <v>16.717315888692248</v>
      </c>
      <c r="H20" s="15">
        <f t="shared" si="1"/>
        <v>13.603877102584477</v>
      </c>
      <c r="I20" s="15">
        <f t="shared" si="2"/>
        <v>15.160596495638362</v>
      </c>
      <c r="J20" s="15">
        <f t="shared" si="3"/>
        <v>0.41444712555870644</v>
      </c>
      <c r="K20" s="15">
        <f t="shared" si="4"/>
        <v>73.214999999999989</v>
      </c>
      <c r="L20" s="15">
        <f t="shared" si="5"/>
        <v>2.5908097961196179</v>
      </c>
      <c r="M20" s="15">
        <f t="shared" si="6"/>
        <v>16.616666666666667</v>
      </c>
      <c r="N20" s="15">
        <f t="shared" si="6"/>
        <v>72.911666666666676</v>
      </c>
      <c r="O20" s="15">
        <f t="shared" si="7"/>
        <v>2.0250168014248815</v>
      </c>
      <c r="P20" s="15">
        <f t="shared" si="8"/>
        <v>13.528333333333334</v>
      </c>
      <c r="Q20" s="15">
        <f t="shared" si="9"/>
        <v>16.817428653357815</v>
      </c>
      <c r="R20" s="15">
        <f t="shared" si="10"/>
        <v>13.679053177169495</v>
      </c>
      <c r="S20" s="15">
        <f t="shared" si="11"/>
        <v>81.138003680687973</v>
      </c>
      <c r="T20" s="15">
        <f t="shared" si="12"/>
        <v>81.486769301791924</v>
      </c>
      <c r="U20" s="15">
        <f t="shared" si="30"/>
        <v>0.34876562110395071</v>
      </c>
      <c r="V20" s="15">
        <f t="shared" si="13"/>
        <v>-0.30333333333331325</v>
      </c>
      <c r="W20" s="15">
        <f t="shared" si="14"/>
        <v>-3.1383754761883207</v>
      </c>
      <c r="X20" s="15">
        <f t="shared" si="15"/>
        <v>9.2324758776507893E-2</v>
      </c>
      <c r="Y20" s="15">
        <f t="shared" si="16"/>
        <v>73.063333333333333</v>
      </c>
      <c r="Z20" s="15">
        <f t="shared" si="17"/>
        <v>15.248240915263654</v>
      </c>
      <c r="AA20" s="15">
        <f t="shared" si="31"/>
        <v>81.312386491239948</v>
      </c>
      <c r="AB20" s="15">
        <f t="shared" si="18"/>
        <v>531.91734444444444</v>
      </c>
      <c r="AC20" s="15">
        <f t="shared" si="19"/>
        <v>1.3396240132790591</v>
      </c>
      <c r="AD20" s="15">
        <f t="shared" si="20"/>
        <v>1.6861708411868643</v>
      </c>
      <c r="AE20" s="15">
        <f t="shared" si="21"/>
        <v>0.58188431903727145</v>
      </c>
      <c r="AF20" s="15">
        <f t="shared" si="22"/>
        <v>1.1330906842224167</v>
      </c>
      <c r="AG20" s="15">
        <f t="shared" si="23"/>
        <v>2.5651016404990605E-25</v>
      </c>
      <c r="AH20" s="15">
        <f t="shared" si="24"/>
        <v>0.34897561023416462</v>
      </c>
      <c r="AI20" s="15">
        <f t="shared" si="25"/>
        <v>-3.1246905720217154E-27</v>
      </c>
      <c r="AJ20" s="15">
        <f t="shared" si="26"/>
        <v>-0.22643169301722976</v>
      </c>
      <c r="AK20" s="15">
        <f t="shared" si="27"/>
        <v>-1.8612440682340803</v>
      </c>
      <c r="AL20" s="15">
        <f t="shared" si="28"/>
        <v>8.1480467593699923E-2</v>
      </c>
      <c r="AM20" s="15">
        <f t="shared" si="29"/>
        <v>1.8767364918225697</v>
      </c>
      <c r="AN20" s="4">
        <f t="shared" si="32"/>
        <v>0</v>
      </c>
      <c r="AO20" s="5">
        <f t="shared" si="33"/>
        <v>0</v>
      </c>
      <c r="AP20" s="16">
        <f t="shared" si="34"/>
        <v>1.8767364918225697</v>
      </c>
      <c r="AQ20" t="s">
        <v>27</v>
      </c>
      <c r="AS20" s="4">
        <v>0</v>
      </c>
      <c r="AT20" s="12" t="s">
        <v>209</v>
      </c>
      <c r="AU20" s="13"/>
      <c r="AV20" s="13"/>
      <c r="AY20">
        <v>1.751502671578981</v>
      </c>
      <c r="AZ20" t="str">
        <v>Dentine B1</v>
      </c>
      <c r="BC20">
        <v>2.1461337199407557</v>
      </c>
      <c r="BD20" t="str">
        <v>Empress LTA1</v>
      </c>
    </row>
    <row r="21" spans="1:56" x14ac:dyDescent="0.2">
      <c r="A21" s="15">
        <f>'(Lab)limts'!A17</f>
        <v>70.054999999999993</v>
      </c>
      <c r="B21" s="29">
        <f>'(Lab)limts'!C17</f>
        <v>1.8358466666666655</v>
      </c>
      <c r="C21" s="15">
        <f>'(Lab)limts'!F17</f>
        <v>15.238333333333332</v>
      </c>
      <c r="D21" s="15">
        <f t="shared" si="35"/>
        <v>72.911666666666676</v>
      </c>
      <c r="E21" s="15">
        <f t="shared" si="35"/>
        <v>1.4316666666666666</v>
      </c>
      <c r="F21" s="15">
        <f t="shared" si="35"/>
        <v>13.528333333333334</v>
      </c>
      <c r="G21" s="15">
        <f t="shared" si="0"/>
        <v>15.348522266371079</v>
      </c>
      <c r="H21" s="15">
        <f t="shared" si="1"/>
        <v>13.603877102584477</v>
      </c>
      <c r="I21" s="15">
        <f t="shared" si="2"/>
        <v>14.476199684477777</v>
      </c>
      <c r="J21" s="15">
        <f t="shared" si="3"/>
        <v>0.42692275247902423</v>
      </c>
      <c r="K21" s="15">
        <f t="shared" si="4"/>
        <v>70.054999999999993</v>
      </c>
      <c r="L21" s="15">
        <f t="shared" si="5"/>
        <v>2.6196113787294402</v>
      </c>
      <c r="M21" s="15">
        <f t="shared" si="6"/>
        <v>15.238333333333332</v>
      </c>
      <c r="N21" s="15">
        <f t="shared" si="6"/>
        <v>72.911666666666676</v>
      </c>
      <c r="O21" s="15">
        <f t="shared" si="7"/>
        <v>2.0428777406324699</v>
      </c>
      <c r="P21" s="15">
        <f t="shared" si="8"/>
        <v>13.528333333333334</v>
      </c>
      <c r="Q21" s="15">
        <f t="shared" si="9"/>
        <v>15.461861678120991</v>
      </c>
      <c r="R21" s="15">
        <f t="shared" si="10"/>
        <v>13.681708674027139</v>
      </c>
      <c r="S21" s="15">
        <f t="shared" si="11"/>
        <v>80.245665621106284</v>
      </c>
      <c r="T21" s="15">
        <f t="shared" si="12"/>
        <v>81.412796006724463</v>
      </c>
      <c r="U21" s="15">
        <f t="shared" si="30"/>
        <v>1.1671303856181794</v>
      </c>
      <c r="V21" s="15">
        <f t="shared" si="13"/>
        <v>2.8566666666666833</v>
      </c>
      <c r="W21" s="15">
        <f t="shared" si="14"/>
        <v>-1.7801530040938527</v>
      </c>
      <c r="X21" s="15">
        <f t="shared" si="15"/>
        <v>0.29627178625070943</v>
      </c>
      <c r="Y21" s="15">
        <f t="shared" si="16"/>
        <v>71.483333333333334</v>
      </c>
      <c r="Z21" s="15">
        <f t="shared" si="17"/>
        <v>14.571785176074066</v>
      </c>
      <c r="AA21" s="15">
        <f t="shared" si="31"/>
        <v>80.829230813915373</v>
      </c>
      <c r="AB21" s="15">
        <f t="shared" si="18"/>
        <v>461.53361111111116</v>
      </c>
      <c r="AC21" s="15">
        <f t="shared" si="19"/>
        <v>1.315486870314909</v>
      </c>
      <c r="AD21" s="15">
        <f t="shared" si="20"/>
        <v>1.655730332923333</v>
      </c>
      <c r="AE21" s="15">
        <f t="shared" si="21"/>
        <v>0.58111012210149393</v>
      </c>
      <c r="AF21" s="15">
        <f t="shared" si="22"/>
        <v>1.1270171779435771</v>
      </c>
      <c r="AG21" s="15">
        <f t="shared" si="23"/>
        <v>1.9005903271357475E-25</v>
      </c>
      <c r="AH21" s="15">
        <f t="shared" si="24"/>
        <v>0.29896976911162965</v>
      </c>
      <c r="AI21" s="15">
        <f t="shared" si="25"/>
        <v>-1.9834586634774027E-27</v>
      </c>
      <c r="AJ21" s="15">
        <f t="shared" si="26"/>
        <v>2.1715660803082266</v>
      </c>
      <c r="AK21" s="15">
        <f t="shared" si="27"/>
        <v>-1.0751467003390829</v>
      </c>
      <c r="AL21" s="15">
        <f t="shared" si="28"/>
        <v>0.26288134027495891</v>
      </c>
      <c r="AM21" s="15">
        <f t="shared" si="29"/>
        <v>2.4373646152063526</v>
      </c>
      <c r="AN21" s="4">
        <f t="shared" si="32"/>
        <v>0</v>
      </c>
      <c r="AO21" s="5">
        <f t="shared" si="33"/>
        <v>0</v>
      </c>
      <c r="AP21" s="16">
        <f t="shared" si="34"/>
        <v>2.4373646152063526</v>
      </c>
      <c r="AQ21" t="s">
        <v>28</v>
      </c>
      <c r="AS21" s="4">
        <v>1</v>
      </c>
      <c r="AT21" s="4" t="s">
        <v>210</v>
      </c>
      <c r="AU21" s="13"/>
      <c r="AV21" s="13"/>
      <c r="AY21">
        <v>2.1461337199407557</v>
      </c>
      <c r="AZ21" t="str">
        <v>Empress LTA1</v>
      </c>
      <c r="BC21">
        <v>2.2738770265052195</v>
      </c>
      <c r="BD21" t="str">
        <v>Opaque B2</v>
      </c>
    </row>
    <row r="22" spans="1:56" x14ac:dyDescent="0.2">
      <c r="A22" s="15">
        <f>'(Lab)limts'!A18</f>
        <v>72.89</v>
      </c>
      <c r="B22" s="29">
        <f>'(Lab)limts'!C18</f>
        <v>1.8363716666666658</v>
      </c>
      <c r="C22" s="15">
        <f>'(Lab)limts'!F18</f>
        <v>16.373333333333331</v>
      </c>
      <c r="D22" s="15">
        <f t="shared" si="35"/>
        <v>72.911666666666676</v>
      </c>
      <c r="E22" s="15">
        <f t="shared" si="35"/>
        <v>1.4316666666666666</v>
      </c>
      <c r="F22" s="15">
        <f t="shared" si="35"/>
        <v>13.528333333333334</v>
      </c>
      <c r="G22" s="15">
        <f t="shared" si="0"/>
        <v>16.475991786310786</v>
      </c>
      <c r="H22" s="15">
        <f t="shared" si="1"/>
        <v>13.603877102584477</v>
      </c>
      <c r="I22" s="15">
        <f t="shared" si="2"/>
        <v>15.039934444447631</v>
      </c>
      <c r="J22" s="15">
        <f t="shared" si="3"/>
        <v>0.41674036254165403</v>
      </c>
      <c r="K22" s="15">
        <f t="shared" si="4"/>
        <v>72.89</v>
      </c>
      <c r="L22" s="15">
        <f t="shared" si="5"/>
        <v>2.6016618607945534</v>
      </c>
      <c r="M22" s="15">
        <f t="shared" si="6"/>
        <v>16.373333333333331</v>
      </c>
      <c r="N22" s="15">
        <f t="shared" si="6"/>
        <v>72.911666666666676</v>
      </c>
      <c r="O22" s="15">
        <f t="shared" si="7"/>
        <v>2.0282999523721346</v>
      </c>
      <c r="P22" s="15">
        <f t="shared" si="8"/>
        <v>13.528333333333334</v>
      </c>
      <c r="Q22" s="15">
        <f t="shared" si="9"/>
        <v>16.578742077804257</v>
      </c>
      <c r="R22" s="15">
        <f t="shared" si="10"/>
        <v>13.679539592931137</v>
      </c>
      <c r="S22" s="15">
        <f t="shared" si="11"/>
        <v>80.971393324664504</v>
      </c>
      <c r="T22" s="15">
        <f t="shared" si="12"/>
        <v>81.473169572491756</v>
      </c>
      <c r="U22" s="15">
        <f t="shared" si="30"/>
        <v>0.50177624782725161</v>
      </c>
      <c r="V22" s="15">
        <f t="shared" si="13"/>
        <v>2.1666666666675383E-2</v>
      </c>
      <c r="W22" s="15">
        <f t="shared" si="14"/>
        <v>-2.8992024848731202</v>
      </c>
      <c r="X22" s="15">
        <f t="shared" si="15"/>
        <v>0.13188566918101652</v>
      </c>
      <c r="Y22" s="15">
        <f t="shared" si="16"/>
        <v>72.900833333333338</v>
      </c>
      <c r="Z22" s="15">
        <f t="shared" si="17"/>
        <v>15.129140835367696</v>
      </c>
      <c r="AA22" s="15">
        <f t="shared" si="31"/>
        <v>81.22228144857813</v>
      </c>
      <c r="AB22" s="15">
        <f t="shared" si="18"/>
        <v>524.44816736111136</v>
      </c>
      <c r="AC22" s="15">
        <f t="shared" si="19"/>
        <v>1.337144097751009</v>
      </c>
      <c r="AD22" s="15">
        <f t="shared" si="20"/>
        <v>1.6808113375915463</v>
      </c>
      <c r="AE22" s="15">
        <f t="shared" si="21"/>
        <v>0.58173151043118099</v>
      </c>
      <c r="AF22" s="15">
        <f t="shared" si="22"/>
        <v>1.1320164692452677</v>
      </c>
      <c r="AG22" s="15">
        <f t="shared" si="23"/>
        <v>2.4257432573935231E-25</v>
      </c>
      <c r="AH22" s="15">
        <f t="shared" si="24"/>
        <v>0.33980463358460905</v>
      </c>
      <c r="AI22" s="15">
        <f t="shared" si="25"/>
        <v>-2.8772757985105514E-27</v>
      </c>
      <c r="AJ22" s="15">
        <f t="shared" si="26"/>
        <v>1.6203688669842939E-2</v>
      </c>
      <c r="AK22" s="15">
        <f t="shared" si="27"/>
        <v>-1.7248827515808052</v>
      </c>
      <c r="AL22" s="15">
        <f t="shared" si="28"/>
        <v>0.1165050798854072</v>
      </c>
      <c r="AM22" s="15">
        <f t="shared" si="29"/>
        <v>1.7288888049457038</v>
      </c>
      <c r="AN22" s="4">
        <f t="shared" si="32"/>
        <v>0</v>
      </c>
      <c r="AO22" s="5">
        <f t="shared" si="33"/>
        <v>0</v>
      </c>
      <c r="AP22" s="16">
        <f t="shared" si="34"/>
        <v>1.7288888049457038</v>
      </c>
      <c r="AQ22" t="s">
        <v>29</v>
      </c>
      <c r="AS22" s="4">
        <v>2</v>
      </c>
      <c r="AT22" s="4" t="s">
        <v>211</v>
      </c>
      <c r="AU22" s="13"/>
      <c r="AV22" s="13"/>
      <c r="BC22">
        <v>0</v>
      </c>
      <c r="BD22">
        <v>0</v>
      </c>
    </row>
    <row r="23" spans="1:56" x14ac:dyDescent="0.2">
      <c r="A23" s="15">
        <f>'(Lab)limts'!A19</f>
        <v>74.190000000000012</v>
      </c>
      <c r="B23" s="29">
        <f>'(Lab)limts'!C19</f>
        <v>1.5716669999999999</v>
      </c>
      <c r="C23" s="15">
        <f>'(Lab)limts'!F19</f>
        <v>14.436666666666667</v>
      </c>
      <c r="D23" s="15">
        <f t="shared" si="35"/>
        <v>72.911666666666676</v>
      </c>
      <c r="E23" s="15">
        <f t="shared" si="35"/>
        <v>1.4316666666666666</v>
      </c>
      <c r="F23" s="15">
        <f t="shared" si="35"/>
        <v>13.528333333333334</v>
      </c>
      <c r="G23" s="15">
        <f t="shared" si="0"/>
        <v>14.521965486921303</v>
      </c>
      <c r="H23" s="15">
        <f t="shared" si="1"/>
        <v>13.603877102584477</v>
      </c>
      <c r="I23" s="15">
        <f t="shared" si="2"/>
        <v>14.06292129475289</v>
      </c>
      <c r="J23" s="15">
        <f t="shared" si="3"/>
        <v>0.43383801356786705</v>
      </c>
      <c r="K23" s="15">
        <f t="shared" si="4"/>
        <v>74.190000000000012</v>
      </c>
      <c r="L23" s="15">
        <f t="shared" si="5"/>
        <v>2.2535158892701688</v>
      </c>
      <c r="M23" s="15">
        <f t="shared" si="6"/>
        <v>14.436666666666667</v>
      </c>
      <c r="N23" s="15">
        <f t="shared" si="6"/>
        <v>72.911666666666676</v>
      </c>
      <c r="O23" s="15">
        <f t="shared" si="7"/>
        <v>2.0527780894246628</v>
      </c>
      <c r="P23" s="15">
        <f t="shared" si="8"/>
        <v>13.528333333333334</v>
      </c>
      <c r="Q23" s="15">
        <f t="shared" si="9"/>
        <v>14.611491310185883</v>
      </c>
      <c r="R23" s="15">
        <f t="shared" si="10"/>
        <v>13.68319044164042</v>
      </c>
      <c r="S23" s="15">
        <f t="shared" si="11"/>
        <v>81.127915692395632</v>
      </c>
      <c r="T23" s="15">
        <f t="shared" si="12"/>
        <v>81.37180488999644</v>
      </c>
      <c r="U23" s="15">
        <f t="shared" si="30"/>
        <v>0.24388919760080796</v>
      </c>
      <c r="V23" s="15">
        <f t="shared" si="13"/>
        <v>-1.278333333333336</v>
      </c>
      <c r="W23" s="15">
        <f t="shared" si="14"/>
        <v>-0.92830086854546323</v>
      </c>
      <c r="X23" s="15">
        <f t="shared" si="15"/>
        <v>6.0188090092630021E-2</v>
      </c>
      <c r="Y23" s="15">
        <f t="shared" si="16"/>
        <v>73.550833333333344</v>
      </c>
      <c r="Z23" s="15">
        <f t="shared" si="17"/>
        <v>14.147340875913152</v>
      </c>
      <c r="AA23" s="15">
        <f t="shared" si="31"/>
        <v>81.249860291196029</v>
      </c>
      <c r="AB23" s="15">
        <f t="shared" si="18"/>
        <v>554.64175069444491</v>
      </c>
      <c r="AC23" s="15">
        <f t="shared" si="19"/>
        <v>1.3470605325095855</v>
      </c>
      <c r="AD23" s="15">
        <f t="shared" si="20"/>
        <v>1.6366303394160919</v>
      </c>
      <c r="AE23" s="15">
        <f t="shared" si="21"/>
        <v>0.58177786771223439</v>
      </c>
      <c r="AF23" s="15">
        <f t="shared" si="22"/>
        <v>1.1234591471288033</v>
      </c>
      <c r="AG23" s="15">
        <f t="shared" si="23"/>
        <v>2.4675804287283417E-25</v>
      </c>
      <c r="AH23" s="15">
        <f t="shared" si="24"/>
        <v>0.27014899862253</v>
      </c>
      <c r="AI23" s="15">
        <f t="shared" si="25"/>
        <v>-2.3269231608562268E-27</v>
      </c>
      <c r="AJ23" s="15">
        <f t="shared" si="26"/>
        <v>-0.94897987319975141</v>
      </c>
      <c r="AK23" s="15">
        <f t="shared" si="27"/>
        <v>-0.56720252960522377</v>
      </c>
      <c r="AL23" s="15">
        <f t="shared" si="28"/>
        <v>5.3573901860562732E-2</v>
      </c>
      <c r="AM23" s="15">
        <f t="shared" si="29"/>
        <v>1.106865697494211</v>
      </c>
      <c r="AN23" s="4">
        <f t="shared" si="32"/>
        <v>0</v>
      </c>
      <c r="AO23" s="5">
        <f t="shared" si="33"/>
        <v>0</v>
      </c>
      <c r="AP23" s="16">
        <f t="shared" si="34"/>
        <v>1.106865697494211</v>
      </c>
      <c r="AQ23" t="s">
        <v>30</v>
      </c>
      <c r="AS23" s="4">
        <v>3</v>
      </c>
      <c r="AT23" s="4" t="s">
        <v>212</v>
      </c>
      <c r="AU23" s="13"/>
      <c r="AV23" s="13"/>
      <c r="BC23">
        <v>0</v>
      </c>
      <c r="BD23">
        <v>0</v>
      </c>
    </row>
    <row r="24" spans="1:56" x14ac:dyDescent="0.2">
      <c r="A24" s="15">
        <f>'(Lab)limts'!A20</f>
        <v>71.75</v>
      </c>
      <c r="B24" s="29">
        <f>'(Lab)limts'!C20</f>
        <v>1.8115316666666657</v>
      </c>
      <c r="C24" s="15">
        <f>'(Lab)limts'!F20</f>
        <v>16.503333333333334</v>
      </c>
      <c r="D24" s="15">
        <f t="shared" si="35"/>
        <v>72.911666666666676</v>
      </c>
      <c r="E24" s="15">
        <f t="shared" si="35"/>
        <v>1.4316666666666666</v>
      </c>
      <c r="F24" s="15">
        <f t="shared" si="35"/>
        <v>13.528333333333334</v>
      </c>
      <c r="G24" s="15">
        <f t="shared" si="0"/>
        <v>16.602459398849536</v>
      </c>
      <c r="H24" s="15">
        <f t="shared" si="1"/>
        <v>13.603877102584477</v>
      </c>
      <c r="I24" s="15">
        <f t="shared" si="2"/>
        <v>15.103168250717006</v>
      </c>
      <c r="J24" s="15">
        <f t="shared" si="3"/>
        <v>0.4155436048641189</v>
      </c>
      <c r="K24" s="15">
        <f t="shared" si="4"/>
        <v>71.75</v>
      </c>
      <c r="L24" s="15">
        <f t="shared" si="5"/>
        <v>2.5643020657588371</v>
      </c>
      <c r="M24" s="15">
        <f t="shared" si="6"/>
        <v>16.503333333333334</v>
      </c>
      <c r="N24" s="15">
        <f t="shared" si="6"/>
        <v>72.911666666666676</v>
      </c>
      <c r="O24" s="15">
        <f t="shared" si="7"/>
        <v>2.0265865942971302</v>
      </c>
      <c r="P24" s="15">
        <f t="shared" si="8"/>
        <v>13.528333333333334</v>
      </c>
      <c r="Q24" s="15">
        <f t="shared" si="9"/>
        <v>16.701366896022797</v>
      </c>
      <c r="R24" s="15">
        <f t="shared" si="10"/>
        <v>13.679285653935393</v>
      </c>
      <c r="S24" s="15">
        <f t="shared" si="11"/>
        <v>81.167958743361481</v>
      </c>
      <c r="T24" s="15">
        <f t="shared" si="12"/>
        <v>81.480266660085363</v>
      </c>
      <c r="U24" s="15">
        <f t="shared" si="30"/>
        <v>0.31230791672388136</v>
      </c>
      <c r="V24" s="15">
        <f t="shared" si="13"/>
        <v>1.161666666666676</v>
      </c>
      <c r="W24" s="15">
        <f t="shared" si="14"/>
        <v>-3.0220812420874044</v>
      </c>
      <c r="X24" s="15">
        <f t="shared" si="15"/>
        <v>8.2388679275331445E-2</v>
      </c>
      <c r="Y24" s="15">
        <f t="shared" si="16"/>
        <v>72.330833333333345</v>
      </c>
      <c r="Z24" s="15">
        <f t="shared" si="17"/>
        <v>15.190326274979096</v>
      </c>
      <c r="AA24" s="15">
        <f t="shared" si="31"/>
        <v>81.324112701723422</v>
      </c>
      <c r="AB24" s="15">
        <f t="shared" si="18"/>
        <v>498.66611736111162</v>
      </c>
      <c r="AC24" s="15">
        <f t="shared" si="19"/>
        <v>1.3284408598833619</v>
      </c>
      <c r="AD24" s="15">
        <f t="shared" si="20"/>
        <v>1.6835646823740593</v>
      </c>
      <c r="AE24" s="15">
        <f t="shared" si="21"/>
        <v>0.58190449218761808</v>
      </c>
      <c r="AF24" s="15">
        <f t="shared" si="22"/>
        <v>1.1325897864580892</v>
      </c>
      <c r="AG24" s="15">
        <f t="shared" si="23"/>
        <v>2.5838119106469919E-25</v>
      </c>
      <c r="AH24" s="15">
        <f t="shared" si="24"/>
        <v>0.34449639186471043</v>
      </c>
      <c r="AI24" s="15">
        <f t="shared" si="25"/>
        <v>-3.107083586398237E-27</v>
      </c>
      <c r="AJ24" s="15">
        <f t="shared" si="26"/>
        <v>0.87445869947772548</v>
      </c>
      <c r="AK24" s="15">
        <f t="shared" si="27"/>
        <v>-1.795049084675411</v>
      </c>
      <c r="AL24" s="15">
        <f t="shared" si="28"/>
        <v>7.2743618440161695E-2</v>
      </c>
      <c r="AM24" s="15">
        <f t="shared" si="29"/>
        <v>1.9980417581997814</v>
      </c>
      <c r="AN24" s="4">
        <f>IF((T24-S24)&gt;180,1,IF((T24-S24)&lt;-180,2,0))</f>
        <v>0</v>
      </c>
      <c r="AO24" s="5">
        <f t="shared" si="33"/>
        <v>0</v>
      </c>
      <c r="AP24" s="16">
        <f t="shared" si="34"/>
        <v>1.9980417581997814</v>
      </c>
      <c r="AQ24" t="s">
        <v>31</v>
      </c>
      <c r="BC24">
        <v>0</v>
      </c>
      <c r="BD24">
        <v>0</v>
      </c>
    </row>
    <row r="25" spans="1:56" x14ac:dyDescent="0.2">
      <c r="A25" s="15">
        <f>'(Lab)limts'!A21</f>
        <v>72.911666666666676</v>
      </c>
      <c r="B25" s="29">
        <f>'(Lab)limts'!C21</f>
        <v>1.431667</v>
      </c>
      <c r="C25" s="15">
        <f>'(Lab)limts'!F21</f>
        <v>13.528333333333334</v>
      </c>
      <c r="D25" s="15">
        <f t="shared" si="35"/>
        <v>72.911666666666676</v>
      </c>
      <c r="E25" s="15">
        <f t="shared" si="35"/>
        <v>1.4316666666666666</v>
      </c>
      <c r="F25" s="15">
        <f t="shared" si="35"/>
        <v>13.528333333333334</v>
      </c>
      <c r="G25" s="15">
        <f t="shared" si="0"/>
        <v>13.60387713766435</v>
      </c>
      <c r="H25" s="15">
        <f t="shared" si="1"/>
        <v>13.603877102584477</v>
      </c>
      <c r="I25" s="15">
        <f t="shared" si="2"/>
        <v>13.603877120124412</v>
      </c>
      <c r="J25" s="15">
        <f t="shared" si="3"/>
        <v>0.44098625296131699</v>
      </c>
      <c r="K25" s="15">
        <f t="shared" si="4"/>
        <v>72.911666666666676</v>
      </c>
      <c r="L25" s="15">
        <f t="shared" si="5"/>
        <v>2.0630124658183697</v>
      </c>
      <c r="M25" s="15">
        <f t="shared" ref="M25:N49" si="36">C25</f>
        <v>13.528333333333334</v>
      </c>
      <c r="N25" s="15">
        <f t="shared" si="36"/>
        <v>72.911666666666676</v>
      </c>
      <c r="O25" s="15">
        <f t="shared" si="7"/>
        <v>2.0630119854896187</v>
      </c>
      <c r="P25" s="15">
        <f t="shared" si="8"/>
        <v>13.528333333333334</v>
      </c>
      <c r="Q25" s="15">
        <f t="shared" si="9"/>
        <v>13.684729562980037</v>
      </c>
      <c r="R25" s="15">
        <f t="shared" si="10"/>
        <v>13.684729490569099</v>
      </c>
      <c r="S25" s="15">
        <f t="shared" si="11"/>
        <v>81.329440128876897</v>
      </c>
      <c r="T25" s="15">
        <f t="shared" si="12"/>
        <v>81.329442116953302</v>
      </c>
      <c r="U25" s="15">
        <f t="shared" si="30"/>
        <v>1.9880764057234046E-6</v>
      </c>
      <c r="V25" s="15">
        <f t="shared" si="13"/>
        <v>0</v>
      </c>
      <c r="W25" s="15">
        <f t="shared" si="14"/>
        <v>-7.2410937690392529E-8</v>
      </c>
      <c r="X25" s="15">
        <f t="shared" si="15"/>
        <v>4.7483930094144074E-7</v>
      </c>
      <c r="Y25" s="15">
        <f t="shared" si="16"/>
        <v>72.911666666666676</v>
      </c>
      <c r="Z25" s="15">
        <f t="shared" si="17"/>
        <v>13.684729526774568</v>
      </c>
      <c r="AA25" s="15">
        <f t="shared" si="31"/>
        <v>81.3294411229151</v>
      </c>
      <c r="AB25" s="15">
        <f t="shared" si="18"/>
        <v>524.94446944444485</v>
      </c>
      <c r="AC25" s="15">
        <f t="shared" si="19"/>
        <v>1.3373094426004382</v>
      </c>
      <c r="AD25" s="15">
        <f t="shared" si="20"/>
        <v>1.6158128287048554</v>
      </c>
      <c r="AE25" s="15">
        <f t="shared" si="21"/>
        <v>0.58191368078571726</v>
      </c>
      <c r="AF25" s="15">
        <f t="shared" si="22"/>
        <v>1.1194499699422356</v>
      </c>
      <c r="AG25" s="15">
        <f t="shared" si="23"/>
        <v>2.592358567873681E-25</v>
      </c>
      <c r="AH25" s="15">
        <f t="shared" si="24"/>
        <v>0.24093085230911762</v>
      </c>
      <c r="AI25" s="15">
        <f t="shared" si="25"/>
        <v>-2.1801925536453853E-27</v>
      </c>
      <c r="AJ25" s="15">
        <f t="shared" si="26"/>
        <v>0</v>
      </c>
      <c r="AK25" s="15">
        <f t="shared" si="27"/>
        <v>-4.4813939092458534E-8</v>
      </c>
      <c r="AL25" s="15">
        <f t="shared" si="28"/>
        <v>4.241719716745741E-7</v>
      </c>
      <c r="AM25" s="15">
        <f t="shared" si="29"/>
        <v>4.2653270764535548E-7</v>
      </c>
      <c r="AN25" s="4">
        <f t="shared" si="32"/>
        <v>0</v>
      </c>
      <c r="AO25" s="5">
        <f t="shared" si="33"/>
        <v>0</v>
      </c>
      <c r="AP25" s="16">
        <f t="shared" si="34"/>
        <v>4.2653270764535548E-7</v>
      </c>
      <c r="AQ25" t="s">
        <v>32</v>
      </c>
      <c r="BC25">
        <v>0</v>
      </c>
      <c r="BD25">
        <v>0</v>
      </c>
    </row>
    <row r="26" spans="1:56" x14ac:dyDescent="0.2">
      <c r="A26" s="15">
        <f>'(Lab)limts'!A22</f>
        <v>69.584999999999994</v>
      </c>
      <c r="B26" s="29">
        <f>'(Lab)limts'!C22</f>
        <v>1.7663966666666655</v>
      </c>
      <c r="C26" s="15">
        <f>'(Lab)limts'!F22</f>
        <v>16.701666666666668</v>
      </c>
      <c r="D26" s="15">
        <f t="shared" si="35"/>
        <v>72.911666666666676</v>
      </c>
      <c r="E26" s="15">
        <f t="shared" si="35"/>
        <v>1.4316666666666666</v>
      </c>
      <c r="F26" s="15">
        <f t="shared" si="35"/>
        <v>13.528333333333334</v>
      </c>
      <c r="G26" s="15">
        <f t="shared" si="0"/>
        <v>16.794815468722948</v>
      </c>
      <c r="H26" s="15">
        <f t="shared" si="1"/>
        <v>13.603877102584477</v>
      </c>
      <c r="I26" s="15">
        <f t="shared" si="2"/>
        <v>15.199346285653712</v>
      </c>
      <c r="J26" s="15">
        <f t="shared" si="3"/>
        <v>0.41370210814733638</v>
      </c>
      <c r="K26" s="15">
        <f t="shared" si="4"/>
        <v>69.584999999999994</v>
      </c>
      <c r="L26" s="15">
        <f t="shared" si="5"/>
        <v>2.497158691491093</v>
      </c>
      <c r="M26" s="15">
        <f t="shared" si="36"/>
        <v>16.701666666666668</v>
      </c>
      <c r="N26" s="15">
        <f t="shared" si="36"/>
        <v>72.911666666666676</v>
      </c>
      <c r="O26" s="15">
        <f t="shared" si="7"/>
        <v>2.0239501848309365</v>
      </c>
      <c r="P26" s="15">
        <f t="shared" si="8"/>
        <v>13.528333333333334</v>
      </c>
      <c r="Q26" s="15">
        <f t="shared" si="9"/>
        <v>16.887316867250817</v>
      </c>
      <c r="R26" s="15">
        <f t="shared" si="10"/>
        <v>13.678895318279725</v>
      </c>
      <c r="S26" s="15">
        <f t="shared" si="11"/>
        <v>81.496383093796538</v>
      </c>
      <c r="T26" s="15">
        <f t="shared" si="12"/>
        <v>81.491187734045837</v>
      </c>
      <c r="U26" s="15">
        <f t="shared" si="30"/>
        <v>-5.1953597507008453E-3</v>
      </c>
      <c r="V26" s="15">
        <f t="shared" si="13"/>
        <v>3.3266666666666822</v>
      </c>
      <c r="W26" s="15">
        <f t="shared" si="14"/>
        <v>-3.2084215489710921</v>
      </c>
      <c r="X26" s="15">
        <f t="shared" si="15"/>
        <v>-1.3781574341095234E-3</v>
      </c>
      <c r="Y26" s="15">
        <f t="shared" si="16"/>
        <v>71.248333333333335</v>
      </c>
      <c r="Z26" s="15">
        <f t="shared" si="17"/>
        <v>15.283106092765271</v>
      </c>
      <c r="AA26" s="15">
        <f t="shared" si="31"/>
        <v>81.493785413921188</v>
      </c>
      <c r="AB26" s="15">
        <f t="shared" si="18"/>
        <v>451.49166944444448</v>
      </c>
      <c r="AC26" s="15">
        <f t="shared" si="19"/>
        <v>1.3118918228604906</v>
      </c>
      <c r="AD26" s="15">
        <f t="shared" si="20"/>
        <v>1.6877397741744371</v>
      </c>
      <c r="AE26" s="15">
        <f t="shared" si="21"/>
        <v>0.58220381605597327</v>
      </c>
      <c r="AF26" s="15">
        <f t="shared" si="22"/>
        <v>1.1334682403259435</v>
      </c>
      <c r="AG26" s="15">
        <f t="shared" si="23"/>
        <v>2.8701852450999494E-25</v>
      </c>
      <c r="AH26" s="15">
        <f t="shared" si="24"/>
        <v>0.35169010248699628</v>
      </c>
      <c r="AI26" s="15">
        <f t="shared" si="25"/>
        <v>-3.523525647383456E-27</v>
      </c>
      <c r="AJ26" s="15">
        <f t="shared" si="26"/>
        <v>2.5357781858973043</v>
      </c>
      <c r="AK26" s="15">
        <f t="shared" si="27"/>
        <v>-1.9010167314096162</v>
      </c>
      <c r="AL26" s="15">
        <f t="shared" si="28"/>
        <v>-1.2158765328203782E-3</v>
      </c>
      <c r="AM26" s="15">
        <f t="shared" si="29"/>
        <v>3.1692328881809346</v>
      </c>
      <c r="AN26" s="4">
        <f t="shared" si="32"/>
        <v>0</v>
      </c>
      <c r="AO26" s="5">
        <f t="shared" si="33"/>
        <v>0</v>
      </c>
      <c r="AP26" s="16">
        <f t="shared" si="34"/>
        <v>3.1692328881809346</v>
      </c>
      <c r="AQ26" t="s">
        <v>33</v>
      </c>
      <c r="BC26">
        <v>0</v>
      </c>
      <c r="BD26">
        <v>0</v>
      </c>
    </row>
    <row r="27" spans="1:56" x14ac:dyDescent="0.2">
      <c r="A27" s="15">
        <f>'(Lab)limts'!A23</f>
        <v>67.913333333333341</v>
      </c>
      <c r="B27" s="29">
        <f>'(Lab)limts'!C23</f>
        <v>1.7098383333333325</v>
      </c>
      <c r="C27" s="15">
        <f>'(Lab)limts'!F23</f>
        <v>17.371666666666666</v>
      </c>
      <c r="D27" s="15">
        <f t="shared" ref="D27:F42" si="37">D26</f>
        <v>72.911666666666676</v>
      </c>
      <c r="E27" s="15">
        <f t="shared" si="37"/>
        <v>1.4316666666666666</v>
      </c>
      <c r="F27" s="15">
        <f t="shared" si="37"/>
        <v>13.528333333333334</v>
      </c>
      <c r="G27" s="15">
        <f t="shared" si="0"/>
        <v>17.455610843047399</v>
      </c>
      <c r="H27" s="15">
        <f t="shared" si="1"/>
        <v>13.603877102584477</v>
      </c>
      <c r="I27" s="15">
        <f t="shared" si="2"/>
        <v>15.529743972815938</v>
      </c>
      <c r="J27" s="15">
        <f t="shared" si="3"/>
        <v>0.40718039543631362</v>
      </c>
      <c r="K27" s="15">
        <f t="shared" si="4"/>
        <v>67.913333333333341</v>
      </c>
      <c r="L27" s="15">
        <f t="shared" si="5"/>
        <v>2.4060509820321663</v>
      </c>
      <c r="M27" s="15">
        <f t="shared" si="36"/>
        <v>17.371666666666666</v>
      </c>
      <c r="N27" s="15">
        <f t="shared" si="36"/>
        <v>72.911666666666676</v>
      </c>
      <c r="O27" s="15">
        <f t="shared" si="7"/>
        <v>2.0146132661329887</v>
      </c>
      <c r="P27" s="15">
        <f t="shared" si="8"/>
        <v>13.528333333333334</v>
      </c>
      <c r="Q27" s="15">
        <f t="shared" si="9"/>
        <v>17.537499368664729</v>
      </c>
      <c r="R27" s="15">
        <f t="shared" si="10"/>
        <v>13.677516930709931</v>
      </c>
      <c r="S27" s="15">
        <f t="shared" si="11"/>
        <v>82.114455271470803</v>
      </c>
      <c r="T27" s="15">
        <f t="shared" si="12"/>
        <v>81.529870030691299</v>
      </c>
      <c r="U27" s="15">
        <f t="shared" si="30"/>
        <v>-0.58458524077950358</v>
      </c>
      <c r="V27" s="15">
        <f t="shared" si="13"/>
        <v>4.9983333333333348</v>
      </c>
      <c r="W27" s="15">
        <f t="shared" si="14"/>
        <v>-3.8599824379547982</v>
      </c>
      <c r="X27" s="15">
        <f t="shared" si="15"/>
        <v>-0.15801954062715728</v>
      </c>
      <c r="Y27" s="15">
        <f t="shared" si="16"/>
        <v>70.412500000000009</v>
      </c>
      <c r="Z27" s="15">
        <f t="shared" si="17"/>
        <v>15.60750814968733</v>
      </c>
      <c r="AA27" s="15">
        <f t="shared" si="31"/>
        <v>81.822162651081044</v>
      </c>
      <c r="AB27" s="15">
        <f t="shared" si="18"/>
        <v>416.67015625000033</v>
      </c>
      <c r="AC27" s="15">
        <f t="shared" si="19"/>
        <v>1.2990934475701654</v>
      </c>
      <c r="AD27" s="15">
        <f t="shared" si="20"/>
        <v>1.7023378667359297</v>
      </c>
      <c r="AE27" s="15">
        <f t="shared" si="21"/>
        <v>0.58282295318147015</v>
      </c>
      <c r="AF27" s="15">
        <f t="shared" si="22"/>
        <v>1.1364462098740695</v>
      </c>
      <c r="AG27" s="15">
        <f t="shared" si="23"/>
        <v>3.5167657915406563E-25</v>
      </c>
      <c r="AH27" s="15">
        <f t="shared" si="24"/>
        <v>0.37759483946012151</v>
      </c>
      <c r="AI27" s="15">
        <f t="shared" si="25"/>
        <v>-4.6352894602732107E-27</v>
      </c>
      <c r="AJ27" s="15">
        <f t="shared" si="26"/>
        <v>3.8475548796603176</v>
      </c>
      <c r="AK27" s="15">
        <f t="shared" si="27"/>
        <v>-2.2674596584965512</v>
      </c>
      <c r="AL27" s="15">
        <f t="shared" si="28"/>
        <v>-0.13904709193818118</v>
      </c>
      <c r="AM27" s="15">
        <f t="shared" si="29"/>
        <v>4.4681524088468247</v>
      </c>
      <c r="AN27" s="4">
        <f t="shared" si="32"/>
        <v>0</v>
      </c>
      <c r="AO27" s="5">
        <f t="shared" si="33"/>
        <v>0</v>
      </c>
      <c r="AP27" s="16">
        <f t="shared" si="34"/>
        <v>4.4681524088468247</v>
      </c>
      <c r="AQ27" t="s">
        <v>34</v>
      </c>
      <c r="BC27">
        <v>0</v>
      </c>
      <c r="BD27">
        <v>0</v>
      </c>
    </row>
    <row r="28" spans="1:56" x14ac:dyDescent="0.2">
      <c r="A28" s="15">
        <f>'(Lab)limts'!A24</f>
        <v>63.883333333333333</v>
      </c>
      <c r="B28" s="29">
        <f>'(Lab)limts'!C24</f>
        <v>1.4737483333333321</v>
      </c>
      <c r="C28" s="15">
        <f>'(Lab)limts'!F24</f>
        <v>17.371666666666666</v>
      </c>
      <c r="D28" s="15">
        <f t="shared" si="37"/>
        <v>72.911666666666676</v>
      </c>
      <c r="E28" s="15">
        <f t="shared" si="37"/>
        <v>1.4316666666666666</v>
      </c>
      <c r="F28" s="15">
        <f t="shared" si="37"/>
        <v>13.528333333333334</v>
      </c>
      <c r="G28" s="15">
        <f t="shared" si="0"/>
        <v>17.434068283902658</v>
      </c>
      <c r="H28" s="15">
        <f t="shared" si="1"/>
        <v>13.603877102584477</v>
      </c>
      <c r="I28" s="15">
        <f t="shared" si="2"/>
        <v>15.518972693243567</v>
      </c>
      <c r="J28" s="15">
        <f t="shared" si="3"/>
        <v>0.4073977946755632</v>
      </c>
      <c r="K28" s="15">
        <f t="shared" si="4"/>
        <v>63.883333333333333</v>
      </c>
      <c r="L28" s="15">
        <f t="shared" si="5"/>
        <v>2.0741501542401184</v>
      </c>
      <c r="M28" s="15">
        <f t="shared" si="36"/>
        <v>17.371666666666666</v>
      </c>
      <c r="N28" s="15">
        <f t="shared" si="36"/>
        <v>72.911666666666676</v>
      </c>
      <c r="O28" s="15">
        <f t="shared" si="7"/>
        <v>2.014924509377181</v>
      </c>
      <c r="P28" s="15">
        <f t="shared" si="8"/>
        <v>13.528333333333334</v>
      </c>
      <c r="Q28" s="15">
        <f t="shared" si="9"/>
        <v>17.495053633530596</v>
      </c>
      <c r="R28" s="15">
        <f t="shared" si="10"/>
        <v>13.677562778370518</v>
      </c>
      <c r="S28" s="15">
        <f t="shared" si="11"/>
        <v>83.191205747464593</v>
      </c>
      <c r="T28" s="15">
        <f t="shared" si="12"/>
        <v>81.528580442987064</v>
      </c>
      <c r="U28" s="15">
        <f t="shared" si="30"/>
        <v>-1.6626253044775297</v>
      </c>
      <c r="V28" s="15">
        <f t="shared" si="13"/>
        <v>9.0283333333333431</v>
      </c>
      <c r="W28" s="15">
        <f t="shared" si="14"/>
        <v>-3.8174908551600772</v>
      </c>
      <c r="X28" s="15">
        <f t="shared" si="15"/>
        <v>-0.44886786350742774</v>
      </c>
      <c r="Y28" s="15">
        <f t="shared" si="16"/>
        <v>68.397500000000008</v>
      </c>
      <c r="Z28" s="15">
        <f t="shared" si="17"/>
        <v>15.586308205950557</v>
      </c>
      <c r="AA28" s="15">
        <f t="shared" si="31"/>
        <v>82.359893095225829</v>
      </c>
      <c r="AB28" s="15">
        <f t="shared" si="18"/>
        <v>338.46800625000031</v>
      </c>
      <c r="AC28" s="15">
        <f t="shared" si="19"/>
        <v>1.2681536310355481</v>
      </c>
      <c r="AD28" s="15">
        <f t="shared" si="20"/>
        <v>1.701383869267775</v>
      </c>
      <c r="AE28" s="15">
        <f t="shared" si="21"/>
        <v>0.58395238171944353</v>
      </c>
      <c r="AF28" s="15">
        <f t="shared" si="22"/>
        <v>1.1365249269861719</v>
      </c>
      <c r="AG28" s="15">
        <f t="shared" si="23"/>
        <v>4.901236132601161E-25</v>
      </c>
      <c r="AH28" s="15">
        <f t="shared" si="24"/>
        <v>0.37586619792127002</v>
      </c>
      <c r="AI28" s="15">
        <f t="shared" si="25"/>
        <v>-6.4305224780283068E-27</v>
      </c>
      <c r="AJ28" s="15">
        <f t="shared" si="26"/>
        <v>7.1192741260859638</v>
      </c>
      <c r="AK28" s="15">
        <f t="shared" si="27"/>
        <v>-2.2437563468866153</v>
      </c>
      <c r="AL28" s="15">
        <f t="shared" si="28"/>
        <v>-0.39494766269467763</v>
      </c>
      <c r="AM28" s="15">
        <f t="shared" si="29"/>
        <v>7.4749240987998684</v>
      </c>
      <c r="AN28" s="4">
        <f t="shared" si="32"/>
        <v>0</v>
      </c>
      <c r="AO28" s="5">
        <f t="shared" si="33"/>
        <v>0</v>
      </c>
      <c r="AP28" s="16">
        <f t="shared" si="34"/>
        <v>7.4749240987998684</v>
      </c>
      <c r="AQ28" t="s">
        <v>118</v>
      </c>
      <c r="BC28">
        <v>0</v>
      </c>
      <c r="BD28">
        <v>0</v>
      </c>
    </row>
    <row r="29" spans="1:56" x14ac:dyDescent="0.2">
      <c r="A29" s="15">
        <f>'(Lab)limts'!A25</f>
        <v>59.976666666666667</v>
      </c>
      <c r="B29" s="29">
        <f>'(Lab)limts'!C25</f>
        <v>1.457244999999999</v>
      </c>
      <c r="C29" s="15">
        <f>'(Lab)limts'!F25</f>
        <v>17.371666666666666</v>
      </c>
      <c r="D29" s="15">
        <f t="shared" si="37"/>
        <v>72.911666666666676</v>
      </c>
      <c r="E29" s="15">
        <f t="shared" si="37"/>
        <v>1.4316666666666666</v>
      </c>
      <c r="F29" s="15">
        <f t="shared" si="37"/>
        <v>13.528333333333334</v>
      </c>
      <c r="G29" s="15">
        <f t="shared" si="0"/>
        <v>17.432680969024897</v>
      </c>
      <c r="H29" s="15">
        <f t="shared" si="1"/>
        <v>13.603877102584477</v>
      </c>
      <c r="I29" s="15">
        <f t="shared" si="2"/>
        <v>15.518279035804687</v>
      </c>
      <c r="J29" s="15">
        <f t="shared" si="3"/>
        <v>0.40741178386694943</v>
      </c>
      <c r="K29" s="15">
        <f t="shared" si="4"/>
        <v>59.976666666666667</v>
      </c>
      <c r="L29" s="15">
        <f t="shared" si="5"/>
        <v>2.0509437849811913</v>
      </c>
      <c r="M29" s="15">
        <f t="shared" si="36"/>
        <v>17.371666666666666</v>
      </c>
      <c r="N29" s="15">
        <f t="shared" si="36"/>
        <v>72.911666666666676</v>
      </c>
      <c r="O29" s="15">
        <f t="shared" si="7"/>
        <v>2.0149445372361825</v>
      </c>
      <c r="P29" s="15">
        <f t="shared" si="8"/>
        <v>13.528333333333334</v>
      </c>
      <c r="Q29" s="15">
        <f t="shared" si="9"/>
        <v>17.492317547624463</v>
      </c>
      <c r="R29" s="15">
        <f t="shared" si="10"/>
        <v>13.677565728809924</v>
      </c>
      <c r="S29" s="15">
        <f t="shared" si="11"/>
        <v>83.266681736531368</v>
      </c>
      <c r="T29" s="15">
        <f t="shared" si="12"/>
        <v>81.528497460981683</v>
      </c>
      <c r="U29" s="15">
        <f t="shared" si="30"/>
        <v>-1.7381842755496848</v>
      </c>
      <c r="V29" s="15">
        <f t="shared" si="13"/>
        <v>12.935000000000009</v>
      </c>
      <c r="W29" s="15">
        <f t="shared" si="14"/>
        <v>-3.8147518188145391</v>
      </c>
      <c r="X29" s="15">
        <f t="shared" si="15"/>
        <v>-0.46922874784103352</v>
      </c>
      <c r="Y29" s="15">
        <f t="shared" si="16"/>
        <v>66.444166666666675</v>
      </c>
      <c r="Z29" s="15">
        <f t="shared" si="17"/>
        <v>15.584941638217193</v>
      </c>
      <c r="AA29" s="15">
        <f t="shared" si="31"/>
        <v>82.397589598756525</v>
      </c>
      <c r="AB29" s="15">
        <f t="shared" si="18"/>
        <v>270.41061736111141</v>
      </c>
      <c r="AC29" s="15">
        <f t="shared" si="19"/>
        <v>1.2380174256879062</v>
      </c>
      <c r="AD29" s="15">
        <f t="shared" si="20"/>
        <v>1.7013223737197736</v>
      </c>
      <c r="AE29" s="15">
        <f t="shared" si="21"/>
        <v>0.58403702618198572</v>
      </c>
      <c r="AF29" s="15">
        <f t="shared" si="22"/>
        <v>1.1365327445140627</v>
      </c>
      <c r="AG29" s="15">
        <f t="shared" si="23"/>
        <v>5.0164530424655066E-25</v>
      </c>
      <c r="AH29" s="15">
        <f t="shared" si="24"/>
        <v>0.37575493960801098</v>
      </c>
      <c r="AI29" s="15">
        <f t="shared" si="25"/>
        <v>-6.5797412166725402E-27</v>
      </c>
      <c r="AJ29" s="15">
        <f t="shared" si="26"/>
        <v>10.448156650794036</v>
      </c>
      <c r="AK29" s="15">
        <f t="shared" si="27"/>
        <v>-2.2422275035823813</v>
      </c>
      <c r="AL29" s="15">
        <f t="shared" si="28"/>
        <v>-0.41285985828913141</v>
      </c>
      <c r="AM29" s="15">
        <f t="shared" si="29"/>
        <v>10.694017712718614</v>
      </c>
      <c r="AN29" s="4">
        <f t="shared" si="32"/>
        <v>0</v>
      </c>
      <c r="AO29" s="5">
        <f t="shared" si="33"/>
        <v>0</v>
      </c>
      <c r="AP29" s="16">
        <f t="shared" si="34"/>
        <v>10.694017712718614</v>
      </c>
      <c r="AQ29" t="s">
        <v>36</v>
      </c>
      <c r="BC29">
        <v>0</v>
      </c>
      <c r="BD29">
        <v>0</v>
      </c>
    </row>
    <row r="30" spans="1:56" x14ac:dyDescent="0.2">
      <c r="A30" s="15">
        <f>'(Lab)limts'!A26</f>
        <v>72.785000000000011</v>
      </c>
      <c r="B30" s="29">
        <f>'(Lab)limts'!C26</f>
        <v>0.18</v>
      </c>
      <c r="C30" s="15">
        <f>'(Lab)limts'!F26</f>
        <v>12.328333333333333</v>
      </c>
      <c r="D30" s="15">
        <f t="shared" si="37"/>
        <v>72.911666666666676</v>
      </c>
      <c r="E30" s="15">
        <f t="shared" si="37"/>
        <v>1.4316666666666666</v>
      </c>
      <c r="F30" s="15">
        <f t="shared" si="37"/>
        <v>13.528333333333334</v>
      </c>
      <c r="G30" s="15">
        <f t="shared" si="0"/>
        <v>12.329647309545305</v>
      </c>
      <c r="H30" s="15">
        <f t="shared" si="1"/>
        <v>13.603877102584477</v>
      </c>
      <c r="I30" s="15">
        <f t="shared" si="2"/>
        <v>12.966762206064891</v>
      </c>
      <c r="J30" s="15">
        <f t="shared" si="3"/>
        <v>0.450007068454439</v>
      </c>
      <c r="K30" s="15">
        <f t="shared" si="4"/>
        <v>72.785000000000011</v>
      </c>
      <c r="L30" s="15">
        <f t="shared" si="5"/>
        <v>0.26100127232179904</v>
      </c>
      <c r="M30" s="15">
        <f t="shared" si="36"/>
        <v>12.328333333333333</v>
      </c>
      <c r="N30" s="15">
        <f t="shared" si="36"/>
        <v>72.911666666666676</v>
      </c>
      <c r="O30" s="15">
        <f t="shared" si="7"/>
        <v>2.0759267863372717</v>
      </c>
      <c r="P30" s="15">
        <f t="shared" si="8"/>
        <v>13.528333333333334</v>
      </c>
      <c r="Q30" s="15">
        <f t="shared" si="9"/>
        <v>12.331095832971673</v>
      </c>
      <c r="R30" s="15">
        <f t="shared" si="10"/>
        <v>13.686682388366085</v>
      </c>
      <c r="S30" s="15">
        <f t="shared" si="11"/>
        <v>88.787180930639138</v>
      </c>
      <c r="T30" s="15">
        <f t="shared" si="12"/>
        <v>81.275995490435378</v>
      </c>
      <c r="U30" s="15">
        <f t="shared" si="30"/>
        <v>-7.5111854402037608</v>
      </c>
      <c r="V30" s="15">
        <f t="shared" si="13"/>
        <v>0.12666666666666515</v>
      </c>
      <c r="W30" s="15">
        <f t="shared" si="14"/>
        <v>1.355586555394412</v>
      </c>
      <c r="X30" s="15">
        <f t="shared" si="15"/>
        <v>-1.7018635997806164</v>
      </c>
      <c r="Y30" s="15">
        <f t="shared" si="16"/>
        <v>72.848333333333343</v>
      </c>
      <c r="Z30" s="15">
        <f t="shared" si="17"/>
        <v>13.008889110668878</v>
      </c>
      <c r="AA30" s="15">
        <f t="shared" si="31"/>
        <v>85.031588210537251</v>
      </c>
      <c r="AB30" s="15">
        <f t="shared" si="18"/>
        <v>522.0463361111116</v>
      </c>
      <c r="AC30" s="15">
        <f t="shared" si="19"/>
        <v>1.3363427761834807</v>
      </c>
      <c r="AD30" s="15">
        <f t="shared" si="20"/>
        <v>1.5854000099800996</v>
      </c>
      <c r="AE30" s="15">
        <f t="shared" si="21"/>
        <v>0.59182133759931344</v>
      </c>
      <c r="AF30" s="15">
        <f t="shared" si="22"/>
        <v>1.115484072312358</v>
      </c>
      <c r="AG30" s="15">
        <f t="shared" si="23"/>
        <v>2.5154297130635702E-24</v>
      </c>
      <c r="AH30" s="15">
        <f t="shared" si="24"/>
        <v>0.20223162721343929</v>
      </c>
      <c r="AI30" s="15">
        <f t="shared" si="25"/>
        <v>-1.7756960402213548E-26</v>
      </c>
      <c r="AJ30" s="15">
        <f t="shared" si="26"/>
        <v>9.4786060076904793E-2</v>
      </c>
      <c r="AK30" s="15">
        <f t="shared" si="27"/>
        <v>0.85504386707517921</v>
      </c>
      <c r="AL30" s="15">
        <f t="shared" si="28"/>
        <v>-1.5256727030200574</v>
      </c>
      <c r="AM30" s="15">
        <f t="shared" si="29"/>
        <v>1.751502671578981</v>
      </c>
      <c r="AN30" s="4">
        <f t="shared" si="32"/>
        <v>0</v>
      </c>
      <c r="AO30" s="5">
        <f t="shared" si="33"/>
        <v>0</v>
      </c>
      <c r="AP30" s="16">
        <f t="shared" si="34"/>
        <v>1.751502671578981</v>
      </c>
      <c r="AQ30" t="s">
        <v>37</v>
      </c>
      <c r="BC30">
        <v>0</v>
      </c>
      <c r="BD30">
        <v>0</v>
      </c>
    </row>
    <row r="31" spans="1:56" x14ac:dyDescent="0.2">
      <c r="A31" s="15">
        <f>'(Lab)limts'!A27</f>
        <v>71.651666666666671</v>
      </c>
      <c r="B31" s="29">
        <f>'(Lab)limts'!C27</f>
        <v>0.68166700000000002</v>
      </c>
      <c r="C31" s="15">
        <f>'(Lab)limts'!F27</f>
        <v>16.886666666666667</v>
      </c>
      <c r="D31" s="15">
        <f t="shared" si="37"/>
        <v>72.911666666666676</v>
      </c>
      <c r="E31" s="15">
        <f t="shared" si="37"/>
        <v>1.4316666666666666</v>
      </c>
      <c r="F31" s="15">
        <f t="shared" si="37"/>
        <v>13.528333333333334</v>
      </c>
      <c r="G31" s="15">
        <f t="shared" si="0"/>
        <v>16.900419551301088</v>
      </c>
      <c r="H31" s="15">
        <f t="shared" si="1"/>
        <v>13.603877102584477</v>
      </c>
      <c r="I31" s="15">
        <f t="shared" si="2"/>
        <v>15.252148326942782</v>
      </c>
      <c r="J31" s="15">
        <f t="shared" si="3"/>
        <v>0.41268021070665695</v>
      </c>
      <c r="K31" s="15">
        <f t="shared" si="4"/>
        <v>71.651666666666671</v>
      </c>
      <c r="L31" s="15">
        <f t="shared" si="5"/>
        <v>0.96297748119177473</v>
      </c>
      <c r="M31" s="15">
        <f t="shared" si="36"/>
        <v>16.886666666666667</v>
      </c>
      <c r="N31" s="15">
        <f t="shared" si="36"/>
        <v>72.911666666666676</v>
      </c>
      <c r="O31" s="15">
        <f t="shared" si="7"/>
        <v>2.0224871683283636</v>
      </c>
      <c r="P31" s="15">
        <f t="shared" si="8"/>
        <v>13.528333333333334</v>
      </c>
      <c r="Q31" s="15">
        <f t="shared" si="9"/>
        <v>16.914101712488119</v>
      </c>
      <c r="R31" s="15">
        <f t="shared" si="10"/>
        <v>13.67867892465609</v>
      </c>
      <c r="S31" s="15">
        <f t="shared" si="11"/>
        <v>86.736191067775479</v>
      </c>
      <c r="T31" s="15">
        <f t="shared" si="12"/>
        <v>81.497248408714441</v>
      </c>
      <c r="U31" s="15">
        <f t="shared" si="30"/>
        <v>-5.2389426590610384</v>
      </c>
      <c r="V31" s="15">
        <f t="shared" si="13"/>
        <v>1.2600000000000051</v>
      </c>
      <c r="W31" s="15">
        <f t="shared" si="14"/>
        <v>-3.2354227878320287</v>
      </c>
      <c r="X31" s="15">
        <f t="shared" si="15"/>
        <v>-1.3903247602237589</v>
      </c>
      <c r="Y31" s="15">
        <f t="shared" si="16"/>
        <v>72.281666666666666</v>
      </c>
      <c r="Z31" s="15">
        <f t="shared" si="17"/>
        <v>15.296390318572104</v>
      </c>
      <c r="AA31" s="15">
        <f t="shared" si="31"/>
        <v>84.116719738244967</v>
      </c>
      <c r="AB31" s="15">
        <f t="shared" si="18"/>
        <v>496.47266944444442</v>
      </c>
      <c r="AC31" s="15">
        <f t="shared" si="19"/>
        <v>1.3276898069880816</v>
      </c>
      <c r="AD31" s="15">
        <f t="shared" si="20"/>
        <v>1.6883375643357446</v>
      </c>
      <c r="AE31" s="15">
        <f t="shared" si="21"/>
        <v>0.58868821567823515</v>
      </c>
      <c r="AF31" s="15">
        <f t="shared" si="22"/>
        <v>1.1350720708443707</v>
      </c>
      <c r="AG31" s="15">
        <f t="shared" si="23"/>
        <v>1.4404519520544368E-24</v>
      </c>
      <c r="AH31" s="15">
        <f t="shared" si="24"/>
        <v>0.35272792285156823</v>
      </c>
      <c r="AI31" s="15">
        <f t="shared" si="25"/>
        <v>-1.7735603890322735E-26</v>
      </c>
      <c r="AJ31" s="15">
        <f t="shared" si="26"/>
        <v>0.94901685120138601</v>
      </c>
      <c r="AK31" s="15">
        <f t="shared" si="27"/>
        <v>-1.9163364342396574</v>
      </c>
      <c r="AL31" s="15">
        <f t="shared" si="28"/>
        <v>-1.2248779579163709</v>
      </c>
      <c r="AM31" s="15">
        <f t="shared" si="29"/>
        <v>2.4644074997548473</v>
      </c>
      <c r="AN31" s="4">
        <f t="shared" si="32"/>
        <v>0</v>
      </c>
      <c r="AO31" s="5">
        <f t="shared" si="33"/>
        <v>0</v>
      </c>
      <c r="AP31" s="16">
        <f t="shared" si="34"/>
        <v>2.4644074997548473</v>
      </c>
      <c r="AQ31" t="s">
        <v>38</v>
      </c>
      <c r="BC31">
        <v>0</v>
      </c>
      <c r="BD31">
        <v>0</v>
      </c>
    </row>
    <row r="32" spans="1:56" x14ac:dyDescent="0.2">
      <c r="A32" s="15">
        <f>'(Lab)limts'!A28</f>
        <v>65.416666666666657</v>
      </c>
      <c r="B32" s="29">
        <f>'(Lab)limts'!C28</f>
        <v>1.589624999999999</v>
      </c>
      <c r="C32" s="15">
        <f>'(Lab)limts'!F28</f>
        <v>17.371666666666666</v>
      </c>
      <c r="D32" s="15">
        <f t="shared" si="37"/>
        <v>72.911666666666676</v>
      </c>
      <c r="E32" s="15">
        <f t="shared" si="37"/>
        <v>1.4316666666666666</v>
      </c>
      <c r="F32" s="15">
        <f t="shared" si="37"/>
        <v>13.528333333333334</v>
      </c>
      <c r="G32" s="15">
        <f t="shared" si="0"/>
        <v>17.444245768115135</v>
      </c>
      <c r="H32" s="15">
        <f t="shared" si="1"/>
        <v>13.603877102584477</v>
      </c>
      <c r="I32" s="15">
        <f t="shared" si="2"/>
        <v>15.524061435349806</v>
      </c>
      <c r="J32" s="15">
        <f t="shared" si="3"/>
        <v>0.40729512761859321</v>
      </c>
      <c r="K32" s="15">
        <f t="shared" si="4"/>
        <v>65.416666666666657</v>
      </c>
      <c r="L32" s="15">
        <f t="shared" si="5"/>
        <v>2.2370715172407047</v>
      </c>
      <c r="M32" s="15">
        <f t="shared" si="36"/>
        <v>17.371666666666666</v>
      </c>
      <c r="N32" s="15">
        <f t="shared" si="36"/>
        <v>72.911666666666676</v>
      </c>
      <c r="O32" s="15">
        <f t="shared" si="7"/>
        <v>2.0147775243739527</v>
      </c>
      <c r="P32" s="15">
        <f t="shared" si="8"/>
        <v>13.528333333333334</v>
      </c>
      <c r="Q32" s="15">
        <f t="shared" si="9"/>
        <v>17.515116092993143</v>
      </c>
      <c r="R32" s="15">
        <f t="shared" si="10"/>
        <v>13.677541125893214</v>
      </c>
      <c r="S32" s="15">
        <f t="shared" si="11"/>
        <v>82.662005509297529</v>
      </c>
      <c r="T32" s="15">
        <f t="shared" si="12"/>
        <v>81.529189451282292</v>
      </c>
      <c r="U32" s="15">
        <f t="shared" si="30"/>
        <v>-1.1328160580152371</v>
      </c>
      <c r="V32" s="15">
        <f t="shared" si="13"/>
        <v>7.4950000000000188</v>
      </c>
      <c r="W32" s="15">
        <f t="shared" si="14"/>
        <v>-3.8375749670999291</v>
      </c>
      <c r="X32" s="15">
        <f t="shared" si="15"/>
        <v>-0.3060132387066441</v>
      </c>
      <c r="Y32" s="15">
        <f t="shared" si="16"/>
        <v>69.164166666666659</v>
      </c>
      <c r="Z32" s="15">
        <f t="shared" si="17"/>
        <v>15.596328609443178</v>
      </c>
      <c r="AA32" s="15">
        <f t="shared" si="31"/>
        <v>82.095597480289911</v>
      </c>
      <c r="AB32" s="15">
        <f t="shared" si="18"/>
        <v>367.26528402777751</v>
      </c>
      <c r="AC32" s="15">
        <f t="shared" si="19"/>
        <v>1.2799412219360888</v>
      </c>
      <c r="AD32" s="15">
        <f t="shared" si="20"/>
        <v>1.7018347874249429</v>
      </c>
      <c r="AE32" s="15">
        <f t="shared" si="21"/>
        <v>0.58337914245558842</v>
      </c>
      <c r="AF32" s="15">
        <f t="shared" si="22"/>
        <v>1.1364785921444878</v>
      </c>
      <c r="AG32" s="15">
        <f t="shared" si="23"/>
        <v>4.1638956405682727E-25</v>
      </c>
      <c r="AH32" s="15">
        <f t="shared" si="24"/>
        <v>0.37668263776317579</v>
      </c>
      <c r="AI32" s="15">
        <f t="shared" si="25"/>
        <v>-5.4749833463797031E-27</v>
      </c>
      <c r="AJ32" s="15">
        <f t="shared" si="26"/>
        <v>5.8557376475950909</v>
      </c>
      <c r="AK32" s="15">
        <f t="shared" si="27"/>
        <v>-2.2549632875389674</v>
      </c>
      <c r="AL32" s="15">
        <f t="shared" si="28"/>
        <v>-0.26926441098130133</v>
      </c>
      <c r="AM32" s="15">
        <f t="shared" si="29"/>
        <v>6.2806867577226093</v>
      </c>
      <c r="AN32" s="4">
        <f t="shared" si="32"/>
        <v>0</v>
      </c>
      <c r="AO32" s="5">
        <f t="shared" si="33"/>
        <v>0</v>
      </c>
      <c r="AP32" s="16">
        <f t="shared" si="34"/>
        <v>6.2806867577226093</v>
      </c>
      <c r="AQ32" t="s">
        <v>39</v>
      </c>
      <c r="BC32">
        <v>0</v>
      </c>
      <c r="BD32">
        <v>0</v>
      </c>
    </row>
    <row r="33" spans="1:56" x14ac:dyDescent="0.2">
      <c r="A33" s="15">
        <f>'(Lab)limts'!A29</f>
        <v>66.064999999999998</v>
      </c>
      <c r="B33" s="29">
        <f>'(Lab)limts'!C29</f>
        <v>1.4344666666666657</v>
      </c>
      <c r="C33" s="15">
        <f>'(Lab)limts'!F29</f>
        <v>17.371666666666666</v>
      </c>
      <c r="D33" s="15">
        <f t="shared" si="37"/>
        <v>72.911666666666676</v>
      </c>
      <c r="E33" s="15">
        <f t="shared" si="37"/>
        <v>1.4316666666666666</v>
      </c>
      <c r="F33" s="15">
        <f t="shared" si="37"/>
        <v>13.528333333333334</v>
      </c>
      <c r="G33" s="15">
        <f t="shared" si="0"/>
        <v>17.430791645692846</v>
      </c>
      <c r="H33" s="15">
        <f t="shared" si="1"/>
        <v>13.603877102584477</v>
      </c>
      <c r="I33" s="15">
        <f t="shared" si="2"/>
        <v>15.517334374138661</v>
      </c>
      <c r="J33" s="15">
        <f t="shared" si="3"/>
        <v>0.40743083298166388</v>
      </c>
      <c r="K33" s="15">
        <f t="shared" si="4"/>
        <v>66.064999999999998</v>
      </c>
      <c r="L33" s="15">
        <f t="shared" si="5"/>
        <v>2.0189126155510961</v>
      </c>
      <c r="M33" s="15">
        <f t="shared" si="36"/>
        <v>17.371666666666666</v>
      </c>
      <c r="N33" s="15">
        <f t="shared" si="36"/>
        <v>72.911666666666676</v>
      </c>
      <c r="O33" s="15">
        <f t="shared" si="7"/>
        <v>2.0149718092187485</v>
      </c>
      <c r="P33" s="15">
        <f t="shared" si="8"/>
        <v>13.528333333333334</v>
      </c>
      <c r="Q33" s="15">
        <f t="shared" si="9"/>
        <v>17.48859087882752</v>
      </c>
      <c r="R33" s="15">
        <f t="shared" si="10"/>
        <v>13.67756974647631</v>
      </c>
      <c r="S33" s="15">
        <f t="shared" si="11"/>
        <v>83.370897876409543</v>
      </c>
      <c r="T33" s="15">
        <f t="shared" si="12"/>
        <v>81.528384464247949</v>
      </c>
      <c r="U33" s="15">
        <f t="shared" si="30"/>
        <v>-1.842513412161594</v>
      </c>
      <c r="V33" s="15">
        <f t="shared" si="13"/>
        <v>6.8466666666666782</v>
      </c>
      <c r="W33" s="15">
        <f t="shared" si="14"/>
        <v>-3.8110211323512093</v>
      </c>
      <c r="X33" s="15">
        <f t="shared" si="15"/>
        <v>-0.49733748082983237</v>
      </c>
      <c r="Y33" s="15">
        <f t="shared" si="16"/>
        <v>69.488333333333344</v>
      </c>
      <c r="Z33" s="15">
        <f t="shared" si="17"/>
        <v>15.583080312651916</v>
      </c>
      <c r="AA33" s="15">
        <f t="shared" si="31"/>
        <v>82.449641170328746</v>
      </c>
      <c r="AB33" s="15">
        <f t="shared" si="18"/>
        <v>379.7951361111115</v>
      </c>
      <c r="AC33" s="15">
        <f t="shared" si="19"/>
        <v>1.2849193235285861</v>
      </c>
      <c r="AD33" s="15">
        <f t="shared" si="20"/>
        <v>1.7012386140693363</v>
      </c>
      <c r="AE33" s="15">
        <f t="shared" si="21"/>
        <v>0.58415509413832456</v>
      </c>
      <c r="AF33" s="15">
        <f t="shared" si="22"/>
        <v>1.1365440362050339</v>
      </c>
      <c r="AG33" s="15">
        <f t="shared" si="23"/>
        <v>5.179971787443272E-25</v>
      </c>
      <c r="AH33" s="15">
        <f t="shared" si="24"/>
        <v>0.37560343428830378</v>
      </c>
      <c r="AI33" s="15">
        <f t="shared" si="25"/>
        <v>-6.7914782185168625E-27</v>
      </c>
      <c r="AJ33" s="15">
        <f t="shared" si="26"/>
        <v>5.3284798051481381</v>
      </c>
      <c r="AK33" s="15">
        <f t="shared" si="27"/>
        <v>-2.2401449748635236</v>
      </c>
      <c r="AL33" s="15">
        <f t="shared" si="28"/>
        <v>-0.43758751529809808</v>
      </c>
      <c r="AM33" s="15">
        <f t="shared" si="29"/>
        <v>5.7967602482613163</v>
      </c>
      <c r="AN33" s="4">
        <f t="shared" si="32"/>
        <v>0</v>
      </c>
      <c r="AO33" s="5">
        <f t="shared" si="33"/>
        <v>0</v>
      </c>
      <c r="AP33" s="16">
        <f t="shared" si="34"/>
        <v>5.7967602482613163</v>
      </c>
      <c r="AQ33" t="s">
        <v>40</v>
      </c>
      <c r="BC33">
        <v>0</v>
      </c>
      <c r="BD33">
        <v>0</v>
      </c>
    </row>
    <row r="34" spans="1:56" x14ac:dyDescent="0.2">
      <c r="A34" s="15">
        <f>'(Lab)limts'!A30</f>
        <v>69.424999999999997</v>
      </c>
      <c r="B34" s="29">
        <f>'(Lab)limts'!C30</f>
        <v>1.226667</v>
      </c>
      <c r="C34" s="15">
        <f>'(Lab)limts'!F30</f>
        <v>13.825000000000001</v>
      </c>
      <c r="D34" s="15">
        <f t="shared" si="37"/>
        <v>72.911666666666676</v>
      </c>
      <c r="E34" s="15">
        <f t="shared" si="37"/>
        <v>1.4316666666666666</v>
      </c>
      <c r="F34" s="15">
        <f t="shared" si="37"/>
        <v>13.528333333333334</v>
      </c>
      <c r="G34" s="15">
        <f t="shared" si="0"/>
        <v>13.879313272957313</v>
      </c>
      <c r="H34" s="15">
        <f t="shared" si="1"/>
        <v>13.603877102584477</v>
      </c>
      <c r="I34" s="15">
        <f t="shared" si="2"/>
        <v>13.741595187770894</v>
      </c>
      <c r="J34" s="15">
        <f t="shared" si="3"/>
        <v>0.43889976285909349</v>
      </c>
      <c r="K34" s="15">
        <f t="shared" si="4"/>
        <v>69.424999999999997</v>
      </c>
      <c r="L34" s="15">
        <f t="shared" si="5"/>
        <v>1.7650508554070754</v>
      </c>
      <c r="M34" s="15">
        <f t="shared" si="36"/>
        <v>13.825000000000001</v>
      </c>
      <c r="N34" s="15">
        <f t="shared" si="36"/>
        <v>72.911666666666676</v>
      </c>
      <c r="O34" s="15">
        <f t="shared" si="7"/>
        <v>2.0600248271599355</v>
      </c>
      <c r="P34" s="15">
        <f t="shared" si="8"/>
        <v>13.528333333333334</v>
      </c>
      <c r="Q34" s="15">
        <f t="shared" si="9"/>
        <v>13.937217423939876</v>
      </c>
      <c r="R34" s="15">
        <f t="shared" si="10"/>
        <v>13.68427948656023</v>
      </c>
      <c r="S34" s="15">
        <f t="shared" si="11"/>
        <v>82.724353840183227</v>
      </c>
      <c r="T34" s="15">
        <f t="shared" si="12"/>
        <v>81.341806345411001</v>
      </c>
      <c r="U34" s="15">
        <f t="shared" si="30"/>
        <v>-1.3825474947722256</v>
      </c>
      <c r="V34" s="15">
        <f t="shared" si="13"/>
        <v>3.4866666666666788</v>
      </c>
      <c r="W34" s="15">
        <f t="shared" si="14"/>
        <v>-0.25293793737964521</v>
      </c>
      <c r="X34" s="15">
        <f t="shared" si="15"/>
        <v>-0.33323138351136627</v>
      </c>
      <c r="Y34" s="15">
        <f t="shared" si="16"/>
        <v>71.168333333333337</v>
      </c>
      <c r="Z34" s="15">
        <f t="shared" si="17"/>
        <v>13.810748455250053</v>
      </c>
      <c r="AA34" s="15">
        <f t="shared" si="31"/>
        <v>82.033080092797121</v>
      </c>
      <c r="AB34" s="15">
        <f t="shared" si="18"/>
        <v>448.09833611111122</v>
      </c>
      <c r="AC34" s="15">
        <f t="shared" si="19"/>
        <v>1.3106676566978355</v>
      </c>
      <c r="AD34" s="15">
        <f t="shared" si="20"/>
        <v>1.6214836804862522</v>
      </c>
      <c r="AE34" s="15">
        <f t="shared" si="21"/>
        <v>0.58324868894876991</v>
      </c>
      <c r="AF34" s="15">
        <f t="shared" si="22"/>
        <v>1.1208265139488875</v>
      </c>
      <c r="AG34" s="15">
        <f t="shared" si="23"/>
        <v>4.0062403019617523E-25</v>
      </c>
      <c r="AH34" s="15">
        <f t="shared" si="24"/>
        <v>0.24866644012678715</v>
      </c>
      <c r="AI34" s="15">
        <f t="shared" si="25"/>
        <v>-3.4774551376993754E-27</v>
      </c>
      <c r="AJ34" s="15">
        <f t="shared" si="26"/>
        <v>2.6602217952422578</v>
      </c>
      <c r="AK34" s="15">
        <f t="shared" si="27"/>
        <v>-0.15599166394557479</v>
      </c>
      <c r="AL34" s="15">
        <f t="shared" si="28"/>
        <v>-0.29730861945559084</v>
      </c>
      <c r="AM34" s="15">
        <f t="shared" si="29"/>
        <v>2.6813253838922719</v>
      </c>
      <c r="AN34" s="4">
        <f t="shared" si="32"/>
        <v>0</v>
      </c>
      <c r="AO34" s="5">
        <f t="shared" si="33"/>
        <v>0</v>
      </c>
      <c r="AP34" s="16">
        <f t="shared" si="34"/>
        <v>2.6813253838922719</v>
      </c>
      <c r="AQ34" t="s">
        <v>41</v>
      </c>
      <c r="BC34">
        <v>0</v>
      </c>
      <c r="BD34">
        <v>0</v>
      </c>
    </row>
    <row r="35" spans="1:56" x14ac:dyDescent="0.2">
      <c r="A35" s="15">
        <f>'(Lab)limts'!A31</f>
        <v>64.593333333333348</v>
      </c>
      <c r="B35" s="29">
        <f>'(Lab)limts'!C31</f>
        <v>1.6509483333333326</v>
      </c>
      <c r="C35" s="15">
        <f>'(Lab)limts'!F31</f>
        <v>17.371666666666666</v>
      </c>
      <c r="D35" s="15">
        <f t="shared" si="37"/>
        <v>72.911666666666676</v>
      </c>
      <c r="E35" s="15">
        <f t="shared" si="37"/>
        <v>1.4316666666666666</v>
      </c>
      <c r="F35" s="15">
        <f t="shared" si="37"/>
        <v>13.528333333333334</v>
      </c>
      <c r="G35" s="15">
        <f t="shared" si="0"/>
        <v>17.449940778613374</v>
      </c>
      <c r="H35" s="15">
        <f t="shared" si="1"/>
        <v>13.603877102584477</v>
      </c>
      <c r="I35" s="15">
        <f t="shared" si="2"/>
        <v>15.526908940598926</v>
      </c>
      <c r="J35" s="15">
        <f t="shared" si="3"/>
        <v>0.40723764683509861</v>
      </c>
      <c r="K35" s="15">
        <f t="shared" si="4"/>
        <v>64.593333333333348</v>
      </c>
      <c r="L35" s="15">
        <f t="shared" si="5"/>
        <v>2.3232766476463271</v>
      </c>
      <c r="M35" s="15">
        <f t="shared" si="36"/>
        <v>17.371666666666666</v>
      </c>
      <c r="N35" s="15">
        <f t="shared" si="36"/>
        <v>72.911666666666676</v>
      </c>
      <c r="O35" s="15">
        <f t="shared" si="7"/>
        <v>2.0146952310522495</v>
      </c>
      <c r="P35" s="15">
        <f t="shared" si="8"/>
        <v>13.528333333333334</v>
      </c>
      <c r="Q35" s="15">
        <f t="shared" si="9"/>
        <v>17.526334960831843</v>
      </c>
      <c r="R35" s="15">
        <f t="shared" si="10"/>
        <v>13.677529003873561</v>
      </c>
      <c r="S35" s="15">
        <f t="shared" si="11"/>
        <v>82.382497132780557</v>
      </c>
      <c r="T35" s="15">
        <f t="shared" si="12"/>
        <v>81.529530421028966</v>
      </c>
      <c r="U35" s="15">
        <f t="shared" si="30"/>
        <v>-0.85296671175159133</v>
      </c>
      <c r="V35" s="15">
        <f t="shared" si="13"/>
        <v>8.318333333333328</v>
      </c>
      <c r="W35" s="15">
        <f t="shared" si="14"/>
        <v>-3.848805956958282</v>
      </c>
      <c r="X35" s="15">
        <f t="shared" si="15"/>
        <v>-0.23049144769546503</v>
      </c>
      <c r="Y35" s="15">
        <f t="shared" si="16"/>
        <v>68.752500000000012</v>
      </c>
      <c r="Z35" s="15">
        <f t="shared" si="17"/>
        <v>15.601931982352703</v>
      </c>
      <c r="AA35" s="15">
        <f t="shared" si="31"/>
        <v>81.956013776904769</v>
      </c>
      <c r="AB35" s="15">
        <f t="shared" si="18"/>
        <v>351.65625625000047</v>
      </c>
      <c r="AC35" s="15">
        <f t="shared" si="19"/>
        <v>1.2736143580032306</v>
      </c>
      <c r="AD35" s="15">
        <f t="shared" si="20"/>
        <v>1.7020869392058717</v>
      </c>
      <c r="AE35" s="15">
        <f t="shared" si="21"/>
        <v>0.58309056514085122</v>
      </c>
      <c r="AF35" s="15">
        <f t="shared" si="22"/>
        <v>1.1364600900531874</v>
      </c>
      <c r="AG35" s="15">
        <f t="shared" si="23"/>
        <v>3.8200202340232155E-25</v>
      </c>
      <c r="AH35" s="15">
        <f t="shared" si="24"/>
        <v>0.37713967478463523</v>
      </c>
      <c r="AI35" s="15">
        <f t="shared" si="25"/>
        <v>-5.0289260429777084E-27</v>
      </c>
      <c r="AJ35" s="15">
        <f t="shared" si="26"/>
        <v>6.5312810593426329</v>
      </c>
      <c r="AK35" s="15">
        <f t="shared" si="27"/>
        <v>-2.2612275955504288</v>
      </c>
      <c r="AL35" s="15">
        <f t="shared" si="28"/>
        <v>-0.20281525916557072</v>
      </c>
      <c r="AM35" s="15">
        <f t="shared" si="29"/>
        <v>6.9146161530743697</v>
      </c>
      <c r="AN35" s="4">
        <f t="shared" si="32"/>
        <v>0</v>
      </c>
      <c r="AO35" s="5">
        <f t="shared" si="33"/>
        <v>0</v>
      </c>
      <c r="AP35" s="16">
        <f t="shared" si="34"/>
        <v>6.9146161530743697</v>
      </c>
      <c r="AQ35" t="s">
        <v>42</v>
      </c>
      <c r="BC35">
        <v>0</v>
      </c>
      <c r="BD35">
        <v>0</v>
      </c>
    </row>
    <row r="36" spans="1:56" x14ac:dyDescent="0.2">
      <c r="A36" s="15">
        <f>'(Lab)limts'!A32</f>
        <v>62.275000000000006</v>
      </c>
      <c r="B36" s="29">
        <f>'(Lab)limts'!C32</f>
        <v>1.6399566666666658</v>
      </c>
      <c r="C36" s="15">
        <f>'(Lab)limts'!F32</f>
        <v>16.753333333333334</v>
      </c>
      <c r="D36" s="15">
        <f t="shared" si="37"/>
        <v>72.911666666666676</v>
      </c>
      <c r="E36" s="15">
        <f t="shared" si="37"/>
        <v>1.4316666666666666</v>
      </c>
      <c r="F36" s="15">
        <f t="shared" si="37"/>
        <v>13.528333333333334</v>
      </c>
      <c r="G36" s="15">
        <f t="shared" si="0"/>
        <v>16.833408319360707</v>
      </c>
      <c r="H36" s="15">
        <f t="shared" si="1"/>
        <v>13.603877102584477</v>
      </c>
      <c r="I36" s="15">
        <f t="shared" si="2"/>
        <v>15.218642710972592</v>
      </c>
      <c r="J36" s="15">
        <f t="shared" si="3"/>
        <v>0.41332955447354941</v>
      </c>
      <c r="K36" s="15">
        <f t="shared" si="4"/>
        <v>62.275000000000006</v>
      </c>
      <c r="L36" s="15">
        <f t="shared" si="5"/>
        <v>2.3177992250559258</v>
      </c>
      <c r="M36" s="15">
        <f t="shared" si="36"/>
        <v>16.753333333333334</v>
      </c>
      <c r="N36" s="15">
        <f t="shared" si="36"/>
        <v>72.911666666666676</v>
      </c>
      <c r="O36" s="15">
        <f t="shared" si="7"/>
        <v>2.0234168121546316</v>
      </c>
      <c r="P36" s="15">
        <f t="shared" si="8"/>
        <v>13.528333333333334</v>
      </c>
      <c r="Q36" s="15">
        <f t="shared" si="9"/>
        <v>16.912905457828575</v>
      </c>
      <c r="R36" s="15">
        <f t="shared" si="10"/>
        <v>13.678816409817328</v>
      </c>
      <c r="S36" s="15">
        <f t="shared" si="11"/>
        <v>82.123213265978336</v>
      </c>
      <c r="T36" s="15">
        <f t="shared" si="12"/>
        <v>81.493397255104952</v>
      </c>
      <c r="U36" s="15">
        <f t="shared" si="30"/>
        <v>-0.6298160108733839</v>
      </c>
      <c r="V36" s="15">
        <f t="shared" si="13"/>
        <v>10.63666666666667</v>
      </c>
      <c r="W36" s="15">
        <f t="shared" si="14"/>
        <v>-3.2340890480112474</v>
      </c>
      <c r="X36" s="15">
        <f t="shared" si="15"/>
        <v>-0.16719460086761911</v>
      </c>
      <c r="Y36" s="15">
        <f t="shared" si="16"/>
        <v>67.593333333333334</v>
      </c>
      <c r="Z36" s="15">
        <f t="shared" si="17"/>
        <v>15.295860933822951</v>
      </c>
      <c r="AA36" s="15">
        <f t="shared" si="31"/>
        <v>81.808305260541644</v>
      </c>
      <c r="AB36" s="15">
        <f t="shared" si="18"/>
        <v>309.52537777777781</v>
      </c>
      <c r="AC36" s="15">
        <f t="shared" si="19"/>
        <v>1.255766162905618</v>
      </c>
      <c r="AD36" s="15">
        <f t="shared" si="20"/>
        <v>1.6883137420220327</v>
      </c>
      <c r="AE36" s="15">
        <f t="shared" si="21"/>
        <v>0.58279575486659041</v>
      </c>
      <c r="AF36" s="15">
        <f t="shared" si="22"/>
        <v>1.133715442288926</v>
      </c>
      <c r="AG36" s="15">
        <f t="shared" si="23"/>
        <v>3.4867680271373518E-25</v>
      </c>
      <c r="AH36" s="15">
        <f t="shared" si="24"/>
        <v>0.35268652754792595</v>
      </c>
      <c r="AI36" s="15">
        <f t="shared" si="25"/>
        <v>-4.2925888025501773E-27</v>
      </c>
      <c r="AJ36" s="15">
        <f t="shared" si="26"/>
        <v>8.4702606113030861</v>
      </c>
      <c r="AK36" s="15">
        <f t="shared" si="27"/>
        <v>-1.9155734905870607</v>
      </c>
      <c r="AL36" s="15">
        <f t="shared" si="28"/>
        <v>-0.14747492592149924</v>
      </c>
      <c r="AM36" s="15">
        <f t="shared" si="29"/>
        <v>8.685417979291957</v>
      </c>
      <c r="AN36" s="4">
        <f t="shared" si="32"/>
        <v>0</v>
      </c>
      <c r="AO36" s="5">
        <f t="shared" si="33"/>
        <v>0</v>
      </c>
      <c r="AP36" s="16">
        <f t="shared" si="34"/>
        <v>8.685417979291957</v>
      </c>
      <c r="AQ36" t="s">
        <v>43</v>
      </c>
      <c r="BC36">
        <v>0</v>
      </c>
      <c r="BD36">
        <v>0</v>
      </c>
    </row>
    <row r="37" spans="1:56" x14ac:dyDescent="0.2">
      <c r="A37" s="15">
        <f>'(Lab)limts'!A33</f>
        <v>56.986666666666672</v>
      </c>
      <c r="B37" s="29">
        <f>'(Lab)limts'!C33</f>
        <v>1.5247149999999992</v>
      </c>
      <c r="C37" s="15">
        <f>'(Lab)limts'!F33</f>
        <v>17.356666666666666</v>
      </c>
      <c r="D37" s="15">
        <f t="shared" si="37"/>
        <v>72.911666666666676</v>
      </c>
      <c r="E37" s="15">
        <f t="shared" si="37"/>
        <v>1.4316666666666666</v>
      </c>
      <c r="F37" s="15">
        <f t="shared" si="37"/>
        <v>13.528333333333334</v>
      </c>
      <c r="G37" s="15">
        <f t="shared" si="0"/>
        <v>17.423508074122235</v>
      </c>
      <c r="H37" s="15">
        <f t="shared" si="1"/>
        <v>13.603877102584477</v>
      </c>
      <c r="I37" s="15">
        <f t="shared" si="2"/>
        <v>15.513692588353356</v>
      </c>
      <c r="J37" s="15">
        <f t="shared" si="3"/>
        <v>0.40750424641455085</v>
      </c>
      <c r="K37" s="15">
        <f t="shared" si="4"/>
        <v>56.986666666666672</v>
      </c>
      <c r="L37" s="15">
        <f t="shared" si="5"/>
        <v>2.1460428370719606</v>
      </c>
      <c r="M37" s="15">
        <f t="shared" si="36"/>
        <v>17.356666666666666</v>
      </c>
      <c r="N37" s="15">
        <f t="shared" si="36"/>
        <v>72.911666666666676</v>
      </c>
      <c r="O37" s="15">
        <f t="shared" si="7"/>
        <v>2.0150769127834987</v>
      </c>
      <c r="P37" s="15">
        <f t="shared" si="8"/>
        <v>13.528333333333334</v>
      </c>
      <c r="Q37" s="15">
        <f t="shared" si="9"/>
        <v>17.4888357999132</v>
      </c>
      <c r="R37" s="15">
        <f t="shared" si="10"/>
        <v>13.677585230668859</v>
      </c>
      <c r="S37" s="15">
        <f t="shared" si="11"/>
        <v>82.951509963087275</v>
      </c>
      <c r="T37" s="15">
        <f t="shared" si="12"/>
        <v>81.527948986461965</v>
      </c>
      <c r="U37" s="15">
        <f t="shared" si="30"/>
        <v>-1.4235609766253106</v>
      </c>
      <c r="V37" s="15">
        <f t="shared" si="13"/>
        <v>15.925000000000004</v>
      </c>
      <c r="W37" s="15">
        <f t="shared" si="14"/>
        <v>-3.8112505692443417</v>
      </c>
      <c r="X37" s="15">
        <f t="shared" si="15"/>
        <v>-0.38426199769232883</v>
      </c>
      <c r="Y37" s="15">
        <f t="shared" si="16"/>
        <v>64.94916666666667</v>
      </c>
      <c r="Z37" s="15">
        <f t="shared" si="17"/>
        <v>15.583210515291029</v>
      </c>
      <c r="AA37" s="15">
        <f t="shared" si="31"/>
        <v>82.23972947477462</v>
      </c>
      <c r="AB37" s="15">
        <f t="shared" si="18"/>
        <v>223.47758402777788</v>
      </c>
      <c r="AC37" s="15">
        <f t="shared" si="19"/>
        <v>1.2148303988986677</v>
      </c>
      <c r="AD37" s="15">
        <f t="shared" si="20"/>
        <v>1.7012444731880962</v>
      </c>
      <c r="AE37" s="15">
        <f t="shared" si="21"/>
        <v>0.58368738024028444</v>
      </c>
      <c r="AF37" s="15">
        <f t="shared" si="22"/>
        <v>1.1364358498210461</v>
      </c>
      <c r="AG37" s="15">
        <f t="shared" si="23"/>
        <v>4.5511942806292069E-25</v>
      </c>
      <c r="AH37" s="15">
        <f t="shared" si="24"/>
        <v>0.37561403106924934</v>
      </c>
      <c r="AI37" s="15">
        <f t="shared" si="25"/>
        <v>-5.9672542880269957E-27</v>
      </c>
      <c r="AJ37" s="15">
        <f t="shared" si="26"/>
        <v>13.108825737680895</v>
      </c>
      <c r="AK37" s="15">
        <f t="shared" si="27"/>
        <v>-2.2402721239129955</v>
      </c>
      <c r="AL37" s="15">
        <f t="shared" si="28"/>
        <v>-0.33812907059631953</v>
      </c>
      <c r="AM37" s="15">
        <f t="shared" si="29"/>
        <v>13.303174909714187</v>
      </c>
      <c r="AN37" s="4">
        <f t="shared" si="32"/>
        <v>0</v>
      </c>
      <c r="AO37" s="5">
        <f t="shared" si="33"/>
        <v>0</v>
      </c>
      <c r="AP37" s="16">
        <f t="shared" si="34"/>
        <v>13.303174909714187</v>
      </c>
      <c r="AQ37" t="s">
        <v>44</v>
      </c>
      <c r="BC37">
        <v>0</v>
      </c>
      <c r="BD37">
        <v>0</v>
      </c>
    </row>
    <row r="38" spans="1:56" x14ac:dyDescent="0.2">
      <c r="A38" s="15">
        <f>'(Lab)limts'!A34</f>
        <v>69.493333333333339</v>
      </c>
      <c r="B38" s="29">
        <f>'(Lab)limts'!C34</f>
        <v>1.86</v>
      </c>
      <c r="C38" s="15">
        <f>'(Lab)limts'!F34</f>
        <v>12.458333333333334</v>
      </c>
      <c r="D38" s="15">
        <f t="shared" si="37"/>
        <v>72.911666666666676</v>
      </c>
      <c r="E38" s="15">
        <f t="shared" si="37"/>
        <v>1.4316666666666666</v>
      </c>
      <c r="F38" s="15">
        <f t="shared" si="37"/>
        <v>13.528333333333334</v>
      </c>
      <c r="G38" s="15">
        <f t="shared" si="0"/>
        <v>12.596414944119793</v>
      </c>
      <c r="H38" s="15">
        <f t="shared" si="1"/>
        <v>13.603877102584477</v>
      </c>
      <c r="I38" s="15">
        <f t="shared" si="2"/>
        <v>13.100146023352135</v>
      </c>
      <c r="J38" s="15">
        <f t="shared" si="3"/>
        <v>0.4482031311919133</v>
      </c>
      <c r="K38" s="15">
        <f t="shared" si="4"/>
        <v>69.493333333333339</v>
      </c>
      <c r="L38" s="15">
        <f t="shared" si="5"/>
        <v>2.6936578240169586</v>
      </c>
      <c r="M38" s="15">
        <f t="shared" si="36"/>
        <v>12.458333333333334</v>
      </c>
      <c r="N38" s="15">
        <f t="shared" si="36"/>
        <v>72.911666666666676</v>
      </c>
      <c r="O38" s="15">
        <f t="shared" si="7"/>
        <v>2.0733441494897558</v>
      </c>
      <c r="P38" s="15">
        <f t="shared" si="8"/>
        <v>13.528333333333334</v>
      </c>
      <c r="Q38" s="15">
        <f t="shared" si="9"/>
        <v>12.746209707883056</v>
      </c>
      <c r="R38" s="15">
        <f t="shared" si="10"/>
        <v>13.686290905135737</v>
      </c>
      <c r="S38" s="15">
        <f t="shared" si="11"/>
        <v>77.79968886951707</v>
      </c>
      <c r="T38" s="15">
        <f t="shared" si="12"/>
        <v>81.28668225686485</v>
      </c>
      <c r="U38" s="15">
        <f t="shared" si="30"/>
        <v>3.4869933873477805</v>
      </c>
      <c r="V38" s="15">
        <f t="shared" si="13"/>
        <v>3.4183333333333366</v>
      </c>
      <c r="W38" s="15">
        <f t="shared" si="14"/>
        <v>0.94008119725268102</v>
      </c>
      <c r="X38" s="15">
        <f t="shared" si="15"/>
        <v>0.80370168431912692</v>
      </c>
      <c r="Y38" s="15">
        <f t="shared" si="16"/>
        <v>71.202500000000015</v>
      </c>
      <c r="Z38" s="15">
        <f t="shared" si="17"/>
        <v>13.216250306509396</v>
      </c>
      <c r="AA38" s="15">
        <f t="shared" si="31"/>
        <v>79.54318556319096</v>
      </c>
      <c r="AB38" s="15">
        <f t="shared" si="18"/>
        <v>449.54600625000063</v>
      </c>
      <c r="AC38" s="15">
        <f t="shared" si="19"/>
        <v>1.3111904977900553</v>
      </c>
      <c r="AD38" s="15">
        <f t="shared" si="20"/>
        <v>1.594731263792923</v>
      </c>
      <c r="AE38" s="15">
        <f t="shared" si="21"/>
        <v>0.5795736261327209</v>
      </c>
      <c r="AF38" s="15">
        <f t="shared" si="22"/>
        <v>1.1148968517103199</v>
      </c>
      <c r="AG38" s="15">
        <f t="shared" si="23"/>
        <v>8.5251763046323044E-26</v>
      </c>
      <c r="AH38" s="15">
        <f t="shared" si="24"/>
        <v>0.21361290612576994</v>
      </c>
      <c r="AI38" s="15">
        <f t="shared" si="25"/>
        <v>-6.3567952164827446E-28</v>
      </c>
      <c r="AJ38" s="15">
        <f t="shared" si="26"/>
        <v>2.6070455354082895</v>
      </c>
      <c r="AK38" s="15">
        <f t="shared" si="27"/>
        <v>0.5894919216776271</v>
      </c>
      <c r="AL38" s="15">
        <f t="shared" si="28"/>
        <v>0.72087537343584696</v>
      </c>
      <c r="AM38" s="15">
        <f t="shared" si="29"/>
        <v>2.768365664691308</v>
      </c>
      <c r="AN38" s="4">
        <f>IF((T38-S38)&gt;180,1,IF((T38-S38)&lt;-180,2,0))</f>
        <v>0</v>
      </c>
      <c r="AO38" s="5">
        <f t="shared" si="33"/>
        <v>0</v>
      </c>
      <c r="AP38" s="16">
        <f t="shared" si="34"/>
        <v>2.768365664691308</v>
      </c>
      <c r="AQ38" t="s">
        <v>45</v>
      </c>
      <c r="BC38">
        <v>0</v>
      </c>
      <c r="BD38">
        <v>0</v>
      </c>
    </row>
    <row r="39" spans="1:56" x14ac:dyDescent="0.2">
      <c r="A39" s="15">
        <f>'(Lab)limts'!A35</f>
        <v>64.723333333333343</v>
      </c>
      <c r="B39" s="29">
        <f>'(Lab)limts'!C35</f>
        <v>1.7440883333333326</v>
      </c>
      <c r="C39" s="15">
        <f>'(Lab)limts'!F35</f>
        <v>15.265000000000001</v>
      </c>
      <c r="D39" s="15">
        <f t="shared" si="37"/>
        <v>72.911666666666676</v>
      </c>
      <c r="E39" s="15">
        <f t="shared" si="37"/>
        <v>1.4316666666666666</v>
      </c>
      <c r="F39" s="15">
        <f t="shared" si="37"/>
        <v>13.528333333333334</v>
      </c>
      <c r="G39" s="15">
        <f t="shared" si="0"/>
        <v>15.364311540530199</v>
      </c>
      <c r="H39" s="15">
        <f t="shared" si="1"/>
        <v>13.603877102584477</v>
      </c>
      <c r="I39" s="15">
        <f t="shared" si="2"/>
        <v>14.484094321557338</v>
      </c>
      <c r="J39" s="15">
        <f t="shared" si="3"/>
        <v>0.42678616222011945</v>
      </c>
      <c r="K39" s="15">
        <f t="shared" si="4"/>
        <v>64.723333333333343</v>
      </c>
      <c r="L39" s="15">
        <f t="shared" si="5"/>
        <v>2.4884410996895499</v>
      </c>
      <c r="M39" s="15">
        <f t="shared" si="36"/>
        <v>15.265000000000001</v>
      </c>
      <c r="N39" s="15">
        <f t="shared" si="36"/>
        <v>72.911666666666676</v>
      </c>
      <c r="O39" s="15">
        <f t="shared" si="7"/>
        <v>2.0426821889118041</v>
      </c>
      <c r="P39" s="15">
        <f t="shared" si="8"/>
        <v>13.528333333333334</v>
      </c>
      <c r="Q39" s="15">
        <f t="shared" si="9"/>
        <v>15.466498120344635</v>
      </c>
      <c r="R39" s="15">
        <f t="shared" si="10"/>
        <v>13.681679476682508</v>
      </c>
      <c r="S39" s="15">
        <f t="shared" si="11"/>
        <v>80.741305295926836</v>
      </c>
      <c r="T39" s="15">
        <f t="shared" si="12"/>
        <v>81.41360575273886</v>
      </c>
      <c r="U39" s="15">
        <f t="shared" si="30"/>
        <v>0.67230045681202455</v>
      </c>
      <c r="V39" s="15">
        <f t="shared" si="13"/>
        <v>8.1883333333333326</v>
      </c>
      <c r="W39" s="15">
        <f t="shared" si="14"/>
        <v>-1.7848186436621276</v>
      </c>
      <c r="X39" s="15">
        <f t="shared" si="15"/>
        <v>0.17068839118391377</v>
      </c>
      <c r="Y39" s="15">
        <f t="shared" si="16"/>
        <v>68.81750000000001</v>
      </c>
      <c r="Z39" s="15">
        <f t="shared" si="17"/>
        <v>14.574088798513571</v>
      </c>
      <c r="AA39" s="15">
        <f t="shared" si="31"/>
        <v>81.077455524332848</v>
      </c>
      <c r="AB39" s="15">
        <f t="shared" si="18"/>
        <v>354.09830625000035</v>
      </c>
      <c r="AC39" s="15">
        <f t="shared" si="19"/>
        <v>1.2746137239491186</v>
      </c>
      <c r="AD39" s="15">
        <f t="shared" si="20"/>
        <v>1.6558339959331105</v>
      </c>
      <c r="AE39" s="15">
        <f t="shared" si="21"/>
        <v>0.58149403396401267</v>
      </c>
      <c r="AF39" s="15">
        <f t="shared" si="22"/>
        <v>1.1271211853019607</v>
      </c>
      <c r="AG39" s="15">
        <f t="shared" si="23"/>
        <v>2.2173205269029873E-25</v>
      </c>
      <c r="AH39" s="15">
        <f t="shared" si="24"/>
        <v>0.29913152381720598</v>
      </c>
      <c r="AI39" s="15">
        <f t="shared" si="25"/>
        <v>-2.315250699581516E-27</v>
      </c>
      <c r="AJ39" s="15">
        <f t="shared" si="26"/>
        <v>6.4241684986440672</v>
      </c>
      <c r="AK39" s="15">
        <f t="shared" si="27"/>
        <v>-1.0778970887454997</v>
      </c>
      <c r="AL39" s="15">
        <f t="shared" si="28"/>
        <v>0.15143747931433443</v>
      </c>
      <c r="AM39" s="15">
        <f t="shared" si="29"/>
        <v>6.5157299163668432</v>
      </c>
      <c r="AN39" s="4">
        <f t="shared" si="32"/>
        <v>0</v>
      </c>
      <c r="AO39" s="5">
        <f t="shared" si="33"/>
        <v>0</v>
      </c>
      <c r="AP39" s="16">
        <f t="shared" si="34"/>
        <v>6.5157299163668432</v>
      </c>
      <c r="AQ39" t="s">
        <v>46</v>
      </c>
      <c r="BC39">
        <v>0</v>
      </c>
      <c r="BD39">
        <v>0</v>
      </c>
    </row>
    <row r="40" spans="1:56" x14ac:dyDescent="0.2">
      <c r="A40" s="15">
        <f>'(Lab)limts'!A36</f>
        <v>65.856666666666669</v>
      </c>
      <c r="B40" s="29">
        <f>'(Lab)limts'!C36</f>
        <v>1.587164999999999</v>
      </c>
      <c r="C40" s="15">
        <f>'(Lab)limts'!F36</f>
        <v>17.371666666666666</v>
      </c>
      <c r="D40" s="15">
        <f t="shared" si="37"/>
        <v>72.911666666666676</v>
      </c>
      <c r="E40" s="15">
        <f t="shared" si="37"/>
        <v>1.4316666666666666</v>
      </c>
      <c r="F40" s="15">
        <f t="shared" si="37"/>
        <v>13.528333333333334</v>
      </c>
      <c r="G40" s="15">
        <f t="shared" si="0"/>
        <v>17.444021770079363</v>
      </c>
      <c r="H40" s="15">
        <f t="shared" si="1"/>
        <v>13.603877102584477</v>
      </c>
      <c r="I40" s="15">
        <f t="shared" si="2"/>
        <v>15.52394943633192</v>
      </c>
      <c r="J40" s="15">
        <f t="shared" si="3"/>
        <v>0.40729738801089088</v>
      </c>
      <c r="K40" s="15">
        <f t="shared" si="4"/>
        <v>65.856666666666669</v>
      </c>
      <c r="L40" s="15">
        <f t="shared" si="5"/>
        <v>2.2336131588423043</v>
      </c>
      <c r="M40" s="15">
        <f t="shared" si="36"/>
        <v>17.371666666666666</v>
      </c>
      <c r="N40" s="15">
        <f t="shared" si="36"/>
        <v>72.911666666666676</v>
      </c>
      <c r="O40" s="15">
        <f t="shared" si="7"/>
        <v>2.0147807605022585</v>
      </c>
      <c r="P40" s="15">
        <f t="shared" si="8"/>
        <v>13.528333333333334</v>
      </c>
      <c r="Q40" s="15">
        <f t="shared" si="9"/>
        <v>17.514674719249893</v>
      </c>
      <c r="R40" s="15">
        <f t="shared" si="10"/>
        <v>13.677541602593204</v>
      </c>
      <c r="S40" s="15">
        <f t="shared" si="11"/>
        <v>82.673226185359468</v>
      </c>
      <c r="T40" s="15">
        <f t="shared" si="12"/>
        <v>81.529176042893738</v>
      </c>
      <c r="U40" s="15">
        <f t="shared" si="30"/>
        <v>-1.1440501424657299</v>
      </c>
      <c r="V40" s="15">
        <f t="shared" si="13"/>
        <v>7.0550000000000068</v>
      </c>
      <c r="W40" s="15">
        <f t="shared" si="14"/>
        <v>-3.8371331166566893</v>
      </c>
      <c r="X40" s="15">
        <f t="shared" si="15"/>
        <v>-0.30904396892820113</v>
      </c>
      <c r="Y40" s="15">
        <f t="shared" si="16"/>
        <v>69.384166666666673</v>
      </c>
      <c r="Z40" s="15">
        <f t="shared" si="17"/>
        <v>15.596108160921549</v>
      </c>
      <c r="AA40" s="15">
        <f t="shared" si="31"/>
        <v>82.10120111412661</v>
      </c>
      <c r="AB40" s="15">
        <f t="shared" si="18"/>
        <v>375.74591736111137</v>
      </c>
      <c r="AC40" s="15">
        <f t="shared" si="19"/>
        <v>1.2833200487973202</v>
      </c>
      <c r="AD40" s="15">
        <f t="shared" si="20"/>
        <v>1.7018248672414695</v>
      </c>
      <c r="AE40" s="15">
        <f t="shared" si="21"/>
        <v>0.58339093106955087</v>
      </c>
      <c r="AF40" s="15">
        <f t="shared" si="22"/>
        <v>1.1364794209159217</v>
      </c>
      <c r="AG40" s="15">
        <f t="shared" si="23"/>
        <v>4.1783236604650629E-25</v>
      </c>
      <c r="AH40" s="15">
        <f t="shared" si="24"/>
        <v>0.37666466410132554</v>
      </c>
      <c r="AI40" s="15">
        <f t="shared" si="25"/>
        <v>-5.4936921757608437E-27</v>
      </c>
      <c r="AJ40" s="15">
        <f t="shared" si="26"/>
        <v>5.4974595048302177</v>
      </c>
      <c r="AK40" s="15">
        <f t="shared" si="27"/>
        <v>-2.2547167987246506</v>
      </c>
      <c r="AL40" s="15">
        <f t="shared" si="28"/>
        <v>-0.27193098549829758</v>
      </c>
      <c r="AM40" s="15">
        <f t="shared" si="29"/>
        <v>5.9480883744757289</v>
      </c>
      <c r="AN40" s="4">
        <f t="shared" si="32"/>
        <v>0</v>
      </c>
      <c r="AO40" s="5">
        <f t="shared" si="33"/>
        <v>0</v>
      </c>
      <c r="AP40" s="16">
        <f t="shared" si="34"/>
        <v>5.9480883744757289</v>
      </c>
      <c r="AQ40" t="s">
        <v>47</v>
      </c>
      <c r="BC40">
        <v>0</v>
      </c>
      <c r="BD40">
        <v>0</v>
      </c>
    </row>
    <row r="41" spans="1:56" x14ac:dyDescent="0.2">
      <c r="A41" s="15">
        <f>'(Lab)limts'!A37</f>
        <v>61.711666666666666</v>
      </c>
      <c r="B41" s="29">
        <f>'(Lab)limts'!C37</f>
        <v>0.29333300000000001</v>
      </c>
      <c r="C41" s="15">
        <f>'(Lab)limts'!F37</f>
        <v>5.7149999999999999</v>
      </c>
      <c r="D41" s="15">
        <f t="shared" si="37"/>
        <v>72.911666666666676</v>
      </c>
      <c r="E41" s="15">
        <f t="shared" si="37"/>
        <v>1.4316666666666666</v>
      </c>
      <c r="F41" s="15">
        <f t="shared" si="37"/>
        <v>13.528333333333334</v>
      </c>
      <c r="G41" s="15">
        <f t="shared" si="0"/>
        <v>5.7225229793238057</v>
      </c>
      <c r="H41" s="15">
        <f t="shared" si="1"/>
        <v>13.603877102584477</v>
      </c>
      <c r="I41" s="15">
        <f t="shared" si="2"/>
        <v>9.6632000409541412</v>
      </c>
      <c r="J41" s="15">
        <f t="shared" si="3"/>
        <v>0.48205995046365968</v>
      </c>
      <c r="K41" s="15">
        <f t="shared" si="4"/>
        <v>61.711666666666666</v>
      </c>
      <c r="L41" s="15">
        <f t="shared" si="5"/>
        <v>0.43473709144935674</v>
      </c>
      <c r="M41" s="15">
        <f t="shared" si="36"/>
        <v>5.7149999999999999</v>
      </c>
      <c r="N41" s="15">
        <f t="shared" si="36"/>
        <v>72.911666666666676</v>
      </c>
      <c r="O41" s="15">
        <f t="shared" si="7"/>
        <v>2.1218158290804729</v>
      </c>
      <c r="P41" s="15">
        <f t="shared" si="8"/>
        <v>13.528333333333334</v>
      </c>
      <c r="Q41" s="15">
        <f t="shared" si="9"/>
        <v>5.7315112613238268</v>
      </c>
      <c r="R41" s="15">
        <f t="shared" si="10"/>
        <v>13.693717727129995</v>
      </c>
      <c r="S41" s="15">
        <f t="shared" si="11"/>
        <v>85.649917485047666</v>
      </c>
      <c r="T41" s="15">
        <f t="shared" si="12"/>
        <v>81.0862125549327</v>
      </c>
      <c r="U41" s="15">
        <f t="shared" si="30"/>
        <v>-4.5637049301149659</v>
      </c>
      <c r="V41" s="15">
        <f t="shared" si="13"/>
        <v>11.20000000000001</v>
      </c>
      <c r="W41" s="15">
        <f t="shared" si="14"/>
        <v>7.962206465806168</v>
      </c>
      <c r="X41" s="15">
        <f t="shared" si="15"/>
        <v>-0.70546484010137234</v>
      </c>
      <c r="Y41" s="15">
        <f t="shared" si="16"/>
        <v>67.311666666666667</v>
      </c>
      <c r="Z41" s="15">
        <f t="shared" si="17"/>
        <v>9.7126144942269104</v>
      </c>
      <c r="AA41" s="15">
        <f t="shared" si="31"/>
        <v>83.368065019990183</v>
      </c>
      <c r="AB41" s="15">
        <f t="shared" si="18"/>
        <v>299.69380277777782</v>
      </c>
      <c r="AC41" s="15">
        <f t="shared" si="19"/>
        <v>1.251421210325242</v>
      </c>
      <c r="AD41" s="15">
        <f t="shared" si="20"/>
        <v>1.437067652240211</v>
      </c>
      <c r="AE41" s="15">
        <f t="shared" si="21"/>
        <v>0.58646930877243453</v>
      </c>
      <c r="AF41" s="15">
        <f t="shared" si="22"/>
        <v>1.0854422546320357</v>
      </c>
      <c r="AG41" s="15">
        <f t="shared" si="23"/>
        <v>9.109766682670128E-25</v>
      </c>
      <c r="AH41" s="15">
        <f t="shared" si="24"/>
        <v>7.3051073506363084E-2</v>
      </c>
      <c r="AI41" s="15">
        <f t="shared" si="25"/>
        <v>-2.3229572621823028E-27</v>
      </c>
      <c r="AJ41" s="15">
        <f t="shared" si="26"/>
        <v>8.9498243337981709</v>
      </c>
      <c r="AK41" s="15">
        <f t="shared" si="27"/>
        <v>5.5405926459997001</v>
      </c>
      <c r="AL41" s="15">
        <f t="shared" si="28"/>
        <v>-0.64993309141122801</v>
      </c>
      <c r="AM41" s="15">
        <f t="shared" si="29"/>
        <v>10.546086264489931</v>
      </c>
      <c r="AN41" s="4">
        <f t="shared" si="32"/>
        <v>0</v>
      </c>
      <c r="AO41" s="5">
        <f t="shared" si="33"/>
        <v>0</v>
      </c>
      <c r="AP41" s="16">
        <f t="shared" si="34"/>
        <v>10.546086264489931</v>
      </c>
      <c r="AQ41" t="s">
        <v>48</v>
      </c>
      <c r="BC41">
        <v>0</v>
      </c>
      <c r="BD41">
        <v>0</v>
      </c>
    </row>
    <row r="42" spans="1:56" x14ac:dyDescent="0.2">
      <c r="A42" s="15">
        <f>'(Lab)limts'!A38</f>
        <v>62.03</v>
      </c>
      <c r="B42" s="29">
        <f>'(Lab)limts'!C38</f>
        <v>0.32333299999999998</v>
      </c>
      <c r="C42" s="15">
        <f>'(Lab)limts'!F38</f>
        <v>5.8150000000000004</v>
      </c>
      <c r="D42" s="15">
        <f t="shared" si="37"/>
        <v>72.911666666666676</v>
      </c>
      <c r="E42" s="15">
        <f t="shared" si="37"/>
        <v>1.4316666666666666</v>
      </c>
      <c r="F42" s="15">
        <f t="shared" si="37"/>
        <v>13.528333333333334</v>
      </c>
      <c r="G42" s="15">
        <f t="shared" si="0"/>
        <v>5.8239822483322357</v>
      </c>
      <c r="H42" s="15">
        <f t="shared" si="1"/>
        <v>13.603877102584477</v>
      </c>
      <c r="I42" s="15">
        <f t="shared" si="2"/>
        <v>9.7139296754583562</v>
      </c>
      <c r="J42" s="15">
        <f t="shared" si="3"/>
        <v>0.48172858637618088</v>
      </c>
      <c r="K42" s="15">
        <f t="shared" si="4"/>
        <v>62.03</v>
      </c>
      <c r="L42" s="15">
        <f t="shared" si="5"/>
        <v>0.47909174901876966</v>
      </c>
      <c r="M42" s="15">
        <f t="shared" si="36"/>
        <v>5.8150000000000004</v>
      </c>
      <c r="N42" s="15">
        <f t="shared" si="36"/>
        <v>72.911666666666676</v>
      </c>
      <c r="O42" s="15">
        <f t="shared" si="7"/>
        <v>2.1213414261618988</v>
      </c>
      <c r="P42" s="15">
        <f t="shared" si="8"/>
        <v>13.528333333333334</v>
      </c>
      <c r="Q42" s="15">
        <f t="shared" si="9"/>
        <v>5.8347025548846849</v>
      </c>
      <c r="R42" s="15">
        <f t="shared" si="10"/>
        <v>13.693644227309559</v>
      </c>
      <c r="S42" s="15">
        <f t="shared" si="11"/>
        <v>85.290098459446099</v>
      </c>
      <c r="T42" s="15">
        <f t="shared" si="12"/>
        <v>81.088173538112528</v>
      </c>
      <c r="U42" s="15">
        <f t="shared" si="30"/>
        <v>-4.2019249213335712</v>
      </c>
      <c r="V42" s="15">
        <f t="shared" si="13"/>
        <v>10.881666666666675</v>
      </c>
      <c r="W42" s="15">
        <f t="shared" si="14"/>
        <v>7.8589416724248737</v>
      </c>
      <c r="X42" s="15">
        <f t="shared" si="15"/>
        <v>-0.65538607142016292</v>
      </c>
      <c r="Y42" s="15">
        <f t="shared" si="16"/>
        <v>67.470833333333331</v>
      </c>
      <c r="Z42" s="15">
        <f t="shared" si="17"/>
        <v>9.7641733910971222</v>
      </c>
      <c r="AA42" s="15">
        <f t="shared" si="31"/>
        <v>83.189135998779307</v>
      </c>
      <c r="AB42" s="15">
        <f t="shared" si="18"/>
        <v>305.23001736111104</v>
      </c>
      <c r="AC42" s="15">
        <f t="shared" si="19"/>
        <v>1.2538769015303728</v>
      </c>
      <c r="AD42" s="15">
        <f t="shared" si="20"/>
        <v>1.4393878025993705</v>
      </c>
      <c r="AE42" s="15">
        <f t="shared" si="21"/>
        <v>0.58598371593238008</v>
      </c>
      <c r="AF42" s="15">
        <f t="shared" si="22"/>
        <v>1.0858246991008473</v>
      </c>
      <c r="AG42" s="15">
        <f t="shared" si="23"/>
        <v>8.1626806681550857E-25</v>
      </c>
      <c r="AH42" s="15">
        <f t="shared" si="24"/>
        <v>7.441548648415941E-2</v>
      </c>
      <c r="AI42" s="15">
        <f t="shared" si="25"/>
        <v>-2.1203301817262467E-27</v>
      </c>
      <c r="AJ42" s="15">
        <f t="shared" si="26"/>
        <v>8.6784170386945174</v>
      </c>
      <c r="AK42" s="15">
        <f t="shared" si="27"/>
        <v>5.4599195979238671</v>
      </c>
      <c r="AL42" s="15">
        <f t="shared" si="28"/>
        <v>-0.60358368340937241</v>
      </c>
      <c r="AM42" s="15">
        <f t="shared" si="29"/>
        <v>10.270830422910041</v>
      </c>
      <c r="AN42" s="4">
        <f t="shared" si="32"/>
        <v>0</v>
      </c>
      <c r="AO42" s="5">
        <f t="shared" si="33"/>
        <v>0</v>
      </c>
      <c r="AP42" s="16">
        <f t="shared" si="34"/>
        <v>10.270830422910041</v>
      </c>
      <c r="AQ42" t="s">
        <v>49</v>
      </c>
      <c r="BC42">
        <v>0</v>
      </c>
      <c r="BD42">
        <v>0</v>
      </c>
    </row>
    <row r="43" spans="1:56" x14ac:dyDescent="0.2">
      <c r="A43" s="28">
        <f>'(Lab)limts'!A39</f>
        <v>60.705000000000005</v>
      </c>
      <c r="B43" s="29">
        <f>'(Lab)limts'!C39</f>
        <v>0.593333</v>
      </c>
      <c r="C43" s="15">
        <f>'(Lab)limts'!F39</f>
        <v>4.4233333333333329</v>
      </c>
      <c r="D43" s="15">
        <f t="shared" ref="D43:F58" si="38">D42</f>
        <v>72.911666666666676</v>
      </c>
      <c r="E43" s="15">
        <f t="shared" si="38"/>
        <v>1.4316666666666666</v>
      </c>
      <c r="F43" s="15">
        <f t="shared" si="38"/>
        <v>13.528333333333334</v>
      </c>
      <c r="G43" s="15">
        <f t="shared" si="0"/>
        <v>4.4629499018773195</v>
      </c>
      <c r="H43" s="15">
        <f t="shared" si="1"/>
        <v>13.603877102584477</v>
      </c>
      <c r="I43" s="15">
        <f t="shared" si="2"/>
        <v>9.0334135022308981</v>
      </c>
      <c r="J43" s="15">
        <f t="shared" si="3"/>
        <v>0.48582617641143533</v>
      </c>
      <c r="K43" s="15">
        <f t="shared" si="4"/>
        <v>60.705000000000005</v>
      </c>
      <c r="L43" s="15">
        <f t="shared" si="5"/>
        <v>0.88158970272872617</v>
      </c>
      <c r="M43" s="15">
        <f t="shared" si="36"/>
        <v>4.4233333333333329</v>
      </c>
      <c r="N43" s="15">
        <f t="shared" si="36"/>
        <v>72.911666666666676</v>
      </c>
      <c r="O43" s="15">
        <f t="shared" si="7"/>
        <v>2.1272078092290383</v>
      </c>
      <c r="P43" s="15">
        <f t="shared" si="8"/>
        <v>13.528333333333334</v>
      </c>
      <c r="Q43" s="15">
        <f t="shared" si="9"/>
        <v>4.5103301632735375</v>
      </c>
      <c r="R43" s="15">
        <f t="shared" si="10"/>
        <v>13.694554240333009</v>
      </c>
      <c r="S43" s="15">
        <f t="shared" si="11"/>
        <v>78.728395871013547</v>
      </c>
      <c r="T43" s="15">
        <f t="shared" si="12"/>
        <v>81.063925845459266</v>
      </c>
      <c r="U43" s="15">
        <f>IF(AN43=0,T43-S43,IF(AN43=1,T43-S43-360,T43+360-S43))</f>
        <v>2.3355299744457199</v>
      </c>
      <c r="V43" s="15">
        <f t="shared" si="13"/>
        <v>12.206666666666671</v>
      </c>
      <c r="W43" s="15">
        <f t="shared" si="14"/>
        <v>9.1842240770594721</v>
      </c>
      <c r="X43" s="15">
        <f t="shared" si="15"/>
        <v>0.32033977212101578</v>
      </c>
      <c r="Y43" s="15">
        <f t="shared" si="16"/>
        <v>66.808333333333337</v>
      </c>
      <c r="Z43" s="15">
        <f t="shared" si="17"/>
        <v>9.1024422018032727</v>
      </c>
      <c r="AA43" s="15">
        <f>IF(AO43=3,S43+T43,IF(AO43=0,AVERAGE(S43,T43),IF(AO43=1,AVERAGE(S43,T43)+180,AVERAGE(S43,T43)-180)))</f>
        <v>79.896160858236414</v>
      </c>
      <c r="AB43" s="15">
        <f t="shared" si="18"/>
        <v>282.52006944444457</v>
      </c>
      <c r="AC43" s="15">
        <f t="shared" si="19"/>
        <v>1.2436483460817613</v>
      </c>
      <c r="AD43" s="15">
        <f t="shared" si="20"/>
        <v>1.4096098990811472</v>
      </c>
      <c r="AE43" s="15">
        <f t="shared" si="21"/>
        <v>0.57992155800532774</v>
      </c>
      <c r="AF43" s="15">
        <f t="shared" si="22"/>
        <v>1.0791805369498479</v>
      </c>
      <c r="AG43" s="15">
        <f t="shared" si="23"/>
        <v>1.0629114882973083E-25</v>
      </c>
      <c r="AH43" s="15">
        <f t="shared" si="24"/>
        <v>5.822488003719567E-2</v>
      </c>
      <c r="AI43" s="15">
        <f t="shared" si="25"/>
        <v>-2.1602950312295536E-28</v>
      </c>
      <c r="AJ43" s="15">
        <f t="shared" si="26"/>
        <v>9.8152075746532343</v>
      </c>
      <c r="AK43" s="15">
        <f t="shared" si="27"/>
        <v>6.5154367056064233</v>
      </c>
      <c r="AL43" s="15">
        <f t="shared" si="28"/>
        <v>0.29683612811106758</v>
      </c>
      <c r="AM43" s="15">
        <f t="shared" si="29"/>
        <v>11.784622475295748</v>
      </c>
      <c r="AP43" s="16">
        <f t="shared" si="34"/>
        <v>11.784622475295748</v>
      </c>
      <c r="AQ43" t="s">
        <v>50</v>
      </c>
      <c r="BC43">
        <v>0</v>
      </c>
      <c r="BD43">
        <v>0</v>
      </c>
    </row>
    <row r="44" spans="1:56" x14ac:dyDescent="0.2">
      <c r="A44" s="28">
        <f>'(Lab)limts'!A40</f>
        <v>61.318333333333328</v>
      </c>
      <c r="B44" s="29">
        <f>'(Lab)limts'!C40</f>
        <v>0.64166699999999999</v>
      </c>
      <c r="C44" s="15">
        <f>'(Lab)limts'!F40</f>
        <v>4.5916666666666659</v>
      </c>
      <c r="D44" s="15">
        <f t="shared" si="38"/>
        <v>72.911666666666676</v>
      </c>
      <c r="E44" s="15">
        <f t="shared" si="38"/>
        <v>1.4316666666666666</v>
      </c>
      <c r="F44" s="15">
        <f t="shared" si="38"/>
        <v>13.528333333333334</v>
      </c>
      <c r="G44" s="15">
        <f t="shared" si="0"/>
        <v>4.6362850771567929</v>
      </c>
      <c r="H44" s="15">
        <f t="shared" si="1"/>
        <v>13.603877102584477</v>
      </c>
      <c r="I44" s="15">
        <f t="shared" si="2"/>
        <v>9.1200810898706344</v>
      </c>
      <c r="J44" s="15">
        <f t="shared" si="3"/>
        <v>0.48534489971757344</v>
      </c>
      <c r="K44" s="15">
        <f t="shared" si="4"/>
        <v>61.318333333333328</v>
      </c>
      <c r="L44" s="15">
        <f t="shared" si="5"/>
        <v>0.95309680576707612</v>
      </c>
      <c r="M44" s="15">
        <f t="shared" si="36"/>
        <v>4.5916666666666659</v>
      </c>
      <c r="N44" s="15">
        <f t="shared" si="36"/>
        <v>72.911666666666676</v>
      </c>
      <c r="O44" s="15">
        <f t="shared" si="7"/>
        <v>2.1265187814289925</v>
      </c>
      <c r="P44" s="15">
        <f t="shared" si="8"/>
        <v>13.528333333333334</v>
      </c>
      <c r="Q44" s="15">
        <f t="shared" si="9"/>
        <v>4.6895411608110633</v>
      </c>
      <c r="R44" s="15">
        <f t="shared" si="10"/>
        <v>13.694447228915376</v>
      </c>
      <c r="S44" s="15">
        <f t="shared" si="11"/>
        <v>78.273579436820086</v>
      </c>
      <c r="T44" s="15">
        <f t="shared" si="12"/>
        <v>81.066773657130227</v>
      </c>
      <c r="U44" s="15">
        <f t="shared" ref="U44:U69" si="39">IF(AN44=0,T44-S44,IF(AN44=1,T44-S44-360,T44+360-S44))</f>
        <v>2.7931942203101414</v>
      </c>
      <c r="V44" s="15">
        <f t="shared" si="13"/>
        <v>11.593333333333348</v>
      </c>
      <c r="W44" s="15">
        <f t="shared" si="14"/>
        <v>9.0049060681043116</v>
      </c>
      <c r="X44" s="15">
        <f t="shared" si="15"/>
        <v>0.39063659415825797</v>
      </c>
      <c r="Y44" s="15">
        <f t="shared" si="16"/>
        <v>67.115000000000009</v>
      </c>
      <c r="Z44" s="15">
        <f t="shared" si="17"/>
        <v>9.19199419486322</v>
      </c>
      <c r="AA44" s="15">
        <f t="shared" ref="AA44:AA69" si="40">IF(AO44=3,S44+T44,IF(AO44=0,AVERAGE(S44,T44),IF(AO44=1,AVERAGE(S44,T44)+180,AVERAGE(S44,T44)-180)))</f>
        <v>79.670176546975156</v>
      </c>
      <c r="AB44" s="15">
        <f t="shared" si="18"/>
        <v>292.92322500000029</v>
      </c>
      <c r="AC44" s="15">
        <f t="shared" si="19"/>
        <v>1.2483854587297134</v>
      </c>
      <c r="AD44" s="15">
        <f t="shared" si="20"/>
        <v>1.4136397387688449</v>
      </c>
      <c r="AE44" s="15">
        <f t="shared" si="21"/>
        <v>0.57969252396483528</v>
      </c>
      <c r="AF44" s="15">
        <f t="shared" si="22"/>
        <v>1.0799279547263556</v>
      </c>
      <c r="AG44" s="15">
        <f t="shared" si="23"/>
        <v>9.2296941476852973E-26</v>
      </c>
      <c r="AH44" s="15">
        <f t="shared" si="24"/>
        <v>6.025275206123052E-2</v>
      </c>
      <c r="AI44" s="15">
        <f t="shared" si="25"/>
        <v>-1.9412057146530145E-28</v>
      </c>
      <c r="AJ44" s="15">
        <f t="shared" si="26"/>
        <v>9.286661625432636</v>
      </c>
      <c r="AK44" s="15">
        <f t="shared" si="27"/>
        <v>6.3700148072710432</v>
      </c>
      <c r="AL44" s="15">
        <f t="shared" si="28"/>
        <v>0.36172468028873456</v>
      </c>
      <c r="AM44" s="15">
        <f t="shared" si="29"/>
        <v>11.267209838041779</v>
      </c>
      <c r="AP44" s="16">
        <f t="shared" si="34"/>
        <v>11.267209838041779</v>
      </c>
      <c r="AQ44" t="s">
        <v>51</v>
      </c>
      <c r="BC44">
        <v>0</v>
      </c>
      <c r="BD44">
        <v>0</v>
      </c>
    </row>
    <row r="45" spans="1:56" x14ac:dyDescent="0.2">
      <c r="A45" s="28">
        <f>'(Lab)limts'!A41</f>
        <v>59.455000000000005</v>
      </c>
      <c r="B45" s="29">
        <f>'(Lab)limts'!C41</f>
        <v>1.1566669999999999</v>
      </c>
      <c r="C45" s="15">
        <f>'(Lab)limts'!F41</f>
        <v>5.9116666666666662</v>
      </c>
      <c r="D45" s="15">
        <f t="shared" si="38"/>
        <v>72.911666666666676</v>
      </c>
      <c r="E45" s="15">
        <f t="shared" si="38"/>
        <v>1.4316666666666666</v>
      </c>
      <c r="F45" s="15">
        <f t="shared" si="38"/>
        <v>13.528333333333334</v>
      </c>
      <c r="G45" s="15">
        <f t="shared" si="0"/>
        <v>6.0237597334776538</v>
      </c>
      <c r="H45" s="15">
        <f t="shared" si="1"/>
        <v>13.603877102584477</v>
      </c>
      <c r="I45" s="15">
        <f t="shared" si="2"/>
        <v>9.8138184180310652</v>
      </c>
      <c r="J45" s="15">
        <f t="shared" si="3"/>
        <v>0.48106342888320569</v>
      </c>
      <c r="K45" s="15">
        <f t="shared" si="4"/>
        <v>59.455000000000005</v>
      </c>
      <c r="L45" s="15">
        <f t="shared" si="5"/>
        <v>1.7130971930960506</v>
      </c>
      <c r="M45" s="15">
        <f t="shared" si="36"/>
        <v>5.9116666666666662</v>
      </c>
      <c r="N45" s="15">
        <f t="shared" si="36"/>
        <v>72.911666666666676</v>
      </c>
      <c r="O45" s="15">
        <f t="shared" si="7"/>
        <v>2.1203891423511227</v>
      </c>
      <c r="P45" s="15">
        <f t="shared" si="8"/>
        <v>13.528333333333334</v>
      </c>
      <c r="Q45" s="15">
        <f t="shared" si="9"/>
        <v>6.1548765032916251</v>
      </c>
      <c r="R45" s="15">
        <f t="shared" si="10"/>
        <v>13.693496737239117</v>
      </c>
      <c r="S45" s="15">
        <f t="shared" si="11"/>
        <v>73.839339901378281</v>
      </c>
      <c r="T45" s="15">
        <f t="shared" si="12"/>
        <v>81.092109944488229</v>
      </c>
      <c r="U45" s="15">
        <f t="shared" si="39"/>
        <v>7.2527700431099476</v>
      </c>
      <c r="V45" s="15">
        <f t="shared" si="13"/>
        <v>13.456666666666671</v>
      </c>
      <c r="W45" s="15">
        <f t="shared" si="14"/>
        <v>7.5386202339474924</v>
      </c>
      <c r="X45" s="15">
        <f t="shared" si="15"/>
        <v>1.1613366485892862</v>
      </c>
      <c r="Y45" s="15">
        <f t="shared" si="16"/>
        <v>66.183333333333337</v>
      </c>
      <c r="Z45" s="15">
        <f t="shared" si="17"/>
        <v>9.9241866202653704</v>
      </c>
      <c r="AA45" s="15">
        <f t="shared" si="40"/>
        <v>77.465724922933248</v>
      </c>
      <c r="AB45" s="15">
        <f t="shared" si="18"/>
        <v>261.90027777777789</v>
      </c>
      <c r="AC45" s="15">
        <f t="shared" si="19"/>
        <v>1.2339803930569937</v>
      </c>
      <c r="AD45" s="15">
        <f t="shared" si="20"/>
        <v>1.4465883979119416</v>
      </c>
      <c r="AE45" s="15">
        <f t="shared" si="21"/>
        <v>0.57857994398777091</v>
      </c>
      <c r="AF45" s="15">
        <f t="shared" si="22"/>
        <v>1.0861290300831599</v>
      </c>
      <c r="AG45" s="15">
        <f t="shared" si="23"/>
        <v>2.3088419330701278E-26</v>
      </c>
      <c r="AH45" s="15">
        <f t="shared" si="24"/>
        <v>7.8765337470740562E-2</v>
      </c>
      <c r="AI45" s="15">
        <f t="shared" si="25"/>
        <v>-6.3479968531833075E-29</v>
      </c>
      <c r="AJ45" s="15">
        <f t="shared" si="26"/>
        <v>10.905089531714422</v>
      </c>
      <c r="AK45" s="15">
        <f t="shared" si="27"/>
        <v>5.2113097580687162</v>
      </c>
      <c r="AL45" s="15">
        <f t="shared" si="28"/>
        <v>1.0692437237409702</v>
      </c>
      <c r="AM45" s="15">
        <f t="shared" si="29"/>
        <v>12.133507705111871</v>
      </c>
      <c r="AP45" s="16">
        <f t="shared" si="34"/>
        <v>12.133507705111871</v>
      </c>
      <c r="AQ45" t="s">
        <v>52</v>
      </c>
      <c r="BC45">
        <v>0</v>
      </c>
      <c r="BD45">
        <v>0</v>
      </c>
    </row>
    <row r="46" spans="1:56" x14ac:dyDescent="0.2">
      <c r="A46" s="28">
        <f>'(Lab)limts'!A42</f>
        <v>66.054999999999993</v>
      </c>
      <c r="B46" s="29">
        <f>'(Lab)limts'!C42</f>
        <v>-1.2366699999999999</v>
      </c>
      <c r="C46" s="15">
        <f>'(Lab)limts'!F42</f>
        <v>7.0916666666666677</v>
      </c>
      <c r="D46" s="15">
        <f t="shared" si="38"/>
        <v>72.911666666666676</v>
      </c>
      <c r="E46" s="15">
        <f t="shared" si="38"/>
        <v>1.4316666666666666</v>
      </c>
      <c r="F46" s="15">
        <f t="shared" si="38"/>
        <v>13.528333333333334</v>
      </c>
      <c r="G46" s="15">
        <f t="shared" si="0"/>
        <v>7.1986866024304135</v>
      </c>
      <c r="H46" s="15">
        <f t="shared" si="1"/>
        <v>13.603877102584477</v>
      </c>
      <c r="I46" s="15">
        <f t="shared" si="2"/>
        <v>10.401281852507445</v>
      </c>
      <c r="J46" s="15">
        <f t="shared" si="3"/>
        <v>0.47679850724060158</v>
      </c>
      <c r="K46" s="15">
        <f t="shared" si="4"/>
        <v>66.054999999999993</v>
      </c>
      <c r="L46" s="15">
        <f t="shared" si="5"/>
        <v>-1.8263124099492347</v>
      </c>
      <c r="M46" s="15">
        <f t="shared" si="36"/>
        <v>7.0916666666666677</v>
      </c>
      <c r="N46" s="15">
        <f t="shared" si="36"/>
        <v>72.911666666666676</v>
      </c>
      <c r="O46" s="15">
        <f t="shared" si="7"/>
        <v>2.114283196199461</v>
      </c>
      <c r="P46" s="15">
        <f t="shared" si="8"/>
        <v>13.528333333333334</v>
      </c>
      <c r="Q46" s="15">
        <f t="shared" si="9"/>
        <v>7.3230562697446011</v>
      </c>
      <c r="R46" s="15">
        <f t="shared" si="10"/>
        <v>13.692552582024623</v>
      </c>
      <c r="S46" s="15">
        <f t="shared" si="11"/>
        <v>104.44154295127738</v>
      </c>
      <c r="T46" s="15">
        <f t="shared" si="12"/>
        <v>81.117351791601777</v>
      </c>
      <c r="U46" s="15">
        <f t="shared" si="39"/>
        <v>-23.324191159675607</v>
      </c>
      <c r="V46" s="15">
        <f t="shared" si="13"/>
        <v>6.8566666666666833</v>
      </c>
      <c r="W46" s="15">
        <f t="shared" si="14"/>
        <v>6.3694963122800221</v>
      </c>
      <c r="X46" s="15">
        <f t="shared" si="15"/>
        <v>-4.0482697831082533</v>
      </c>
      <c r="Y46" s="15">
        <f t="shared" si="16"/>
        <v>69.483333333333334</v>
      </c>
      <c r="Z46" s="15">
        <f t="shared" si="17"/>
        <v>10.507804425884611</v>
      </c>
      <c r="AA46" s="15">
        <f t="shared" si="40"/>
        <v>92.779447371439574</v>
      </c>
      <c r="AB46" s="15">
        <f t="shared" si="18"/>
        <v>379.60027777777782</v>
      </c>
      <c r="AC46" s="15">
        <f t="shared" si="19"/>
        <v>1.2848425662864704</v>
      </c>
      <c r="AD46" s="15">
        <f t="shared" si="20"/>
        <v>1.4728511991648074</v>
      </c>
      <c r="AE46" s="15">
        <f t="shared" si="21"/>
        <v>0.63915894220067571</v>
      </c>
      <c r="AF46" s="15">
        <f t="shared" si="22"/>
        <v>1.1007423574254998</v>
      </c>
      <c r="AG46" s="15">
        <f t="shared" si="23"/>
        <v>2.5374045987728686E-22</v>
      </c>
      <c r="AH46" s="15">
        <f t="shared" si="24"/>
        <v>9.616770693704782E-2</v>
      </c>
      <c r="AI46" s="15">
        <f t="shared" si="25"/>
        <v>-8.51777858366655E-25</v>
      </c>
      <c r="AJ46" s="15">
        <f t="shared" si="26"/>
        <v>5.3365811863505082</v>
      </c>
      <c r="AK46" s="15">
        <f t="shared" si="27"/>
        <v>4.3246027269366367</v>
      </c>
      <c r="AL46" s="15">
        <f t="shared" si="28"/>
        <v>-3.6777632438681254</v>
      </c>
      <c r="AM46" s="15">
        <f t="shared" si="29"/>
        <v>7.7914844530606224</v>
      </c>
      <c r="AP46" s="16">
        <f t="shared" si="34"/>
        <v>7.7914844530606224</v>
      </c>
      <c r="AQ46" t="s">
        <v>53</v>
      </c>
      <c r="BC46">
        <v>0</v>
      </c>
      <c r="BD46">
        <v>0</v>
      </c>
    </row>
    <row r="47" spans="1:56" x14ac:dyDescent="0.2">
      <c r="A47" s="28">
        <f>'(Lab)limts'!A43</f>
        <v>60.564999999999998</v>
      </c>
      <c r="B47" s="29">
        <f>'(Lab)limts'!C43</f>
        <v>0.56833299999999998</v>
      </c>
      <c r="C47" s="15">
        <f>'(Lab)limts'!F43</f>
        <v>4.6100000000000003</v>
      </c>
      <c r="D47" s="15">
        <f t="shared" si="38"/>
        <v>72.911666666666676</v>
      </c>
      <c r="E47" s="15">
        <f t="shared" si="38"/>
        <v>1.4316666666666666</v>
      </c>
      <c r="F47" s="15">
        <f t="shared" si="38"/>
        <v>13.528333333333334</v>
      </c>
      <c r="G47" s="15">
        <f t="shared" si="0"/>
        <v>4.6449006877315471</v>
      </c>
      <c r="H47" s="15">
        <f t="shared" si="1"/>
        <v>13.603877102584477</v>
      </c>
      <c r="I47" s="15">
        <f t="shared" si="2"/>
        <v>9.1243888951580114</v>
      </c>
      <c r="J47" s="15">
        <f t="shared" si="3"/>
        <v>0.48532067847466537</v>
      </c>
      <c r="K47" s="15">
        <f t="shared" si="4"/>
        <v>60.564999999999998</v>
      </c>
      <c r="L47" s="15">
        <f t="shared" si="5"/>
        <v>0.84415675715954197</v>
      </c>
      <c r="M47" s="15">
        <f t="shared" si="36"/>
        <v>4.6100000000000003</v>
      </c>
      <c r="N47" s="15">
        <f t="shared" si="36"/>
        <v>72.911666666666676</v>
      </c>
      <c r="O47" s="15">
        <f t="shared" si="7"/>
        <v>2.1264841046828957</v>
      </c>
      <c r="P47" s="15">
        <f t="shared" si="8"/>
        <v>13.528333333333334</v>
      </c>
      <c r="Q47" s="15">
        <f t="shared" si="9"/>
        <v>4.6866513237767231</v>
      </c>
      <c r="R47" s="15">
        <f t="shared" si="10"/>
        <v>13.694441844239099</v>
      </c>
      <c r="S47" s="15">
        <f t="shared" si="11"/>
        <v>79.623286243500345</v>
      </c>
      <c r="T47" s="15">
        <f t="shared" si="12"/>
        <v>81.066916980306303</v>
      </c>
      <c r="U47" s="15">
        <f t="shared" si="39"/>
        <v>1.4436307368059573</v>
      </c>
      <c r="V47" s="15">
        <f t="shared" si="13"/>
        <v>12.346666666666678</v>
      </c>
      <c r="W47" s="15">
        <f t="shared" si="14"/>
        <v>9.0077905204623754</v>
      </c>
      <c r="X47" s="15">
        <f t="shared" si="15"/>
        <v>0.20184848307301112</v>
      </c>
      <c r="Y47" s="15">
        <f t="shared" si="16"/>
        <v>66.738333333333344</v>
      </c>
      <c r="Z47" s="15">
        <f t="shared" si="17"/>
        <v>9.1905465840079117</v>
      </c>
      <c r="AA47" s="15">
        <f t="shared" si="40"/>
        <v>80.345101611903317</v>
      </c>
      <c r="AB47" s="15">
        <f t="shared" si="18"/>
        <v>280.17180277777811</v>
      </c>
      <c r="AC47" s="15">
        <f t="shared" si="19"/>
        <v>1.2425664525868185</v>
      </c>
      <c r="AD47" s="15">
        <f t="shared" si="20"/>
        <v>1.4135745962803561</v>
      </c>
      <c r="AE47" s="15">
        <f t="shared" si="21"/>
        <v>0.58044394974276214</v>
      </c>
      <c r="AF47" s="15">
        <f t="shared" si="22"/>
        <v>1.0800189573927461</v>
      </c>
      <c r="AG47" s="15">
        <f t="shared" si="23"/>
        <v>1.4063216828533073E-25</v>
      </c>
      <c r="AH47" s="15">
        <f t="shared" si="24"/>
        <v>6.0219577322731144E-2</v>
      </c>
      <c r="AI47" s="15">
        <f t="shared" si="25"/>
        <v>-2.9561722710092926E-28</v>
      </c>
      <c r="AJ47" s="15">
        <f t="shared" si="26"/>
        <v>9.9364236342957373</v>
      </c>
      <c r="AK47" s="15">
        <f t="shared" si="27"/>
        <v>6.372348897727254</v>
      </c>
      <c r="AL47" s="15">
        <f t="shared" si="28"/>
        <v>0.18689346301873241</v>
      </c>
      <c r="AM47" s="15">
        <f t="shared" si="29"/>
        <v>11.805688217172085</v>
      </c>
      <c r="AP47" s="16">
        <f t="shared" si="34"/>
        <v>11.805688217172085</v>
      </c>
      <c r="AQ47" t="s">
        <v>54</v>
      </c>
      <c r="BC47">
        <v>0</v>
      </c>
      <c r="BD47">
        <v>0</v>
      </c>
    </row>
    <row r="48" spans="1:56" x14ac:dyDescent="0.2">
      <c r="A48" s="28">
        <f>'(Lab)limts'!A44</f>
        <v>60.773333333333341</v>
      </c>
      <c r="B48" s="29">
        <f>'(Lab)limts'!C44</f>
        <v>0.60166699999999995</v>
      </c>
      <c r="C48" s="15">
        <f>'(Lab)limts'!F44</f>
        <v>4.4933333333333332</v>
      </c>
      <c r="D48" s="15">
        <f t="shared" si="38"/>
        <v>72.911666666666676</v>
      </c>
      <c r="E48" s="15">
        <f t="shared" si="38"/>
        <v>1.4316666666666666</v>
      </c>
      <c r="F48" s="15">
        <f t="shared" si="38"/>
        <v>13.528333333333334</v>
      </c>
      <c r="G48" s="15">
        <f t="shared" si="0"/>
        <v>4.533436623945839</v>
      </c>
      <c r="H48" s="15">
        <f t="shared" si="1"/>
        <v>13.603877102584477</v>
      </c>
      <c r="I48" s="15">
        <f t="shared" si="2"/>
        <v>9.0686568632651579</v>
      </c>
      <c r="J48" s="15">
        <f t="shared" si="3"/>
        <v>0.48563184586100844</v>
      </c>
      <c r="K48" s="15">
        <f t="shared" si="4"/>
        <v>60.773333333333341</v>
      </c>
      <c r="L48" s="15">
        <f t="shared" si="5"/>
        <v>0.89385565580365534</v>
      </c>
      <c r="M48" s="15">
        <f t="shared" si="36"/>
        <v>4.4933333333333332</v>
      </c>
      <c r="N48" s="15">
        <f t="shared" si="36"/>
        <v>72.911666666666676</v>
      </c>
      <c r="O48" s="15">
        <f t="shared" si="7"/>
        <v>2.1269295926576772</v>
      </c>
      <c r="P48" s="15">
        <f t="shared" si="8"/>
        <v>13.528333333333334</v>
      </c>
      <c r="Q48" s="15">
        <f t="shared" si="9"/>
        <v>4.5813777816129315</v>
      </c>
      <c r="R48" s="15">
        <f t="shared" si="10"/>
        <v>13.694511027046593</v>
      </c>
      <c r="S48" s="15">
        <f t="shared" si="11"/>
        <v>78.749066746204576</v>
      </c>
      <c r="T48" s="15">
        <f t="shared" si="12"/>
        <v>81.065075733326708</v>
      </c>
      <c r="U48" s="15">
        <f t="shared" si="39"/>
        <v>2.3160089871221317</v>
      </c>
      <c r="V48" s="15">
        <f t="shared" si="13"/>
        <v>12.138333333333335</v>
      </c>
      <c r="W48" s="15">
        <f t="shared" si="14"/>
        <v>9.1131332454336622</v>
      </c>
      <c r="X48" s="15">
        <f t="shared" si="15"/>
        <v>0.32015431391817872</v>
      </c>
      <c r="Y48" s="15">
        <f t="shared" si="16"/>
        <v>66.842500000000001</v>
      </c>
      <c r="Z48" s="15">
        <f t="shared" si="17"/>
        <v>9.1379444043297617</v>
      </c>
      <c r="AA48" s="15">
        <f t="shared" si="40"/>
        <v>79.907071239765642</v>
      </c>
      <c r="AB48" s="15">
        <f t="shared" si="18"/>
        <v>283.66980625000002</v>
      </c>
      <c r="AC48" s="15">
        <f t="shared" si="19"/>
        <v>1.2441763316725938</v>
      </c>
      <c r="AD48" s="15">
        <f t="shared" si="20"/>
        <v>1.4112074981948393</v>
      </c>
      <c r="AE48" s="15">
        <f t="shared" si="21"/>
        <v>0.57993318536162275</v>
      </c>
      <c r="AF48" s="15">
        <f t="shared" si="22"/>
        <v>1.0794909580909056</v>
      </c>
      <c r="AG48" s="15">
        <f t="shared" si="23"/>
        <v>1.0701762375695755E-25</v>
      </c>
      <c r="AH48" s="15">
        <f t="shared" si="24"/>
        <v>5.9022901334524966E-2</v>
      </c>
      <c r="AI48" s="15">
        <f t="shared" si="25"/>
        <v>-2.2048711796023227E-28</v>
      </c>
      <c r="AJ48" s="15">
        <f t="shared" si="26"/>
        <v>9.7561197913283806</v>
      </c>
      <c r="AK48" s="15">
        <f t="shared" si="27"/>
        <v>6.4576848245852023</v>
      </c>
      <c r="AL48" s="15">
        <f t="shared" si="28"/>
        <v>0.29657896763153624</v>
      </c>
      <c r="AM48" s="15">
        <f t="shared" si="29"/>
        <v>11.703483488281115</v>
      </c>
      <c r="AP48" s="16">
        <f t="shared" si="34"/>
        <v>11.703483488281115</v>
      </c>
      <c r="AQ48" t="s">
        <v>55</v>
      </c>
      <c r="BC48">
        <v>0</v>
      </c>
      <c r="BD48">
        <v>0</v>
      </c>
    </row>
    <row r="49" spans="1:56" x14ac:dyDescent="0.2">
      <c r="A49" s="28">
        <f>'(Lab)limts'!A45</f>
        <v>60.065000000000005</v>
      </c>
      <c r="B49" s="29">
        <f>'(Lab)limts'!C45</f>
        <v>0.62</v>
      </c>
      <c r="C49" s="15">
        <f>'(Lab)limts'!F45</f>
        <v>4.4349999999999996</v>
      </c>
      <c r="D49" s="15">
        <f t="shared" si="38"/>
        <v>72.911666666666676</v>
      </c>
      <c r="E49" s="15">
        <f t="shared" si="38"/>
        <v>1.4316666666666666</v>
      </c>
      <c r="F49" s="15">
        <f t="shared" si="38"/>
        <v>13.528333333333334</v>
      </c>
      <c r="G49" s="15">
        <f t="shared" si="0"/>
        <v>4.4781273988130348</v>
      </c>
      <c r="H49" s="15">
        <f t="shared" si="1"/>
        <v>13.603877102584477</v>
      </c>
      <c r="I49" s="15">
        <f t="shared" si="2"/>
        <v>9.0410022506987566</v>
      </c>
      <c r="J49" s="15">
        <f t="shared" si="3"/>
        <v>0.48578449152136383</v>
      </c>
      <c r="K49" s="15">
        <f t="shared" si="4"/>
        <v>60.065000000000005</v>
      </c>
      <c r="L49" s="15">
        <f t="shared" si="5"/>
        <v>0.92118638474324555</v>
      </c>
      <c r="M49" s="15">
        <f t="shared" si="36"/>
        <v>4.4349999999999996</v>
      </c>
      <c r="N49" s="15">
        <f t="shared" si="36"/>
        <v>72.911666666666676</v>
      </c>
      <c r="O49" s="15">
        <f t="shared" si="7"/>
        <v>2.127148130361419</v>
      </c>
      <c r="P49" s="15">
        <f t="shared" si="8"/>
        <v>13.528333333333334</v>
      </c>
      <c r="Q49" s="15">
        <f t="shared" si="9"/>
        <v>4.5296588564080986</v>
      </c>
      <c r="R49" s="15">
        <f t="shared" si="10"/>
        <v>13.694544970398903</v>
      </c>
      <c r="S49" s="15">
        <f t="shared" si="11"/>
        <v>78.266036525955968</v>
      </c>
      <c r="T49" s="15">
        <f t="shared" si="12"/>
        <v>81.064172501635724</v>
      </c>
      <c r="U49" s="15">
        <f t="shared" si="39"/>
        <v>2.7981359756797559</v>
      </c>
      <c r="V49" s="15">
        <f t="shared" si="13"/>
        <v>12.846666666666671</v>
      </c>
      <c r="W49" s="15">
        <f t="shared" si="14"/>
        <v>9.1648861139908036</v>
      </c>
      <c r="X49" s="15">
        <f t="shared" si="15"/>
        <v>0.38460026076968701</v>
      </c>
      <c r="Y49" s="15">
        <f t="shared" si="16"/>
        <v>66.488333333333344</v>
      </c>
      <c r="Z49" s="15">
        <f t="shared" si="17"/>
        <v>9.1121019134035013</v>
      </c>
      <c r="AA49" s="15">
        <f t="shared" si="40"/>
        <v>79.665104513795853</v>
      </c>
      <c r="AB49" s="15">
        <f t="shared" si="18"/>
        <v>271.86513611111144</v>
      </c>
      <c r="AC49" s="15">
        <f t="shared" si="19"/>
        <v>1.2387006854279692</v>
      </c>
      <c r="AD49" s="15">
        <f t="shared" si="20"/>
        <v>1.4100445861031576</v>
      </c>
      <c r="AE49" s="15">
        <f t="shared" si="21"/>
        <v>0.57968764052980493</v>
      </c>
      <c r="AF49" s="15">
        <f t="shared" si="22"/>
        <v>1.0792325928767199</v>
      </c>
      <c r="AG49" s="15">
        <f t="shared" si="23"/>
        <v>9.2004791860357267E-26</v>
      </c>
      <c r="AH49" s="15">
        <f t="shared" si="24"/>
        <v>5.8441245836184395E-2</v>
      </c>
      <c r="AI49" s="15">
        <f t="shared" si="25"/>
        <v>-1.8768833254080841E-28</v>
      </c>
      <c r="AJ49" s="15">
        <f t="shared" si="26"/>
        <v>10.371082229786744</v>
      </c>
      <c r="AK49" s="15">
        <f t="shared" si="27"/>
        <v>6.4997137000604805</v>
      </c>
      <c r="AL49" s="15">
        <f t="shared" si="28"/>
        <v>0.35636457174122765</v>
      </c>
      <c r="AM49" s="15">
        <f t="shared" si="29"/>
        <v>12.244697648686332</v>
      </c>
      <c r="AP49" s="16">
        <f t="shared" si="34"/>
        <v>12.244697648686332</v>
      </c>
      <c r="AQ49" t="s">
        <v>56</v>
      </c>
      <c r="BC49">
        <v>0</v>
      </c>
      <c r="BD49">
        <v>0</v>
      </c>
    </row>
    <row r="50" spans="1:56" x14ac:dyDescent="0.2">
      <c r="A50" s="28">
        <f>'(Lab)limts'!A46</f>
        <v>59.441666666666663</v>
      </c>
      <c r="B50" s="29">
        <f>'(Lab)limts'!C46</f>
        <v>1.183333</v>
      </c>
      <c r="C50" s="15">
        <f>'(Lab)limts'!F46</f>
        <v>5.8566666666666665</v>
      </c>
      <c r="D50" s="15">
        <f t="shared" si="38"/>
        <v>72.911666666666676</v>
      </c>
      <c r="E50" s="15">
        <f t="shared" si="38"/>
        <v>1.4316666666666666</v>
      </c>
      <c r="F50" s="15">
        <f t="shared" si="38"/>
        <v>13.528333333333334</v>
      </c>
      <c r="G50" s="15">
        <f t="shared" si="0"/>
        <v>5.9750164379132409</v>
      </c>
      <c r="H50" s="15">
        <f t="shared" si="1"/>
        <v>13.603877102584477</v>
      </c>
      <c r="I50" s="15">
        <f t="shared" si="2"/>
        <v>9.7894467702488583</v>
      </c>
      <c r="J50" s="15">
        <f t="shared" si="3"/>
        <v>0.48122728111839108</v>
      </c>
      <c r="K50" s="15">
        <f t="shared" si="4"/>
        <v>59.441666666666663</v>
      </c>
      <c r="L50" s="15">
        <f t="shared" si="5"/>
        <v>1.7527851222476691</v>
      </c>
      <c r="M50" s="15">
        <f t="shared" ref="M50:N94" si="41">C50</f>
        <v>5.8566666666666665</v>
      </c>
      <c r="N50" s="15">
        <f t="shared" si="41"/>
        <v>72.911666666666676</v>
      </c>
      <c r="O50" s="15">
        <f t="shared" si="7"/>
        <v>2.1206237241344965</v>
      </c>
      <c r="P50" s="15">
        <f t="shared" si="8"/>
        <v>13.528333333333334</v>
      </c>
      <c r="Q50" s="15">
        <f t="shared" si="9"/>
        <v>6.1133297088589309</v>
      </c>
      <c r="R50" s="15">
        <f t="shared" si="10"/>
        <v>13.69353306335293</v>
      </c>
      <c r="S50" s="15">
        <f t="shared" si="11"/>
        <v>73.33859275588479</v>
      </c>
      <c r="T50" s="15">
        <f t="shared" si="12"/>
        <v>81.091140258022079</v>
      </c>
      <c r="U50" s="15">
        <f t="shared" si="39"/>
        <v>7.7525475021372898</v>
      </c>
      <c r="V50" s="15">
        <f t="shared" si="13"/>
        <v>13.470000000000013</v>
      </c>
      <c r="W50" s="15">
        <f t="shared" si="14"/>
        <v>7.5802033544939995</v>
      </c>
      <c r="X50" s="15">
        <f t="shared" si="15"/>
        <v>1.2370496295623901</v>
      </c>
      <c r="Y50" s="15">
        <f t="shared" si="16"/>
        <v>66.176666666666677</v>
      </c>
      <c r="Z50" s="15">
        <f t="shared" si="17"/>
        <v>9.9034313861059307</v>
      </c>
      <c r="AA50" s="15">
        <f t="shared" si="40"/>
        <v>77.214866506953427</v>
      </c>
      <c r="AB50" s="15">
        <f t="shared" si="18"/>
        <v>261.68454444444478</v>
      </c>
      <c r="AC50" s="15">
        <f t="shared" si="19"/>
        <v>1.233877166152884</v>
      </c>
      <c r="AD50" s="15">
        <f t="shared" si="20"/>
        <v>1.445654412374767</v>
      </c>
      <c r="AE50" s="15">
        <f t="shared" si="21"/>
        <v>0.57857477593398832</v>
      </c>
      <c r="AF50" s="15">
        <f t="shared" si="22"/>
        <v>1.085948133927908</v>
      </c>
      <c r="AG50" s="15">
        <f t="shared" si="23"/>
        <v>1.9700823622559975E-26</v>
      </c>
      <c r="AH50" s="15">
        <f t="shared" si="24"/>
        <v>7.8191176714401178E-2</v>
      </c>
      <c r="AI50" s="15">
        <f t="shared" si="25"/>
        <v>-5.3771171083870512E-29</v>
      </c>
      <c r="AJ50" s="15">
        <f t="shared" si="26"/>
        <v>10.916807903981431</v>
      </c>
      <c r="AK50" s="15">
        <f t="shared" si="27"/>
        <v>5.2434408179490486</v>
      </c>
      <c r="AL50" s="15">
        <f t="shared" si="28"/>
        <v>1.1391424607802798</v>
      </c>
      <c r="AM50" s="15">
        <f t="shared" si="29"/>
        <v>12.164210289604425</v>
      </c>
      <c r="AP50" s="16">
        <f t="shared" si="34"/>
        <v>12.164210289604425</v>
      </c>
      <c r="AQ50" t="s">
        <v>57</v>
      </c>
      <c r="BC50">
        <v>0</v>
      </c>
      <c r="BD50">
        <v>0</v>
      </c>
    </row>
    <row r="51" spans="1:56" x14ac:dyDescent="0.2">
      <c r="A51" s="28">
        <f>'(Lab)limts'!A47</f>
        <v>60.951666666666675</v>
      </c>
      <c r="B51" s="29">
        <f>'(Lab)limts'!C47</f>
        <v>0.59666699999999995</v>
      </c>
      <c r="C51" s="15">
        <f>'(Lab)limts'!F47</f>
        <v>4.5150000000000006</v>
      </c>
      <c r="D51" s="15">
        <f t="shared" si="38"/>
        <v>72.911666666666676</v>
      </c>
      <c r="E51" s="15">
        <f t="shared" si="38"/>
        <v>1.4316666666666666</v>
      </c>
      <c r="F51" s="15">
        <f t="shared" si="38"/>
        <v>13.528333333333334</v>
      </c>
      <c r="G51" s="15">
        <f t="shared" si="0"/>
        <v>4.5542547698705889</v>
      </c>
      <c r="H51" s="15">
        <f t="shared" si="1"/>
        <v>13.603877102584477</v>
      </c>
      <c r="I51" s="15">
        <f t="shared" si="2"/>
        <v>9.0790659362275328</v>
      </c>
      <c r="J51" s="15">
        <f t="shared" si="3"/>
        <v>0.48557408945247543</v>
      </c>
      <c r="K51" s="15">
        <f t="shared" si="4"/>
        <v>60.951666666666675</v>
      </c>
      <c r="L51" s="15">
        <f t="shared" si="5"/>
        <v>0.88639303523134005</v>
      </c>
      <c r="M51" s="15">
        <f t="shared" si="41"/>
        <v>4.5150000000000006</v>
      </c>
      <c r="N51" s="15">
        <f t="shared" si="41"/>
        <v>72.911666666666676</v>
      </c>
      <c r="O51" s="15">
        <f t="shared" si="7"/>
        <v>2.126846904732794</v>
      </c>
      <c r="P51" s="15">
        <f t="shared" si="8"/>
        <v>13.528333333333334</v>
      </c>
      <c r="Q51" s="15">
        <f t="shared" si="9"/>
        <v>4.6011865440239035</v>
      </c>
      <c r="R51" s="15">
        <f t="shared" si="10"/>
        <v>13.69449818481675</v>
      </c>
      <c r="S51" s="15">
        <f t="shared" si="11"/>
        <v>78.892848541048991</v>
      </c>
      <c r="T51" s="15">
        <f t="shared" si="12"/>
        <v>81.065417489500092</v>
      </c>
      <c r="U51" s="15">
        <f t="shared" si="39"/>
        <v>2.1725689484511008</v>
      </c>
      <c r="V51" s="15">
        <f t="shared" si="13"/>
        <v>11.96</v>
      </c>
      <c r="W51" s="15">
        <f t="shared" si="14"/>
        <v>9.0933116407928463</v>
      </c>
      <c r="X51" s="15">
        <f t="shared" si="15"/>
        <v>0.30097671597686654</v>
      </c>
      <c r="Y51" s="15">
        <f t="shared" si="16"/>
        <v>66.931666666666672</v>
      </c>
      <c r="Z51" s="15">
        <f t="shared" si="17"/>
        <v>9.1478423644203275</v>
      </c>
      <c r="AA51" s="15">
        <f t="shared" si="40"/>
        <v>79.979133015274542</v>
      </c>
      <c r="AB51" s="15">
        <f t="shared" si="18"/>
        <v>286.68133611111131</v>
      </c>
      <c r="AC51" s="15">
        <f t="shared" si="19"/>
        <v>1.2455539957890442</v>
      </c>
      <c r="AD51" s="15">
        <f t="shared" si="20"/>
        <v>1.4116529063989147</v>
      </c>
      <c r="AE51" s="15">
        <f t="shared" si="21"/>
        <v>0.58001130903762221</v>
      </c>
      <c r="AF51" s="15">
        <f t="shared" si="22"/>
        <v>1.0795877803698588</v>
      </c>
      <c r="AG51" s="15">
        <f t="shared" si="23"/>
        <v>1.1194113998931115E-25</v>
      </c>
      <c r="AH51" s="15">
        <f t="shared" si="24"/>
        <v>5.9246769925144681E-2</v>
      </c>
      <c r="AI51" s="15">
        <f t="shared" si="25"/>
        <v>-2.3150574169571473E-28</v>
      </c>
      <c r="AJ51" s="15">
        <f t="shared" si="26"/>
        <v>9.6021529700312005</v>
      </c>
      <c r="AK51" s="15">
        <f t="shared" si="27"/>
        <v>6.4416058647090653</v>
      </c>
      <c r="AL51" s="15">
        <f t="shared" si="28"/>
        <v>0.27878855378833034</v>
      </c>
      <c r="AM51" s="15">
        <f t="shared" si="29"/>
        <v>11.566043006744207</v>
      </c>
      <c r="AP51" s="16">
        <f t="shared" si="34"/>
        <v>11.566043006744207</v>
      </c>
      <c r="AQ51" t="s">
        <v>58</v>
      </c>
      <c r="BC51">
        <v>0</v>
      </c>
      <c r="BD51">
        <v>0</v>
      </c>
    </row>
    <row r="52" spans="1:56" x14ac:dyDescent="0.2">
      <c r="A52" s="28">
        <f>'(Lab)limts'!A48</f>
        <v>61.411666666666669</v>
      </c>
      <c r="B52" s="29">
        <f>'(Lab)limts'!C48</f>
        <v>0.88500000000000001</v>
      </c>
      <c r="C52" s="15">
        <f>'(Lab)limts'!F48</f>
        <v>5.04</v>
      </c>
      <c r="D52" s="15">
        <f t="shared" si="38"/>
        <v>72.911666666666676</v>
      </c>
      <c r="E52" s="15">
        <f t="shared" si="38"/>
        <v>1.4316666666666666</v>
      </c>
      <c r="F52" s="15">
        <f t="shared" si="38"/>
        <v>13.528333333333334</v>
      </c>
      <c r="G52" s="15">
        <f t="shared" si="0"/>
        <v>5.1171110013365944</v>
      </c>
      <c r="H52" s="15">
        <f t="shared" si="1"/>
        <v>13.603877102584477</v>
      </c>
      <c r="I52" s="15">
        <f t="shared" si="2"/>
        <v>9.3604940519605364</v>
      </c>
      <c r="J52" s="15">
        <f t="shared" si="3"/>
        <v>0.48394901159202441</v>
      </c>
      <c r="K52" s="15">
        <f t="shared" si="4"/>
        <v>61.411666666666669</v>
      </c>
      <c r="L52" s="15">
        <f t="shared" si="5"/>
        <v>1.3132948752589417</v>
      </c>
      <c r="M52" s="15">
        <f t="shared" si="41"/>
        <v>5.04</v>
      </c>
      <c r="N52" s="15">
        <f t="shared" si="41"/>
        <v>72.911666666666676</v>
      </c>
      <c r="O52" s="15">
        <f t="shared" si="7"/>
        <v>2.1245203349292483</v>
      </c>
      <c r="P52" s="15">
        <f t="shared" si="8"/>
        <v>13.528333333333334</v>
      </c>
      <c r="Q52" s="15">
        <f t="shared" si="9"/>
        <v>5.2082956357508543</v>
      </c>
      <c r="R52" s="15">
        <f t="shared" si="10"/>
        <v>13.694137045878637</v>
      </c>
      <c r="S52" s="15">
        <f t="shared" si="11"/>
        <v>75.394962385233171</v>
      </c>
      <c r="T52" s="15">
        <f t="shared" si="12"/>
        <v>81.075033661539635</v>
      </c>
      <c r="U52" s="15">
        <f t="shared" si="39"/>
        <v>5.6800712763064638</v>
      </c>
      <c r="V52" s="15">
        <f t="shared" si="13"/>
        <v>11.500000000000007</v>
      </c>
      <c r="W52" s="15">
        <f t="shared" si="14"/>
        <v>8.485841410127783</v>
      </c>
      <c r="X52" s="15">
        <f t="shared" si="15"/>
        <v>0.83689012800702922</v>
      </c>
      <c r="Y52" s="15">
        <f t="shared" si="16"/>
        <v>67.161666666666676</v>
      </c>
      <c r="Z52" s="15">
        <f t="shared" si="17"/>
        <v>9.4512163408147458</v>
      </c>
      <c r="AA52" s="15">
        <f t="shared" si="40"/>
        <v>78.234998023386396</v>
      </c>
      <c r="AB52" s="15">
        <f t="shared" si="18"/>
        <v>294.52280277777811</v>
      </c>
      <c r="AC52" s="15">
        <f t="shared" si="19"/>
        <v>1.249105958177156</v>
      </c>
      <c r="AD52" s="15">
        <f t="shared" si="20"/>
        <v>1.4253047353366635</v>
      </c>
      <c r="AE52" s="15">
        <f t="shared" si="21"/>
        <v>0.5787454052762947</v>
      </c>
      <c r="AF52" s="15">
        <f t="shared" si="22"/>
        <v>1.0820477204727816</v>
      </c>
      <c r="AG52" s="15">
        <f t="shared" si="23"/>
        <v>3.7511565093768679E-26</v>
      </c>
      <c r="AH52" s="15">
        <f t="shared" si="24"/>
        <v>6.6406013124897606E-2</v>
      </c>
      <c r="AI52" s="15">
        <f t="shared" si="25"/>
        <v>-8.6952075881382716E-29</v>
      </c>
      <c r="AJ52" s="15">
        <f t="shared" si="26"/>
        <v>9.2065848575265594</v>
      </c>
      <c r="AK52" s="15">
        <f t="shared" si="27"/>
        <v>5.9537032325395236</v>
      </c>
      <c r="AL52" s="15">
        <f t="shared" si="28"/>
        <v>0.77343181097536517</v>
      </c>
      <c r="AM52" s="15">
        <f t="shared" si="29"/>
        <v>10.991177538654243</v>
      </c>
      <c r="AP52" s="16">
        <f t="shared" si="34"/>
        <v>10.991177538654243</v>
      </c>
      <c r="AQ52" t="s">
        <v>59</v>
      </c>
      <c r="BC52">
        <v>0</v>
      </c>
      <c r="BD52">
        <v>0</v>
      </c>
    </row>
    <row r="53" spans="1:56" x14ac:dyDescent="0.2">
      <c r="A53" s="28">
        <f>'(Lab)limts'!A49</f>
        <v>60.868333333333332</v>
      </c>
      <c r="B53" s="29">
        <f>'(Lab)limts'!C49</f>
        <v>1.1983330000000001</v>
      </c>
      <c r="C53" s="15">
        <f>'(Lab)limts'!F49</f>
        <v>6.0516666666666667</v>
      </c>
      <c r="D53" s="15">
        <f t="shared" si="38"/>
        <v>72.911666666666676</v>
      </c>
      <c r="E53" s="15">
        <f t="shared" si="38"/>
        <v>1.4316666666666666</v>
      </c>
      <c r="F53" s="15">
        <f t="shared" si="38"/>
        <v>13.528333333333334</v>
      </c>
      <c r="G53" s="15">
        <f t="shared" si="0"/>
        <v>6.1691710483122</v>
      </c>
      <c r="H53" s="15">
        <f t="shared" si="1"/>
        <v>13.603877102584477</v>
      </c>
      <c r="I53" s="15">
        <f t="shared" si="2"/>
        <v>9.8865240754483388</v>
      </c>
      <c r="J53" s="15">
        <f t="shared" si="3"/>
        <v>0.48056858338459996</v>
      </c>
      <c r="K53" s="15">
        <f t="shared" si="4"/>
        <v>60.868333333333332</v>
      </c>
      <c r="L53" s="15">
        <f t="shared" si="5"/>
        <v>1.7742141922330181</v>
      </c>
      <c r="M53" s="15">
        <f t="shared" si="41"/>
        <v>6.0516666666666667</v>
      </c>
      <c r="N53" s="15">
        <f t="shared" si="41"/>
        <v>72.911666666666676</v>
      </c>
      <c r="O53" s="15">
        <f t="shared" si="7"/>
        <v>2.119680688545619</v>
      </c>
      <c r="P53" s="15">
        <f t="shared" si="8"/>
        <v>13.528333333333334</v>
      </c>
      <c r="Q53" s="15">
        <f t="shared" si="9"/>
        <v>6.3063860843089454</v>
      </c>
      <c r="R53" s="15">
        <f t="shared" si="10"/>
        <v>13.693387053580683</v>
      </c>
      <c r="S53" s="15">
        <f t="shared" si="11"/>
        <v>73.660035284829931</v>
      </c>
      <c r="T53" s="15">
        <f t="shared" si="12"/>
        <v>81.095038498370727</v>
      </c>
      <c r="U53" s="15">
        <f t="shared" si="39"/>
        <v>7.4350032135407957</v>
      </c>
      <c r="V53" s="15">
        <f t="shared" si="13"/>
        <v>12.043333333333344</v>
      </c>
      <c r="W53" s="15">
        <f t="shared" si="14"/>
        <v>7.3870009692717371</v>
      </c>
      <c r="X53" s="15">
        <f t="shared" si="15"/>
        <v>1.2050345324916547</v>
      </c>
      <c r="Y53" s="15">
        <f t="shared" si="16"/>
        <v>66.89</v>
      </c>
      <c r="Z53" s="15">
        <f t="shared" si="17"/>
        <v>9.9998865689448131</v>
      </c>
      <c r="AA53" s="15">
        <f t="shared" si="40"/>
        <v>77.377536891600329</v>
      </c>
      <c r="AB53" s="15">
        <f t="shared" si="18"/>
        <v>285.27210000000002</v>
      </c>
      <c r="AC53" s="15">
        <f t="shared" si="19"/>
        <v>1.2449102722428051</v>
      </c>
      <c r="AD53" s="15">
        <f t="shared" si="20"/>
        <v>1.4499948956025166</v>
      </c>
      <c r="AE53" s="15">
        <f t="shared" si="21"/>
        <v>0.57857544786289117</v>
      </c>
      <c r="AF53" s="15">
        <f t="shared" si="22"/>
        <v>1.0867853327530803</v>
      </c>
      <c r="AG53" s="15">
        <f t="shared" si="23"/>
        <v>2.1836310696448423E-26</v>
      </c>
      <c r="AH53" s="15">
        <f t="shared" si="24"/>
        <v>8.0884865682499391E-2</v>
      </c>
      <c r="AI53" s="15">
        <f t="shared" si="25"/>
        <v>-6.165295498877971E-29</v>
      </c>
      <c r="AJ53" s="15">
        <f t="shared" si="26"/>
        <v>9.6740573211242911</v>
      </c>
      <c r="AK53" s="15">
        <f t="shared" si="27"/>
        <v>5.0945013611252854</v>
      </c>
      <c r="AL53" s="15">
        <f t="shared" si="28"/>
        <v>1.1088064001002127</v>
      </c>
      <c r="AM53" s="15">
        <f t="shared" si="29"/>
        <v>10.989576006553166</v>
      </c>
      <c r="AP53" s="16">
        <f t="shared" si="34"/>
        <v>10.989576006553166</v>
      </c>
      <c r="AQ53" t="s">
        <v>60</v>
      </c>
      <c r="BC53">
        <v>0</v>
      </c>
      <c r="BD53">
        <v>0</v>
      </c>
    </row>
    <row r="54" spans="1:56" x14ac:dyDescent="0.2">
      <c r="A54" s="28">
        <f>'(Lab)limts'!A50</f>
        <v>58.831666666666671</v>
      </c>
      <c r="B54" s="29">
        <f>'(Lab)limts'!C50</f>
        <v>1.253333</v>
      </c>
      <c r="C54" s="15">
        <f>'(Lab)limts'!F50</f>
        <v>5.9849999999999994</v>
      </c>
      <c r="D54" s="15">
        <f t="shared" si="38"/>
        <v>72.911666666666676</v>
      </c>
      <c r="E54" s="15">
        <f t="shared" si="38"/>
        <v>1.4316666666666666</v>
      </c>
      <c r="F54" s="15">
        <f t="shared" si="38"/>
        <v>13.528333333333334</v>
      </c>
      <c r="G54" s="15">
        <f t="shared" si="0"/>
        <v>6.1148236776614411</v>
      </c>
      <c r="H54" s="15">
        <f t="shared" si="1"/>
        <v>13.603877102584477</v>
      </c>
      <c r="I54" s="15">
        <f t="shared" si="2"/>
        <v>9.8593503901229589</v>
      </c>
      <c r="J54" s="15">
        <f t="shared" si="3"/>
        <v>0.48075459402486947</v>
      </c>
      <c r="K54" s="15">
        <f t="shared" si="4"/>
        <v>58.831666666666671</v>
      </c>
      <c r="L54" s="15">
        <f t="shared" si="5"/>
        <v>1.8558785975929717</v>
      </c>
      <c r="M54" s="15">
        <f t="shared" si="41"/>
        <v>5.9849999999999994</v>
      </c>
      <c r="N54" s="15">
        <f t="shared" si="41"/>
        <v>72.911666666666676</v>
      </c>
      <c r="O54" s="15">
        <f t="shared" si="7"/>
        <v>2.1199469937789379</v>
      </c>
      <c r="P54" s="15">
        <f t="shared" si="8"/>
        <v>13.528333333333334</v>
      </c>
      <c r="Q54" s="15">
        <f t="shared" si="9"/>
        <v>6.2661399895792025</v>
      </c>
      <c r="R54" s="15">
        <f t="shared" si="10"/>
        <v>13.693428279076432</v>
      </c>
      <c r="S54" s="15">
        <f t="shared" si="11"/>
        <v>72.771947204777121</v>
      </c>
      <c r="T54" s="15">
        <f t="shared" si="12"/>
        <v>81.093937660013225</v>
      </c>
      <c r="U54" s="15">
        <f t="shared" si="39"/>
        <v>8.3219904552361044</v>
      </c>
      <c r="V54" s="15">
        <f t="shared" si="13"/>
        <v>14.080000000000005</v>
      </c>
      <c r="W54" s="15">
        <f t="shared" si="14"/>
        <v>7.4272882894972296</v>
      </c>
      <c r="X54" s="15">
        <f t="shared" si="15"/>
        <v>1.3442464656227775</v>
      </c>
      <c r="Y54" s="15">
        <f t="shared" si="16"/>
        <v>65.87166666666667</v>
      </c>
      <c r="Z54" s="15">
        <f t="shared" si="17"/>
        <v>9.9797841343278169</v>
      </c>
      <c r="AA54" s="15">
        <f t="shared" si="40"/>
        <v>76.93294243239518</v>
      </c>
      <c r="AB54" s="15">
        <f t="shared" si="18"/>
        <v>251.90980277777788</v>
      </c>
      <c r="AC54" s="15">
        <f t="shared" si="19"/>
        <v>1.2291521279355409</v>
      </c>
      <c r="AD54" s="15">
        <f t="shared" si="20"/>
        <v>1.4490902860447519</v>
      </c>
      <c r="AE54" s="15">
        <f t="shared" si="21"/>
        <v>0.57859672043151877</v>
      </c>
      <c r="AF54" s="15">
        <f t="shared" si="22"/>
        <v>1.0866140555610486</v>
      </c>
      <c r="AG54" s="15">
        <f t="shared" si="23"/>
        <v>1.6479217192848334E-26</v>
      </c>
      <c r="AH54" s="15">
        <f t="shared" si="24"/>
        <v>8.0318112633609925E-2</v>
      </c>
      <c r="AI54" s="15">
        <f t="shared" si="25"/>
        <v>-4.6201644653659046E-29</v>
      </c>
      <c r="AJ54" s="15">
        <f t="shared" si="26"/>
        <v>11.455050745954848</v>
      </c>
      <c r="AK54" s="15">
        <f t="shared" si="27"/>
        <v>5.1254834574661245</v>
      </c>
      <c r="AL54" s="15">
        <f t="shared" si="28"/>
        <v>1.2370965189923908</v>
      </c>
      <c r="AM54" s="15">
        <f t="shared" si="29"/>
        <v>12.610280570330808</v>
      </c>
      <c r="AP54" s="16">
        <f t="shared" si="34"/>
        <v>12.610280570330808</v>
      </c>
      <c r="AQ54" t="s">
        <v>61</v>
      </c>
      <c r="BC54">
        <v>0</v>
      </c>
      <c r="BD54">
        <v>0</v>
      </c>
    </row>
    <row r="55" spans="1:56" x14ac:dyDescent="0.2">
      <c r="A55" s="28">
        <f>'(Lab)limts'!A51</f>
        <v>60.830000000000005</v>
      </c>
      <c r="B55" s="29">
        <f>'(Lab)limts'!C51</f>
        <v>0.62666699999999997</v>
      </c>
      <c r="C55" s="15">
        <f>'(Lab)limts'!F51</f>
        <v>4.4666666666666677</v>
      </c>
      <c r="D55" s="15">
        <f t="shared" si="38"/>
        <v>72.911666666666676</v>
      </c>
      <c r="E55" s="15">
        <f t="shared" si="38"/>
        <v>1.4316666666666666</v>
      </c>
      <c r="F55" s="15">
        <f t="shared" si="38"/>
        <v>13.528333333333334</v>
      </c>
      <c r="G55" s="15">
        <f t="shared" si="0"/>
        <v>4.5104126906526103</v>
      </c>
      <c r="H55" s="15">
        <f t="shared" si="1"/>
        <v>13.603877102584477</v>
      </c>
      <c r="I55" s="15">
        <f t="shared" si="2"/>
        <v>9.0571448966185439</v>
      </c>
      <c r="J55" s="15">
        <f t="shared" si="3"/>
        <v>0.48569552980356118</v>
      </c>
      <c r="K55" s="15">
        <f t="shared" si="4"/>
        <v>60.830000000000005</v>
      </c>
      <c r="L55" s="15">
        <f t="shared" si="5"/>
        <v>0.93103636057540828</v>
      </c>
      <c r="M55" s="15">
        <f t="shared" si="41"/>
        <v>4.4666666666666677</v>
      </c>
      <c r="N55" s="15">
        <f t="shared" si="41"/>
        <v>72.911666666666676</v>
      </c>
      <c r="O55" s="15">
        <f t="shared" si="7"/>
        <v>2.127020766835432</v>
      </c>
      <c r="P55" s="15">
        <f t="shared" si="8"/>
        <v>13.528333333333334</v>
      </c>
      <c r="Q55" s="15">
        <f t="shared" si="9"/>
        <v>4.5626680589129673</v>
      </c>
      <c r="R55" s="15">
        <f t="shared" si="10"/>
        <v>13.694525187837911</v>
      </c>
      <c r="S55" s="15">
        <f t="shared" si="11"/>
        <v>78.225800261267068</v>
      </c>
      <c r="T55" s="15">
        <f t="shared" si="12"/>
        <v>81.064698903496904</v>
      </c>
      <c r="U55" s="15">
        <f t="shared" si="39"/>
        <v>2.8388986422298359</v>
      </c>
      <c r="V55" s="15">
        <f t="shared" si="13"/>
        <v>12.081666666666671</v>
      </c>
      <c r="W55" s="15">
        <f t="shared" si="14"/>
        <v>9.1318571289249437</v>
      </c>
      <c r="X55" s="15">
        <f t="shared" si="15"/>
        <v>0.39162080473026678</v>
      </c>
      <c r="Y55" s="15">
        <f t="shared" si="16"/>
        <v>66.870833333333337</v>
      </c>
      <c r="Z55" s="15">
        <f t="shared" si="17"/>
        <v>9.1285966233754401</v>
      </c>
      <c r="AA55" s="15">
        <f t="shared" si="40"/>
        <v>79.645249582381979</v>
      </c>
      <c r="AB55" s="15">
        <f t="shared" si="18"/>
        <v>284.62501736111125</v>
      </c>
      <c r="AC55" s="15">
        <f t="shared" si="19"/>
        <v>1.2446141330932134</v>
      </c>
      <c r="AD55" s="15">
        <f t="shared" si="20"/>
        <v>1.4107868480518948</v>
      </c>
      <c r="AE55" s="15">
        <f t="shared" si="21"/>
        <v>0.57966863187483608</v>
      </c>
      <c r="AF55" s="15">
        <f t="shared" si="22"/>
        <v>1.0793734167341393</v>
      </c>
      <c r="AG55" s="15">
        <f t="shared" si="23"/>
        <v>9.0869941991009758E-26</v>
      </c>
      <c r="AH55" s="15">
        <f t="shared" si="24"/>
        <v>5.8812030346905839E-2</v>
      </c>
      <c r="AI55" s="15">
        <f t="shared" si="25"/>
        <v>-1.8654937000295422E-28</v>
      </c>
      <c r="AJ55" s="15">
        <f t="shared" si="26"/>
        <v>9.7071585043312645</v>
      </c>
      <c r="AK55" s="15">
        <f t="shared" si="27"/>
        <v>6.4728822369834251</v>
      </c>
      <c r="AL55" s="15">
        <f t="shared" si="28"/>
        <v>0.36282235476503955</v>
      </c>
      <c r="AM55" s="15">
        <f t="shared" si="29"/>
        <v>11.672993221242939</v>
      </c>
      <c r="AP55" s="16">
        <f t="shared" si="34"/>
        <v>11.672993221242939</v>
      </c>
      <c r="AQ55" t="s">
        <v>62</v>
      </c>
      <c r="BC55">
        <v>0</v>
      </c>
      <c r="BD55">
        <v>0</v>
      </c>
    </row>
    <row r="56" spans="1:56" x14ac:dyDescent="0.2">
      <c r="A56" s="28">
        <f>'(Lab)limts'!A52</f>
        <v>60.978333333333332</v>
      </c>
      <c r="B56" s="29">
        <f>'(Lab)limts'!C52</f>
        <v>0.66833299999999995</v>
      </c>
      <c r="C56" s="15">
        <f>'(Lab)limts'!F52</f>
        <v>4.2833333333333341</v>
      </c>
      <c r="D56" s="15">
        <f t="shared" si="38"/>
        <v>72.911666666666676</v>
      </c>
      <c r="E56" s="15">
        <f t="shared" si="38"/>
        <v>1.4316666666666666</v>
      </c>
      <c r="F56" s="15">
        <f t="shared" si="38"/>
        <v>13.528333333333334</v>
      </c>
      <c r="G56" s="15">
        <f t="shared" si="0"/>
        <v>4.3351601404484992</v>
      </c>
      <c r="H56" s="15">
        <f t="shared" si="1"/>
        <v>13.603877102584477</v>
      </c>
      <c r="I56" s="15">
        <f t="shared" si="2"/>
        <v>8.9695186215164888</v>
      </c>
      <c r="J56" s="15">
        <f t="shared" si="3"/>
        <v>0.4861737042992163</v>
      </c>
      <c r="K56" s="15">
        <f t="shared" si="4"/>
        <v>60.978333333333332</v>
      </c>
      <c r="L56" s="15">
        <f t="shared" si="5"/>
        <v>0.99325893031540802</v>
      </c>
      <c r="M56" s="15">
        <f t="shared" si="41"/>
        <v>4.2833333333333341</v>
      </c>
      <c r="N56" s="15">
        <f t="shared" si="41"/>
        <v>72.911666666666676</v>
      </c>
      <c r="O56" s="15">
        <f t="shared" si="7"/>
        <v>2.1277053533217112</v>
      </c>
      <c r="P56" s="15">
        <f t="shared" si="8"/>
        <v>13.528333333333334</v>
      </c>
      <c r="Q56" s="15">
        <f t="shared" si="9"/>
        <v>4.3969884861227184</v>
      </c>
      <c r="R56" s="15">
        <f t="shared" si="10"/>
        <v>13.694631533865074</v>
      </c>
      <c r="S56" s="15">
        <f t="shared" si="11"/>
        <v>76.944470777377532</v>
      </c>
      <c r="T56" s="15">
        <f t="shared" si="12"/>
        <v>81.061869480237874</v>
      </c>
      <c r="U56" s="15">
        <f t="shared" si="39"/>
        <v>4.117398702860342</v>
      </c>
      <c r="V56" s="15">
        <f t="shared" si="13"/>
        <v>11.933333333333344</v>
      </c>
      <c r="W56" s="15">
        <f t="shared" si="14"/>
        <v>9.2976430477423548</v>
      </c>
      <c r="X56" s="15">
        <f t="shared" si="15"/>
        <v>0.55751900724553671</v>
      </c>
      <c r="Y56" s="15">
        <f t="shared" si="16"/>
        <v>66.945000000000007</v>
      </c>
      <c r="Z56" s="15">
        <f t="shared" si="17"/>
        <v>9.0458100099938967</v>
      </c>
      <c r="AA56" s="15">
        <f t="shared" si="40"/>
        <v>79.00317012880771</v>
      </c>
      <c r="AB56" s="15">
        <f t="shared" si="18"/>
        <v>287.13302500000026</v>
      </c>
      <c r="AC56" s="15">
        <f t="shared" si="19"/>
        <v>1.2457599708277687</v>
      </c>
      <c r="AD56" s="15">
        <f t="shared" si="20"/>
        <v>1.4070614504497254</v>
      </c>
      <c r="AE56" s="15">
        <f t="shared" si="21"/>
        <v>0.57914537053807047</v>
      </c>
      <c r="AF56" s="15">
        <f t="shared" si="22"/>
        <v>1.0785825848508235</v>
      </c>
      <c r="AG56" s="15">
        <f t="shared" si="23"/>
        <v>6.0787439545653777E-26</v>
      </c>
      <c r="AH56" s="15">
        <f t="shared" si="24"/>
        <v>5.696785033426037E-2</v>
      </c>
      <c r="AI56" s="15">
        <f t="shared" si="25"/>
        <v>-1.2087905209314816E-28</v>
      </c>
      <c r="AJ56" s="15">
        <f t="shared" si="26"/>
        <v>9.579159398904121</v>
      </c>
      <c r="AK56" s="15">
        <f t="shared" si="27"/>
        <v>6.6078443445171775</v>
      </c>
      <c r="AL56" s="15">
        <f t="shared" si="28"/>
        <v>0.51689969324198393</v>
      </c>
      <c r="AM56" s="15">
        <f t="shared" si="29"/>
        <v>11.648651723004447</v>
      </c>
      <c r="AP56" s="16">
        <f t="shared" si="34"/>
        <v>11.648651723004447</v>
      </c>
      <c r="AQ56" t="s">
        <v>63</v>
      </c>
      <c r="BC56">
        <v>0</v>
      </c>
      <c r="BD56">
        <v>0</v>
      </c>
    </row>
    <row r="57" spans="1:56" x14ac:dyDescent="0.2">
      <c r="A57" s="28">
        <f>'(Lab)limts'!A53</f>
        <v>61.578333333333326</v>
      </c>
      <c r="B57" s="29">
        <f>'(Lab)limts'!C53</f>
        <v>1.4384133333333322</v>
      </c>
      <c r="C57" s="15">
        <f>'(Lab)limts'!F53</f>
        <v>17.371666666666666</v>
      </c>
      <c r="D57" s="15">
        <f t="shared" si="38"/>
        <v>72.911666666666676</v>
      </c>
      <c r="E57" s="15">
        <f t="shared" si="38"/>
        <v>1.4316666666666666</v>
      </c>
      <c r="F57" s="15">
        <f t="shared" si="38"/>
        <v>13.528333333333334</v>
      </c>
      <c r="G57" s="15">
        <f t="shared" si="0"/>
        <v>17.431116880317475</v>
      </c>
      <c r="H57" s="15">
        <f t="shared" si="1"/>
        <v>13.603877102584477</v>
      </c>
      <c r="I57" s="15">
        <f t="shared" si="2"/>
        <v>15.517496991450976</v>
      </c>
      <c r="J57" s="15">
        <f t="shared" si="3"/>
        <v>0.40742755397828734</v>
      </c>
      <c r="K57" s="15">
        <f t="shared" si="4"/>
        <v>61.578333333333326</v>
      </c>
      <c r="L57" s="15">
        <f t="shared" si="5"/>
        <v>2.0244625593430867</v>
      </c>
      <c r="M57" s="15">
        <f t="shared" si="41"/>
        <v>17.371666666666666</v>
      </c>
      <c r="N57" s="15">
        <f t="shared" si="41"/>
        <v>72.911666666666676</v>
      </c>
      <c r="O57" s="15">
        <f t="shared" si="7"/>
        <v>2.0149671147789148</v>
      </c>
      <c r="P57" s="15">
        <f t="shared" si="8"/>
        <v>13.528333333333334</v>
      </c>
      <c r="Q57" s="15">
        <f t="shared" si="9"/>
        <v>17.48923244261908</v>
      </c>
      <c r="R57" s="15">
        <f t="shared" si="10"/>
        <v>13.677569054894889</v>
      </c>
      <c r="S57" s="15">
        <f t="shared" si="11"/>
        <v>83.352837485601938</v>
      </c>
      <c r="T57" s="15">
        <f t="shared" si="12"/>
        <v>81.528403914841164</v>
      </c>
      <c r="U57" s="15">
        <f t="shared" si="39"/>
        <v>-1.8244335707607746</v>
      </c>
      <c r="V57" s="15">
        <f t="shared" si="13"/>
        <v>11.33333333333335</v>
      </c>
      <c r="W57" s="15">
        <f t="shared" si="14"/>
        <v>-3.8116633877241917</v>
      </c>
      <c r="X57" s="15">
        <f t="shared" si="15"/>
        <v>-0.49246674330508872</v>
      </c>
      <c r="Y57" s="15">
        <f t="shared" si="16"/>
        <v>67.245000000000005</v>
      </c>
      <c r="Z57" s="15">
        <f t="shared" si="17"/>
        <v>15.583400748756985</v>
      </c>
      <c r="AA57" s="15">
        <f t="shared" si="40"/>
        <v>82.440620700221558</v>
      </c>
      <c r="AB57" s="15">
        <f t="shared" si="18"/>
        <v>297.39002500000015</v>
      </c>
      <c r="AC57" s="15">
        <f t="shared" si="19"/>
        <v>1.2503923289795971</v>
      </c>
      <c r="AD57" s="15">
        <f t="shared" si="20"/>
        <v>1.7012530336940643</v>
      </c>
      <c r="AE57" s="15">
        <f t="shared" si="21"/>
        <v>0.5841345340720896</v>
      </c>
      <c r="AF57" s="15">
        <f t="shared" si="22"/>
        <v>1.1365420380345073</v>
      </c>
      <c r="AG57" s="15">
        <f t="shared" si="23"/>
        <v>5.151260368121374E-25</v>
      </c>
      <c r="AH57" s="15">
        <f t="shared" si="24"/>
        <v>0.37562951390831062</v>
      </c>
      <c r="AI57" s="15">
        <f t="shared" si="25"/>
        <v>-6.7543035264954103E-27</v>
      </c>
      <c r="AJ57" s="15">
        <f t="shared" si="26"/>
        <v>9.0638218666793176</v>
      </c>
      <c r="AK57" s="15">
        <f t="shared" si="27"/>
        <v>-2.2405035066698029</v>
      </c>
      <c r="AL57" s="15">
        <f t="shared" si="28"/>
        <v>-0.43330270841256524</v>
      </c>
      <c r="AM57" s="15">
        <f t="shared" si="29"/>
        <v>9.3466825147434793</v>
      </c>
      <c r="AP57" s="16">
        <f t="shared" si="34"/>
        <v>9.3466825147434793</v>
      </c>
      <c r="AQ57" t="s">
        <v>64</v>
      </c>
      <c r="BC57">
        <v>0</v>
      </c>
      <c r="BD57">
        <v>0</v>
      </c>
    </row>
    <row r="58" spans="1:56" x14ac:dyDescent="0.2">
      <c r="A58" s="28">
        <f>'(Lab)limts'!A54</f>
        <v>58.324999999999996</v>
      </c>
      <c r="B58" s="29">
        <f>'(Lab)limts'!C54</f>
        <v>1.3790466666666656</v>
      </c>
      <c r="C58" s="15">
        <f>'(Lab)limts'!F54</f>
        <v>17.371666666666666</v>
      </c>
      <c r="D58" s="15">
        <f t="shared" si="38"/>
        <v>72.911666666666676</v>
      </c>
      <c r="E58" s="15">
        <f t="shared" si="38"/>
        <v>1.4316666666666666</v>
      </c>
      <c r="F58" s="15">
        <f t="shared" si="38"/>
        <v>13.528333333333334</v>
      </c>
      <c r="G58" s="15">
        <f t="shared" si="0"/>
        <v>17.426318385896149</v>
      </c>
      <c r="H58" s="15">
        <f t="shared" si="1"/>
        <v>13.603877102584477</v>
      </c>
      <c r="I58" s="15">
        <f t="shared" si="2"/>
        <v>15.515097744240313</v>
      </c>
      <c r="J58" s="15">
        <f t="shared" si="3"/>
        <v>0.4074759247588865</v>
      </c>
      <c r="K58" s="15">
        <f t="shared" si="4"/>
        <v>58.324999999999996</v>
      </c>
      <c r="L58" s="15">
        <f t="shared" si="5"/>
        <v>1.9409749824523252</v>
      </c>
      <c r="M58" s="15">
        <f t="shared" si="41"/>
        <v>17.371666666666666</v>
      </c>
      <c r="N58" s="15">
        <f t="shared" si="41"/>
        <v>72.911666666666676</v>
      </c>
      <c r="O58" s="15">
        <f t="shared" si="7"/>
        <v>2.0150363656131391</v>
      </c>
      <c r="P58" s="15">
        <f t="shared" si="8"/>
        <v>13.528333333333334</v>
      </c>
      <c r="Q58" s="15">
        <f t="shared" si="9"/>
        <v>17.479765063074606</v>
      </c>
      <c r="R58" s="15">
        <f t="shared" si="10"/>
        <v>13.677579257036721</v>
      </c>
      <c r="S58" s="15">
        <f t="shared" si="11"/>
        <v>83.624657395592038</v>
      </c>
      <c r="T58" s="15">
        <f t="shared" si="12"/>
        <v>81.528116986279485</v>
      </c>
      <c r="U58" s="15">
        <f t="shared" si="39"/>
        <v>-2.0965404093125528</v>
      </c>
      <c r="V58" s="15">
        <f t="shared" si="13"/>
        <v>14.58666666666668</v>
      </c>
      <c r="W58" s="15">
        <f t="shared" si="14"/>
        <v>-3.802185806037885</v>
      </c>
      <c r="X58" s="15">
        <f t="shared" si="15"/>
        <v>-0.56575550898850469</v>
      </c>
      <c r="Y58" s="15">
        <f t="shared" si="16"/>
        <v>65.618333333333339</v>
      </c>
      <c r="Z58" s="15">
        <f t="shared" si="17"/>
        <v>15.578672160055664</v>
      </c>
      <c r="AA58" s="15">
        <f t="shared" si="40"/>
        <v>82.576387190935762</v>
      </c>
      <c r="AB58" s="15">
        <f t="shared" si="18"/>
        <v>243.93233611111131</v>
      </c>
      <c r="AC58" s="15">
        <f t="shared" si="19"/>
        <v>1.2252238267017925</v>
      </c>
      <c r="AD58" s="15">
        <f t="shared" si="20"/>
        <v>1.7010402472025048</v>
      </c>
      <c r="AE58" s="15">
        <f t="shared" si="21"/>
        <v>0.58444838622101469</v>
      </c>
      <c r="AF58" s="15">
        <f t="shared" si="22"/>
        <v>1.1365739470511618</v>
      </c>
      <c r="AG58" s="15">
        <f t="shared" si="23"/>
        <v>5.6005784112192203E-25</v>
      </c>
      <c r="AH58" s="15">
        <f t="shared" si="24"/>
        <v>0.37524477995146943</v>
      </c>
      <c r="AI58" s="15">
        <f t="shared" si="25"/>
        <v>-7.3359253731387039E-27</v>
      </c>
      <c r="AJ58" s="15">
        <f t="shared" si="26"/>
        <v>11.905307706864349</v>
      </c>
      <c r="AK58" s="15">
        <f t="shared" si="27"/>
        <v>-2.2352121369796394</v>
      </c>
      <c r="AL58" s="15">
        <f t="shared" si="28"/>
        <v>-0.4977727234170341</v>
      </c>
      <c r="AM58" s="15">
        <f t="shared" si="29"/>
        <v>12.123543317718742</v>
      </c>
      <c r="AP58" s="16">
        <f t="shared" si="34"/>
        <v>12.123543317718742</v>
      </c>
      <c r="AQ58" t="s">
        <v>65</v>
      </c>
      <c r="BC58">
        <v>0</v>
      </c>
      <c r="BD58">
        <v>0</v>
      </c>
    </row>
    <row r="59" spans="1:56" x14ac:dyDescent="0.2">
      <c r="A59" s="28">
        <f>'(Lab)limts'!A55</f>
        <v>58.581666666666671</v>
      </c>
      <c r="B59" s="29">
        <f>'(Lab)limts'!C55</f>
        <v>1.3833399999999993</v>
      </c>
      <c r="C59" s="15">
        <f>'(Lab)limts'!F55</f>
        <v>17.371666666666666</v>
      </c>
      <c r="D59" s="15">
        <f t="shared" ref="D59:F74" si="42">D58</f>
        <v>72.911666666666676</v>
      </c>
      <c r="E59" s="15">
        <f t="shared" si="42"/>
        <v>1.4316666666666666</v>
      </c>
      <c r="F59" s="15">
        <f t="shared" si="42"/>
        <v>13.528333333333334</v>
      </c>
      <c r="G59" s="15">
        <f t="shared" si="0"/>
        <v>17.426658668068811</v>
      </c>
      <c r="H59" s="15">
        <f t="shared" si="1"/>
        <v>13.603877102584477</v>
      </c>
      <c r="I59" s="15">
        <f t="shared" si="2"/>
        <v>15.515267885326644</v>
      </c>
      <c r="J59" s="15">
        <f t="shared" si="3"/>
        <v>0.40747249510316613</v>
      </c>
      <c r="K59" s="15">
        <f t="shared" si="4"/>
        <v>58.581666666666671</v>
      </c>
      <c r="L59" s="15">
        <f t="shared" si="5"/>
        <v>1.9470130013760127</v>
      </c>
      <c r="M59" s="15">
        <f t="shared" si="41"/>
        <v>17.371666666666666</v>
      </c>
      <c r="N59" s="15">
        <f t="shared" si="41"/>
        <v>72.911666666666676</v>
      </c>
      <c r="O59" s="15">
        <f t="shared" si="7"/>
        <v>2.0150314554893662</v>
      </c>
      <c r="P59" s="15">
        <f t="shared" si="8"/>
        <v>13.528333333333334</v>
      </c>
      <c r="Q59" s="15">
        <f t="shared" si="9"/>
        <v>17.480436562205906</v>
      </c>
      <c r="R59" s="15">
        <f t="shared" si="10"/>
        <v>13.677578533658266</v>
      </c>
      <c r="S59" s="15">
        <f t="shared" si="11"/>
        <v>83.604988918590976</v>
      </c>
      <c r="T59" s="15">
        <f t="shared" si="12"/>
        <v>81.528137330493252</v>
      </c>
      <c r="U59" s="15">
        <f t="shared" si="39"/>
        <v>-2.0768515880977247</v>
      </c>
      <c r="V59" s="15">
        <f t="shared" si="13"/>
        <v>14.330000000000005</v>
      </c>
      <c r="W59" s="15">
        <f t="shared" si="14"/>
        <v>-3.8028580285476394</v>
      </c>
      <c r="X59" s="15">
        <f t="shared" si="15"/>
        <v>-0.56045377679326647</v>
      </c>
      <c r="Y59" s="15">
        <f t="shared" si="16"/>
        <v>65.74666666666667</v>
      </c>
      <c r="Z59" s="15">
        <f t="shared" si="17"/>
        <v>15.579007547932086</v>
      </c>
      <c r="AA59" s="15">
        <f t="shared" si="40"/>
        <v>82.566563124542114</v>
      </c>
      <c r="AB59" s="15">
        <f t="shared" si="18"/>
        <v>247.95751111111122</v>
      </c>
      <c r="AC59" s="15">
        <f t="shared" si="19"/>
        <v>1.2272142472320366</v>
      </c>
      <c r="AD59" s="15">
        <f t="shared" si="20"/>
        <v>1.7010553396569439</v>
      </c>
      <c r="AE59" s="15">
        <f t="shared" si="21"/>
        <v>0.58442535859845224</v>
      </c>
      <c r="AF59" s="15">
        <f t="shared" si="22"/>
        <v>1.1365715060921231</v>
      </c>
      <c r="AG59" s="15">
        <f t="shared" si="23"/>
        <v>5.5668006659474075E-25</v>
      </c>
      <c r="AH59" s="15">
        <f t="shared" si="24"/>
        <v>0.37527206004824104</v>
      </c>
      <c r="AI59" s="15">
        <f t="shared" si="25"/>
        <v>-7.29221164819307E-27</v>
      </c>
      <c r="AJ59" s="15">
        <f t="shared" si="26"/>
        <v>11.676852703039511</v>
      </c>
      <c r="AK59" s="15">
        <f t="shared" si="27"/>
        <v>-2.2355874849518838</v>
      </c>
      <c r="AL59" s="15">
        <f t="shared" si="28"/>
        <v>-0.49310912141399377</v>
      </c>
      <c r="AM59" s="15">
        <f t="shared" si="29"/>
        <v>11.899155308549272</v>
      </c>
      <c r="AP59" s="16">
        <f t="shared" si="34"/>
        <v>11.899155308549272</v>
      </c>
      <c r="AQ59" t="s">
        <v>66</v>
      </c>
      <c r="BC59">
        <v>0</v>
      </c>
      <c r="BD59">
        <v>0</v>
      </c>
    </row>
    <row r="60" spans="1:56" x14ac:dyDescent="0.2">
      <c r="A60" s="28">
        <f>'(Lab)limts'!A56</f>
        <v>59.064999999999998</v>
      </c>
      <c r="B60" s="29">
        <f>'(Lab)limts'!C56</f>
        <v>1.3944266666666656</v>
      </c>
      <c r="C60" s="15">
        <f>'(Lab)limts'!F56</f>
        <v>17.371666666666666</v>
      </c>
      <c r="D60" s="15">
        <f t="shared" si="42"/>
        <v>72.911666666666676</v>
      </c>
      <c r="E60" s="15">
        <f t="shared" si="42"/>
        <v>1.4316666666666666</v>
      </c>
      <c r="F60" s="15">
        <f t="shared" si="42"/>
        <v>13.528333333333334</v>
      </c>
      <c r="G60" s="15">
        <f t="shared" si="0"/>
        <v>17.427542239411984</v>
      </c>
      <c r="H60" s="15">
        <f t="shared" si="1"/>
        <v>13.603877102584477</v>
      </c>
      <c r="I60" s="15">
        <f t="shared" si="2"/>
        <v>15.515709670998231</v>
      </c>
      <c r="J60" s="15">
        <f t="shared" si="3"/>
        <v>0.40746358933711158</v>
      </c>
      <c r="K60" s="15">
        <f t="shared" si="4"/>
        <v>59.064999999999998</v>
      </c>
      <c r="L60" s="15">
        <f t="shared" si="5"/>
        <v>1.9626047613340489</v>
      </c>
      <c r="M60" s="15">
        <f t="shared" si="41"/>
        <v>17.371666666666666</v>
      </c>
      <c r="N60" s="15">
        <f t="shared" si="41"/>
        <v>72.911666666666676</v>
      </c>
      <c r="O60" s="15">
        <f t="shared" si="7"/>
        <v>2.0150187054009647</v>
      </c>
      <c r="P60" s="15">
        <f t="shared" si="8"/>
        <v>13.528333333333334</v>
      </c>
      <c r="Q60" s="15">
        <f t="shared" si="9"/>
        <v>17.482180076494718</v>
      </c>
      <c r="R60" s="15">
        <f t="shared" si="10"/>
        <v>13.677576655273901</v>
      </c>
      <c r="S60" s="15">
        <f t="shared" si="11"/>
        <v>83.554206725485187</v>
      </c>
      <c r="T60" s="15">
        <f t="shared" si="12"/>
        <v>81.52819015819891</v>
      </c>
      <c r="U60" s="15">
        <f t="shared" si="39"/>
        <v>-2.0260165672862769</v>
      </c>
      <c r="V60" s="15">
        <f t="shared" si="13"/>
        <v>13.846666666666678</v>
      </c>
      <c r="W60" s="15">
        <f t="shared" si="14"/>
        <v>-3.8046034212208166</v>
      </c>
      <c r="X60" s="15">
        <f t="shared" si="15"/>
        <v>-0.54676424524524647</v>
      </c>
      <c r="Y60" s="15">
        <f t="shared" si="16"/>
        <v>65.988333333333344</v>
      </c>
      <c r="Z60" s="15">
        <f t="shared" si="17"/>
        <v>15.579878365884309</v>
      </c>
      <c r="AA60" s="15">
        <f t="shared" si="40"/>
        <v>82.541198441842056</v>
      </c>
      <c r="AB60" s="15">
        <f t="shared" si="18"/>
        <v>255.62680277777812</v>
      </c>
      <c r="AC60" s="15">
        <f t="shared" si="19"/>
        <v>1.2309600811861723</v>
      </c>
      <c r="AD60" s="15">
        <f t="shared" si="20"/>
        <v>1.7010945264647939</v>
      </c>
      <c r="AE60" s="15">
        <f t="shared" si="21"/>
        <v>0.58436613301828944</v>
      </c>
      <c r="AF60" s="15">
        <f t="shared" si="22"/>
        <v>1.1365652991035069</v>
      </c>
      <c r="AG60" s="15">
        <f t="shared" si="23"/>
        <v>5.4805213373586819E-25</v>
      </c>
      <c r="AH60" s="15">
        <f t="shared" si="24"/>
        <v>0.37534289730529136</v>
      </c>
      <c r="AI60" s="15">
        <f t="shared" si="25"/>
        <v>-7.1805454956345842E-27</v>
      </c>
      <c r="AJ60" s="15">
        <f t="shared" si="26"/>
        <v>11.248672380442926</v>
      </c>
      <c r="AK60" s="15">
        <f t="shared" si="27"/>
        <v>-2.2365620264075061</v>
      </c>
      <c r="AL60" s="15">
        <f t="shared" si="28"/>
        <v>-0.48106716409212902</v>
      </c>
      <c r="AM60" s="15">
        <f t="shared" si="29"/>
        <v>11.478948803652502</v>
      </c>
      <c r="AP60" s="16">
        <f t="shared" si="34"/>
        <v>11.478948803652502</v>
      </c>
      <c r="AQ60" t="s">
        <v>67</v>
      </c>
      <c r="BC60">
        <v>0</v>
      </c>
      <c r="BD60">
        <v>0</v>
      </c>
    </row>
    <row r="61" spans="1:56" x14ac:dyDescent="0.2">
      <c r="A61" s="28">
        <f>'(Lab)limts'!A57</f>
        <v>61.718333333333341</v>
      </c>
      <c r="B61" s="29">
        <f>'(Lab)limts'!C57</f>
        <v>1.4410033333333323</v>
      </c>
      <c r="C61" s="15">
        <f>'(Lab)limts'!F57</f>
        <v>17.371666666666666</v>
      </c>
      <c r="D61" s="15">
        <f t="shared" si="42"/>
        <v>72.911666666666676</v>
      </c>
      <c r="E61" s="15">
        <f t="shared" si="42"/>
        <v>1.4316666666666666</v>
      </c>
      <c r="F61" s="15">
        <f t="shared" si="42"/>
        <v>13.528333333333334</v>
      </c>
      <c r="G61" s="15">
        <f t="shared" si="0"/>
        <v>17.431330797860948</v>
      </c>
      <c r="H61" s="15">
        <f t="shared" si="1"/>
        <v>13.603877102584477</v>
      </c>
      <c r="I61" s="15">
        <f t="shared" si="2"/>
        <v>15.517603950222712</v>
      </c>
      <c r="J61" s="15">
        <f t="shared" si="3"/>
        <v>0.40742539722948684</v>
      </c>
      <c r="K61" s="15">
        <f t="shared" si="4"/>
        <v>61.718333333333341</v>
      </c>
      <c r="L61" s="15">
        <f t="shared" si="5"/>
        <v>2.02810468882568</v>
      </c>
      <c r="M61" s="15">
        <f t="shared" si="41"/>
        <v>17.371666666666666</v>
      </c>
      <c r="N61" s="15">
        <f t="shared" si="41"/>
        <v>72.911666666666676</v>
      </c>
      <c r="O61" s="15">
        <f t="shared" si="7"/>
        <v>2.0149640270335487</v>
      </c>
      <c r="P61" s="15">
        <f t="shared" si="8"/>
        <v>13.528333333333334</v>
      </c>
      <c r="Q61" s="15">
        <f t="shared" si="9"/>
        <v>17.489654410725631</v>
      </c>
      <c r="R61" s="15">
        <f t="shared" si="10"/>
        <v>13.677568600011371</v>
      </c>
      <c r="S61" s="15">
        <f t="shared" si="11"/>
        <v>83.340986143723924</v>
      </c>
      <c r="T61" s="15">
        <f t="shared" si="12"/>
        <v>81.528416708376952</v>
      </c>
      <c r="U61" s="15">
        <f t="shared" si="39"/>
        <v>-1.8125694353469726</v>
      </c>
      <c r="V61" s="15">
        <f t="shared" si="13"/>
        <v>11.193333333333335</v>
      </c>
      <c r="W61" s="15">
        <f t="shared" si="14"/>
        <v>-3.8120858107142599</v>
      </c>
      <c r="X61" s="15">
        <f t="shared" si="15"/>
        <v>-0.48927043631764905</v>
      </c>
      <c r="Y61" s="15">
        <f t="shared" si="16"/>
        <v>67.315000000000012</v>
      </c>
      <c r="Z61" s="15">
        <f t="shared" si="17"/>
        <v>15.583611505368502</v>
      </c>
      <c r="AA61" s="15">
        <f t="shared" si="40"/>
        <v>82.434701426050438</v>
      </c>
      <c r="AB61" s="15">
        <f t="shared" si="18"/>
        <v>299.80922500000042</v>
      </c>
      <c r="AC61" s="15">
        <f t="shared" si="19"/>
        <v>1.2514726494041881</v>
      </c>
      <c r="AD61" s="15">
        <f t="shared" si="20"/>
        <v>1.7012625177415825</v>
      </c>
      <c r="AE61" s="15">
        <f t="shared" si="21"/>
        <v>0.58412106503993122</v>
      </c>
      <c r="AF61" s="15">
        <f t="shared" si="22"/>
        <v>1.1365407362452657</v>
      </c>
      <c r="AG61" s="15">
        <f t="shared" si="23"/>
        <v>5.1325056088164955E-25</v>
      </c>
      <c r="AH61" s="15">
        <f t="shared" si="24"/>
        <v>0.37564666756784015</v>
      </c>
      <c r="AI61" s="15">
        <f t="shared" si="25"/>
        <v>-6.7300197138776815E-27</v>
      </c>
      <c r="AJ61" s="15">
        <f t="shared" si="26"/>
        <v>8.944129413185621</v>
      </c>
      <c r="AK61" s="15">
        <f t="shared" si="27"/>
        <v>-2.2407393162195715</v>
      </c>
      <c r="AL61" s="15">
        <f t="shared" si="28"/>
        <v>-0.43049089285970332</v>
      </c>
      <c r="AM61" s="15">
        <f t="shared" si="29"/>
        <v>9.230584274676195</v>
      </c>
      <c r="AP61" s="16">
        <f t="shared" si="34"/>
        <v>9.230584274676195</v>
      </c>
      <c r="AQ61" t="s">
        <v>68</v>
      </c>
      <c r="BC61">
        <v>0</v>
      </c>
      <c r="BD61">
        <v>0</v>
      </c>
    </row>
    <row r="62" spans="1:56" x14ac:dyDescent="0.2">
      <c r="A62" s="28">
        <f>'(Lab)limts'!A58</f>
        <v>62.168333333333329</v>
      </c>
      <c r="B62" s="29">
        <f>'(Lab)limts'!C58</f>
        <v>1.4534833333333321</v>
      </c>
      <c r="C62" s="15">
        <f>'(Lab)limts'!F58</f>
        <v>17.371666666666666</v>
      </c>
      <c r="D62" s="15">
        <f t="shared" si="42"/>
        <v>72.911666666666676</v>
      </c>
      <c r="E62" s="15">
        <f t="shared" si="42"/>
        <v>1.4316666666666666</v>
      </c>
      <c r="F62" s="15">
        <f t="shared" si="42"/>
        <v>13.528333333333334</v>
      </c>
      <c r="G62" s="15">
        <f t="shared" si="0"/>
        <v>17.432366924145889</v>
      </c>
      <c r="H62" s="15">
        <f t="shared" si="1"/>
        <v>13.603877102584477</v>
      </c>
      <c r="I62" s="15">
        <f t="shared" si="2"/>
        <v>15.518122013365183</v>
      </c>
      <c r="J62" s="15">
        <f t="shared" si="3"/>
        <v>0.40741495039844056</v>
      </c>
      <c r="K62" s="15">
        <f t="shared" si="4"/>
        <v>62.168333333333329</v>
      </c>
      <c r="L62" s="15">
        <f t="shared" si="5"/>
        <v>2.0456541734882916</v>
      </c>
      <c r="M62" s="15">
        <f t="shared" si="41"/>
        <v>17.371666666666666</v>
      </c>
      <c r="N62" s="15">
        <f t="shared" si="41"/>
        <v>72.911666666666676</v>
      </c>
      <c r="O62" s="15">
        <f t="shared" si="7"/>
        <v>2.0149490706537674</v>
      </c>
      <c r="P62" s="15">
        <f t="shared" si="8"/>
        <v>13.528333333333334</v>
      </c>
      <c r="Q62" s="15">
        <f t="shared" si="9"/>
        <v>17.491698138696762</v>
      </c>
      <c r="R62" s="15">
        <f t="shared" si="10"/>
        <v>13.67756639666232</v>
      </c>
      <c r="S62" s="15">
        <f t="shared" si="11"/>
        <v>83.283888871893225</v>
      </c>
      <c r="T62" s="15">
        <f t="shared" si="12"/>
        <v>81.528478677546929</v>
      </c>
      <c r="U62" s="15">
        <f t="shared" si="39"/>
        <v>-1.7554101943462967</v>
      </c>
      <c r="V62" s="15">
        <f t="shared" si="13"/>
        <v>10.743333333333347</v>
      </c>
      <c r="W62" s="15">
        <f t="shared" si="14"/>
        <v>-3.8141317420344425</v>
      </c>
      <c r="X62" s="15">
        <f t="shared" si="15"/>
        <v>-0.47387020254124101</v>
      </c>
      <c r="Y62" s="15">
        <f t="shared" si="16"/>
        <v>67.540000000000006</v>
      </c>
      <c r="Z62" s="15">
        <f t="shared" si="17"/>
        <v>15.584632267679542</v>
      </c>
      <c r="AA62" s="15">
        <f t="shared" si="40"/>
        <v>82.406183774720077</v>
      </c>
      <c r="AB62" s="15">
        <f t="shared" si="18"/>
        <v>307.6516000000002</v>
      </c>
      <c r="AC62" s="15">
        <f t="shared" si="19"/>
        <v>1.2549437036088427</v>
      </c>
      <c r="AD62" s="15">
        <f t="shared" si="20"/>
        <v>1.7013084520455792</v>
      </c>
      <c r="AE62" s="15">
        <f t="shared" si="21"/>
        <v>0.58405642500773947</v>
      </c>
      <c r="AF62" s="15">
        <f t="shared" si="22"/>
        <v>1.1365345691098176</v>
      </c>
      <c r="AG62" s="15">
        <f t="shared" si="23"/>
        <v>5.0430942357485481E-25</v>
      </c>
      <c r="AH62" s="15">
        <f t="shared" si="24"/>
        <v>0.37572975526997132</v>
      </c>
      <c r="AI62" s="15">
        <f t="shared" si="25"/>
        <v>-6.6142413249428151E-27</v>
      </c>
      <c r="AJ62" s="15">
        <f t="shared" si="26"/>
        <v>8.560808984848272</v>
      </c>
      <c r="AK62" s="15">
        <f t="shared" si="27"/>
        <v>-2.2418813810326377</v>
      </c>
      <c r="AL62" s="15">
        <f t="shared" si="28"/>
        <v>-0.41694306132051606</v>
      </c>
      <c r="AM62" s="15">
        <f t="shared" si="29"/>
        <v>8.8593072030527882</v>
      </c>
      <c r="AP62" s="16">
        <f t="shared" si="34"/>
        <v>8.8593072030527882</v>
      </c>
      <c r="AQ62" t="s">
        <v>69</v>
      </c>
      <c r="BC62">
        <v>0</v>
      </c>
      <c r="BD62">
        <v>0</v>
      </c>
    </row>
    <row r="63" spans="1:56" x14ac:dyDescent="0.2">
      <c r="A63" s="28">
        <f>'(Lab)limts'!A59</f>
        <v>58.735000000000007</v>
      </c>
      <c r="B63" s="29">
        <f>'(Lab)limts'!C59</f>
        <v>1.3921066666666659</v>
      </c>
      <c r="C63" s="15">
        <f>'(Lab)limts'!F59</f>
        <v>17.371666666666666</v>
      </c>
      <c r="D63" s="15">
        <f t="shared" si="42"/>
        <v>72.911666666666676</v>
      </c>
      <c r="E63" s="15">
        <f t="shared" si="42"/>
        <v>1.4316666666666666</v>
      </c>
      <c r="F63" s="15">
        <f t="shared" si="42"/>
        <v>13.528333333333334</v>
      </c>
      <c r="G63" s="15">
        <f t="shared" si="0"/>
        <v>17.427356763122614</v>
      </c>
      <c r="H63" s="15">
        <f t="shared" si="1"/>
        <v>13.603877102584477</v>
      </c>
      <c r="I63" s="15">
        <f t="shared" si="2"/>
        <v>15.515616932853545</v>
      </c>
      <c r="J63" s="15">
        <f t="shared" si="3"/>
        <v>0.40746545885022251</v>
      </c>
      <c r="K63" s="15">
        <f t="shared" si="4"/>
        <v>58.735000000000007</v>
      </c>
      <c r="L63" s="15">
        <f t="shared" si="5"/>
        <v>1.9593420483684527</v>
      </c>
      <c r="M63" s="15">
        <f t="shared" si="41"/>
        <v>17.371666666666666</v>
      </c>
      <c r="N63" s="15">
        <f t="shared" si="41"/>
        <v>72.911666666666676</v>
      </c>
      <c r="O63" s="15">
        <f t="shared" si="7"/>
        <v>2.0150213819205685</v>
      </c>
      <c r="P63" s="15">
        <f t="shared" si="8"/>
        <v>13.528333333333334</v>
      </c>
      <c r="Q63" s="15">
        <f t="shared" si="9"/>
        <v>17.481814094660841</v>
      </c>
      <c r="R63" s="15">
        <f t="shared" si="10"/>
        <v>13.677577049586482</v>
      </c>
      <c r="S63" s="15">
        <f t="shared" si="11"/>
        <v>83.564832507546157</v>
      </c>
      <c r="T63" s="15">
        <f t="shared" si="12"/>
        <v>81.528179068518526</v>
      </c>
      <c r="U63" s="15">
        <f t="shared" si="39"/>
        <v>-2.0366534390276314</v>
      </c>
      <c r="V63" s="15">
        <f t="shared" si="13"/>
        <v>14.176666666666669</v>
      </c>
      <c r="W63" s="15">
        <f t="shared" si="14"/>
        <v>-3.804237045074359</v>
      </c>
      <c r="X63" s="15">
        <f t="shared" si="15"/>
        <v>-0.54962878761926937</v>
      </c>
      <c r="Y63" s="15">
        <f t="shared" si="16"/>
        <v>65.823333333333338</v>
      </c>
      <c r="Z63" s="15">
        <f t="shared" si="17"/>
        <v>15.579695572123661</v>
      </c>
      <c r="AA63" s="15">
        <f t="shared" si="40"/>
        <v>82.546505788032334</v>
      </c>
      <c r="AB63" s="15">
        <f t="shared" si="18"/>
        <v>250.37787777777791</v>
      </c>
      <c r="AC63" s="15">
        <f t="shared" si="19"/>
        <v>1.2284029114734678</v>
      </c>
      <c r="AD63" s="15">
        <f t="shared" si="20"/>
        <v>1.7010863007455648</v>
      </c>
      <c r="AE63" s="15">
        <f t="shared" si="21"/>
        <v>0.58437849814222831</v>
      </c>
      <c r="AF63" s="15">
        <f t="shared" si="22"/>
        <v>1.1365665864992613</v>
      </c>
      <c r="AG63" s="15">
        <f t="shared" si="23"/>
        <v>5.4984641703019397E-25</v>
      </c>
      <c r="AH63" s="15">
        <f t="shared" si="24"/>
        <v>0.37532802712759278</v>
      </c>
      <c r="AI63" s="15">
        <f t="shared" si="25"/>
        <v>-7.2037686782844919E-27</v>
      </c>
      <c r="AJ63" s="15">
        <f t="shared" si="26"/>
        <v>11.540730272009673</v>
      </c>
      <c r="AK63" s="15">
        <f t="shared" si="27"/>
        <v>-2.2363574637024644</v>
      </c>
      <c r="AL63" s="15">
        <f t="shared" si="28"/>
        <v>-0.48358696634939879</v>
      </c>
      <c r="AM63" s="15">
        <f t="shared" si="29"/>
        <v>11.765356189710587</v>
      </c>
      <c r="AP63" s="16">
        <f t="shared" si="34"/>
        <v>11.765356189710587</v>
      </c>
      <c r="AQ63" t="s">
        <v>70</v>
      </c>
      <c r="BC63">
        <v>0</v>
      </c>
      <c r="BD63">
        <v>0</v>
      </c>
    </row>
    <row r="64" spans="1:56" x14ac:dyDescent="0.2">
      <c r="A64" s="28">
        <f>'(Lab)limts'!A60</f>
        <v>61.696666666666665</v>
      </c>
      <c r="B64" s="29">
        <f>'(Lab)limts'!C60</f>
        <v>1.4506449999999989</v>
      </c>
      <c r="C64" s="15">
        <f>'(Lab)limts'!F60</f>
        <v>17.371666666666666</v>
      </c>
      <c r="D64" s="15">
        <f t="shared" si="42"/>
        <v>72.911666666666676</v>
      </c>
      <c r="E64" s="15">
        <f t="shared" si="42"/>
        <v>1.4316666666666666</v>
      </c>
      <c r="F64" s="15">
        <f t="shared" si="42"/>
        <v>13.528333333333334</v>
      </c>
      <c r="G64" s="15">
        <f t="shared" si="0"/>
        <v>17.432130497842277</v>
      </c>
      <c r="H64" s="15">
        <f t="shared" si="1"/>
        <v>13.603877102584477</v>
      </c>
      <c r="I64" s="15">
        <f t="shared" si="2"/>
        <v>15.518003800213377</v>
      </c>
      <c r="J64" s="15">
        <f t="shared" si="3"/>
        <v>0.40741733425239968</v>
      </c>
      <c r="K64" s="15">
        <f t="shared" si="4"/>
        <v>61.696666666666665</v>
      </c>
      <c r="L64" s="15">
        <f t="shared" si="5"/>
        <v>2.0416629188465709</v>
      </c>
      <c r="M64" s="15">
        <f t="shared" si="41"/>
        <v>17.371666666666666</v>
      </c>
      <c r="N64" s="15">
        <f t="shared" si="41"/>
        <v>72.911666666666676</v>
      </c>
      <c r="O64" s="15">
        <f t="shared" si="7"/>
        <v>2.014952483538019</v>
      </c>
      <c r="P64" s="15">
        <f t="shared" si="8"/>
        <v>13.528333333333334</v>
      </c>
      <c r="Q64" s="15">
        <f t="shared" si="9"/>
        <v>17.491231810595011</v>
      </c>
      <c r="R64" s="15">
        <f t="shared" si="10"/>
        <v>13.677566899441356</v>
      </c>
      <c r="S64" s="15">
        <f t="shared" si="11"/>
        <v>83.296873251105112</v>
      </c>
      <c r="T64" s="15">
        <f t="shared" si="12"/>
        <v>81.528464536850194</v>
      </c>
      <c r="U64" s="15">
        <f t="shared" si="39"/>
        <v>-1.7684087142549174</v>
      </c>
      <c r="V64" s="15">
        <f t="shared" si="13"/>
        <v>11.215000000000011</v>
      </c>
      <c r="W64" s="15">
        <f t="shared" si="14"/>
        <v>-3.8136649111536549</v>
      </c>
      <c r="X64" s="15">
        <f t="shared" si="15"/>
        <v>-0.4773725001514596</v>
      </c>
      <c r="Y64" s="15">
        <f t="shared" si="16"/>
        <v>67.304166666666674</v>
      </c>
      <c r="Z64" s="15">
        <f t="shared" si="17"/>
        <v>15.584399355018183</v>
      </c>
      <c r="AA64" s="15">
        <f t="shared" si="40"/>
        <v>82.412668893977653</v>
      </c>
      <c r="AB64" s="15">
        <f t="shared" si="18"/>
        <v>299.43418402777803</v>
      </c>
      <c r="AC64" s="15">
        <f t="shared" si="19"/>
        <v>1.2513054706653117</v>
      </c>
      <c r="AD64" s="15">
        <f t="shared" si="20"/>
        <v>1.7012979709758183</v>
      </c>
      <c r="AE64" s="15">
        <f t="shared" si="21"/>
        <v>0.5840710881799106</v>
      </c>
      <c r="AF64" s="15">
        <f t="shared" si="22"/>
        <v>1.1365359563487365</v>
      </c>
      <c r="AG64" s="15">
        <f t="shared" si="23"/>
        <v>5.0632903686443219E-25</v>
      </c>
      <c r="AH64" s="15">
        <f t="shared" si="24"/>
        <v>0.37571079569504223</v>
      </c>
      <c r="AI64" s="15">
        <f t="shared" si="25"/>
        <v>-6.6403943515736374E-27</v>
      </c>
      <c r="AJ64" s="15">
        <f t="shared" si="26"/>
        <v>8.962639629503947</v>
      </c>
      <c r="AK64" s="15">
        <f t="shared" si="27"/>
        <v>-2.2416207955425</v>
      </c>
      <c r="AL64" s="15">
        <f t="shared" si="28"/>
        <v>-0.42002410701116599</v>
      </c>
      <c r="AM64" s="15">
        <f t="shared" si="29"/>
        <v>9.2482535199806115</v>
      </c>
      <c r="AP64" s="16">
        <f t="shared" si="34"/>
        <v>9.2482535199806115</v>
      </c>
      <c r="AQ64" t="s">
        <v>71</v>
      </c>
      <c r="BC64">
        <v>0</v>
      </c>
      <c r="BD64">
        <v>0</v>
      </c>
    </row>
    <row r="65" spans="1:56" x14ac:dyDescent="0.2">
      <c r="A65" s="28">
        <f>'(Lab)limts'!A61</f>
        <v>59.001666666666665</v>
      </c>
      <c r="B65" s="29">
        <f>'(Lab)limts'!C61</f>
        <v>1.4047599999999989</v>
      </c>
      <c r="C65" s="15">
        <f>'(Lab)limts'!F61</f>
        <v>17.371666666666666</v>
      </c>
      <c r="D65" s="15">
        <f t="shared" si="42"/>
        <v>72.911666666666676</v>
      </c>
      <c r="E65" s="15">
        <f t="shared" si="42"/>
        <v>1.4316666666666666</v>
      </c>
      <c r="F65" s="15">
        <f t="shared" si="42"/>
        <v>13.528333333333334</v>
      </c>
      <c r="G65" s="15">
        <f t="shared" si="0"/>
        <v>17.428372082193384</v>
      </c>
      <c r="H65" s="15">
        <f t="shared" si="1"/>
        <v>13.603877102584477</v>
      </c>
      <c r="I65" s="15">
        <f t="shared" si="2"/>
        <v>15.51612459238893</v>
      </c>
      <c r="J65" s="15">
        <f t="shared" si="3"/>
        <v>0.40745522462220318</v>
      </c>
      <c r="K65" s="15">
        <f t="shared" si="4"/>
        <v>59.001666666666665</v>
      </c>
      <c r="L65" s="15">
        <f t="shared" si="5"/>
        <v>1.9771368013402846</v>
      </c>
      <c r="M65" s="15">
        <f t="shared" si="41"/>
        <v>17.371666666666666</v>
      </c>
      <c r="N65" s="15">
        <f t="shared" si="41"/>
        <v>72.911666666666676</v>
      </c>
      <c r="O65" s="15">
        <f t="shared" si="7"/>
        <v>2.0150067299174541</v>
      </c>
      <c r="P65" s="15">
        <f t="shared" si="8"/>
        <v>13.528333333333334</v>
      </c>
      <c r="Q65" s="15">
        <f t="shared" si="9"/>
        <v>17.48381745240415</v>
      </c>
      <c r="R65" s="15">
        <f t="shared" si="10"/>
        <v>13.677574891017429</v>
      </c>
      <c r="S65" s="15">
        <f t="shared" si="11"/>
        <v>83.506885182043519</v>
      </c>
      <c r="T65" s="15">
        <f t="shared" si="12"/>
        <v>81.528239776481271</v>
      </c>
      <c r="U65" s="15">
        <f t="shared" si="39"/>
        <v>-1.9786454055622471</v>
      </c>
      <c r="V65" s="15">
        <f t="shared" si="13"/>
        <v>13.910000000000011</v>
      </c>
      <c r="W65" s="15">
        <f t="shared" si="14"/>
        <v>-3.8062425613867212</v>
      </c>
      <c r="X65" s="15">
        <f t="shared" si="15"/>
        <v>-0.53400637307977383</v>
      </c>
      <c r="Y65" s="15">
        <f t="shared" si="16"/>
        <v>65.956666666666678</v>
      </c>
      <c r="Z65" s="15">
        <f t="shared" si="17"/>
        <v>15.580696171710789</v>
      </c>
      <c r="AA65" s="15">
        <f t="shared" si="40"/>
        <v>82.517562479262395</v>
      </c>
      <c r="AB65" s="15">
        <f t="shared" si="18"/>
        <v>254.61521111111145</v>
      </c>
      <c r="AC65" s="15">
        <f t="shared" si="19"/>
        <v>1.2304694205301441</v>
      </c>
      <c r="AD65" s="15">
        <f t="shared" si="20"/>
        <v>1.7011313277269855</v>
      </c>
      <c r="AE65" s="15">
        <f t="shared" si="21"/>
        <v>0.5843112411356961</v>
      </c>
      <c r="AF65" s="15">
        <f t="shared" si="22"/>
        <v>1.1365596387677579</v>
      </c>
      <c r="AG65" s="15">
        <f t="shared" si="23"/>
        <v>5.4013163924101225E-25</v>
      </c>
      <c r="AH65" s="15">
        <f t="shared" si="24"/>
        <v>0.37540942993632104</v>
      </c>
      <c r="AI65" s="15">
        <f t="shared" si="25"/>
        <v>-7.0780260780548596E-27</v>
      </c>
      <c r="AJ65" s="15">
        <f t="shared" si="26"/>
        <v>11.304628760304283</v>
      </c>
      <c r="AK65" s="15">
        <f t="shared" si="27"/>
        <v>-2.2374772008181987</v>
      </c>
      <c r="AL65" s="15">
        <f t="shared" si="28"/>
        <v>-0.46984456852500595</v>
      </c>
      <c r="AM65" s="15">
        <f t="shared" si="29"/>
        <v>11.533502917633152</v>
      </c>
      <c r="AP65" s="16">
        <f t="shared" si="34"/>
        <v>11.533502917633152</v>
      </c>
      <c r="AQ65" t="s">
        <v>72</v>
      </c>
      <c r="BC65">
        <v>0</v>
      </c>
      <c r="BD65">
        <v>0</v>
      </c>
    </row>
    <row r="66" spans="1:56" x14ac:dyDescent="0.2">
      <c r="A66" s="28">
        <f>'(Lab)limts'!A62</f>
        <v>58.335000000000001</v>
      </c>
      <c r="B66" s="29">
        <f>'(Lab)limts'!C62</f>
        <v>1.3821566666666656</v>
      </c>
      <c r="C66" s="15">
        <f>'(Lab)limts'!F62</f>
        <v>17.371666666666666</v>
      </c>
      <c r="D66" s="15">
        <f t="shared" si="42"/>
        <v>72.911666666666676</v>
      </c>
      <c r="E66" s="15">
        <f t="shared" si="42"/>
        <v>1.4316666666666666</v>
      </c>
      <c r="F66" s="15">
        <f t="shared" si="42"/>
        <v>13.528333333333334</v>
      </c>
      <c r="G66" s="15">
        <f t="shared" si="0"/>
        <v>17.426564774188542</v>
      </c>
      <c r="H66" s="15">
        <f t="shared" si="1"/>
        <v>13.603877102584477</v>
      </c>
      <c r="I66" s="15">
        <f t="shared" si="2"/>
        <v>15.515220938386509</v>
      </c>
      <c r="J66" s="15">
        <f t="shared" si="3"/>
        <v>0.40747344145430037</v>
      </c>
      <c r="K66" s="15">
        <f t="shared" si="4"/>
        <v>58.335000000000001</v>
      </c>
      <c r="L66" s="15">
        <f t="shared" si="5"/>
        <v>1.9453488002623363</v>
      </c>
      <c r="M66" s="15">
        <f t="shared" si="41"/>
        <v>17.371666666666666</v>
      </c>
      <c r="N66" s="15">
        <f t="shared" si="41"/>
        <v>72.911666666666676</v>
      </c>
      <c r="O66" s="15">
        <f t="shared" si="7"/>
        <v>2.0150328103487403</v>
      </c>
      <c r="P66" s="15">
        <f t="shared" si="8"/>
        <v>13.528333333333334</v>
      </c>
      <c r="Q66" s="15">
        <f t="shared" si="9"/>
        <v>17.480251277726527</v>
      </c>
      <c r="R66" s="15">
        <f t="shared" si="10"/>
        <v>13.677578733261225</v>
      </c>
      <c r="S66" s="15">
        <f t="shared" si="11"/>
        <v>83.610409800952795</v>
      </c>
      <c r="T66" s="15">
        <f t="shared" si="12"/>
        <v>81.528131716877169</v>
      </c>
      <c r="U66" s="15">
        <f t="shared" si="39"/>
        <v>-2.0822780840756252</v>
      </c>
      <c r="V66" s="15">
        <f t="shared" si="13"/>
        <v>14.576666666666675</v>
      </c>
      <c r="W66" s="15">
        <f t="shared" si="14"/>
        <v>-3.8026725444653025</v>
      </c>
      <c r="X66" s="15">
        <f t="shared" si="15"/>
        <v>-0.56191502199408283</v>
      </c>
      <c r="Y66" s="15">
        <f t="shared" si="16"/>
        <v>65.623333333333335</v>
      </c>
      <c r="Z66" s="15">
        <f t="shared" si="17"/>
        <v>15.578915005493876</v>
      </c>
      <c r="AA66" s="15">
        <f t="shared" si="40"/>
        <v>82.569270758914982</v>
      </c>
      <c r="AB66" s="15">
        <f t="shared" si="18"/>
        <v>244.08854444444449</v>
      </c>
      <c r="AC66" s="15">
        <f t="shared" si="19"/>
        <v>1.2253013921169336</v>
      </c>
      <c r="AD66" s="15">
        <f t="shared" si="20"/>
        <v>1.7010511752472244</v>
      </c>
      <c r="AE66" s="15">
        <f t="shared" si="21"/>
        <v>0.58443170034467717</v>
      </c>
      <c r="AF66" s="15">
        <f t="shared" si="22"/>
        <v>1.1365721767927899</v>
      </c>
      <c r="AG66" s="15">
        <f t="shared" si="23"/>
        <v>5.5760900143500646E-25</v>
      </c>
      <c r="AH66" s="15">
        <f t="shared" si="24"/>
        <v>0.37526453261876147</v>
      </c>
      <c r="AI66" s="15">
        <f t="shared" si="25"/>
        <v>-7.304233683032233E-27</v>
      </c>
      <c r="AJ66" s="15">
        <f t="shared" si="26"/>
        <v>11.896392806248919</v>
      </c>
      <c r="AK66" s="15">
        <f t="shared" si="27"/>
        <v>-2.2354839171212095</v>
      </c>
      <c r="AL66" s="15">
        <f t="shared" si="28"/>
        <v>-0.49439449026432253</v>
      </c>
      <c r="AM66" s="15">
        <f t="shared" si="29"/>
        <v>12.114700824051841</v>
      </c>
      <c r="AP66" s="16">
        <f t="shared" si="34"/>
        <v>12.114700824051841</v>
      </c>
      <c r="AQ66" t="s">
        <v>73</v>
      </c>
      <c r="BC66">
        <v>0</v>
      </c>
      <c r="BD66">
        <v>0</v>
      </c>
    </row>
    <row r="67" spans="1:56" x14ac:dyDescent="0.2">
      <c r="A67" s="28">
        <f>'(Lab)limts'!A63</f>
        <v>61.844999999999999</v>
      </c>
      <c r="B67" s="29">
        <f>'(Lab)limts'!C63</f>
        <v>1.4511366666666659</v>
      </c>
      <c r="C67" s="15">
        <f>'(Lab)limts'!F63</f>
        <v>17.371666666666666</v>
      </c>
      <c r="D67" s="15">
        <f t="shared" si="42"/>
        <v>72.911666666666676</v>
      </c>
      <c r="E67" s="15">
        <f t="shared" si="42"/>
        <v>1.4316666666666666</v>
      </c>
      <c r="F67" s="15">
        <f t="shared" si="42"/>
        <v>13.528333333333334</v>
      </c>
      <c r="G67" s="15">
        <f t="shared" si="0"/>
        <v>17.432171419623035</v>
      </c>
      <c r="H67" s="15">
        <f t="shared" si="1"/>
        <v>13.603877102584477</v>
      </c>
      <c r="I67" s="15">
        <f t="shared" si="2"/>
        <v>15.518024261103756</v>
      </c>
      <c r="J67" s="15">
        <f t="shared" si="3"/>
        <v>0.40741692164648369</v>
      </c>
      <c r="K67" s="15">
        <f t="shared" si="4"/>
        <v>61.844999999999999</v>
      </c>
      <c r="L67" s="15">
        <f t="shared" si="5"/>
        <v>2.0423543002883382</v>
      </c>
      <c r="M67" s="15">
        <f t="shared" si="41"/>
        <v>17.371666666666666</v>
      </c>
      <c r="N67" s="15">
        <f t="shared" si="41"/>
        <v>72.911666666666676</v>
      </c>
      <c r="O67" s="15">
        <f t="shared" si="7"/>
        <v>2.0149518928238823</v>
      </c>
      <c r="P67" s="15">
        <f t="shared" si="8"/>
        <v>13.528333333333334</v>
      </c>
      <c r="Q67" s="15">
        <f t="shared" si="9"/>
        <v>17.491312525527754</v>
      </c>
      <c r="R67" s="15">
        <f t="shared" si="10"/>
        <v>13.677566812418513</v>
      </c>
      <c r="S67" s="15">
        <f t="shared" si="11"/>
        <v>83.294623994302029</v>
      </c>
      <c r="T67" s="15">
        <f t="shared" si="12"/>
        <v>81.528466984372173</v>
      </c>
      <c r="U67" s="15">
        <f t="shared" si="39"/>
        <v>-1.7661570099298558</v>
      </c>
      <c r="V67" s="15">
        <f t="shared" si="13"/>
        <v>11.066666666666677</v>
      </c>
      <c r="W67" s="15">
        <f t="shared" si="14"/>
        <v>-3.81374571310924</v>
      </c>
      <c r="X67" s="15">
        <f t="shared" si="15"/>
        <v>-0.47676581126047501</v>
      </c>
      <c r="Y67" s="15">
        <f t="shared" si="16"/>
        <v>67.37833333333333</v>
      </c>
      <c r="Z67" s="15">
        <f t="shared" si="17"/>
        <v>15.584439668973133</v>
      </c>
      <c r="AA67" s="15">
        <f t="shared" si="40"/>
        <v>82.411545489337101</v>
      </c>
      <c r="AB67" s="15">
        <f t="shared" si="18"/>
        <v>302.00646944444435</v>
      </c>
      <c r="AC67" s="15">
        <f t="shared" si="19"/>
        <v>1.2524499021886963</v>
      </c>
      <c r="AD67" s="15">
        <f t="shared" si="20"/>
        <v>1.701299785103791</v>
      </c>
      <c r="AE67" s="15">
        <f t="shared" si="21"/>
        <v>0.58406854657160068</v>
      </c>
      <c r="AF67" s="15">
        <f t="shared" si="22"/>
        <v>1.1365357153988489</v>
      </c>
      <c r="AG67" s="15">
        <f t="shared" si="23"/>
        <v>5.059786097700986E-25</v>
      </c>
      <c r="AH67" s="15">
        <f t="shared" si="24"/>
        <v>0.37571407729161943</v>
      </c>
      <c r="AI67" s="15">
        <f t="shared" si="25"/>
        <v>-6.6358565365416749E-27</v>
      </c>
      <c r="AJ67" s="15">
        <f t="shared" si="26"/>
        <v>8.8360154344914896</v>
      </c>
      <c r="AK67" s="15">
        <f t="shared" si="27"/>
        <v>-2.2416658995090484</v>
      </c>
      <c r="AL67" s="15">
        <f t="shared" si="28"/>
        <v>-0.41949039066771582</v>
      </c>
      <c r="AM67" s="15">
        <f t="shared" si="29"/>
        <v>9.1255798145354081</v>
      </c>
      <c r="AP67" s="16">
        <f t="shared" si="34"/>
        <v>9.1255798145354081</v>
      </c>
      <c r="AQ67" t="s">
        <v>74</v>
      </c>
      <c r="BC67">
        <v>0</v>
      </c>
      <c r="BD67">
        <v>0</v>
      </c>
    </row>
    <row r="68" spans="1:56" x14ac:dyDescent="0.2">
      <c r="A68" s="28">
        <f>'(Lab)limts'!A64</f>
        <v>58.481666666666662</v>
      </c>
      <c r="B68" s="29">
        <f>'(Lab)limts'!C64</f>
        <v>1.3840899999999987</v>
      </c>
      <c r="C68" s="15">
        <f>'(Lab)limts'!F64</f>
        <v>17.371666666666666</v>
      </c>
      <c r="D68" s="15">
        <f t="shared" si="42"/>
        <v>72.911666666666676</v>
      </c>
      <c r="E68" s="15">
        <f t="shared" si="42"/>
        <v>1.4316666666666666</v>
      </c>
      <c r="F68" s="15">
        <f t="shared" si="42"/>
        <v>13.528333333333334</v>
      </c>
      <c r="G68" s="15">
        <f t="shared" si="0"/>
        <v>17.42671821961547</v>
      </c>
      <c r="H68" s="15">
        <f t="shared" si="1"/>
        <v>13.603877102584477</v>
      </c>
      <c r="I68" s="15">
        <f t="shared" si="2"/>
        <v>15.515297661099973</v>
      </c>
      <c r="J68" s="15">
        <f t="shared" si="3"/>
        <v>0.40747189488330288</v>
      </c>
      <c r="K68" s="15">
        <f t="shared" si="4"/>
        <v>58.481666666666662</v>
      </c>
      <c r="L68" s="15">
        <f t="shared" si="5"/>
        <v>1.9480677749890289</v>
      </c>
      <c r="M68" s="15">
        <f t="shared" si="41"/>
        <v>17.371666666666666</v>
      </c>
      <c r="N68" s="15">
        <f t="shared" si="41"/>
        <v>72.911666666666676</v>
      </c>
      <c r="O68" s="15">
        <f t="shared" si="7"/>
        <v>2.0150305961745953</v>
      </c>
      <c r="P68" s="15">
        <f t="shared" si="8"/>
        <v>13.528333333333334</v>
      </c>
      <c r="Q68" s="15">
        <f t="shared" si="9"/>
        <v>17.480554076851469</v>
      </c>
      <c r="R68" s="15">
        <f t="shared" si="10"/>
        <v>13.677578407060862</v>
      </c>
      <c r="S68" s="15">
        <f t="shared" si="11"/>
        <v>83.601553213267678</v>
      </c>
      <c r="T68" s="15">
        <f t="shared" si="12"/>
        <v>81.528140890909498</v>
      </c>
      <c r="U68" s="15">
        <f t="shared" si="39"/>
        <v>-2.0734123223581804</v>
      </c>
      <c r="V68" s="15">
        <f t="shared" si="13"/>
        <v>14.430000000000014</v>
      </c>
      <c r="W68" s="15">
        <f t="shared" si="14"/>
        <v>-3.802975669790607</v>
      </c>
      <c r="X68" s="15">
        <f t="shared" si="15"/>
        <v>-0.55952764499435481</v>
      </c>
      <c r="Y68" s="15">
        <f t="shared" si="16"/>
        <v>65.696666666666673</v>
      </c>
      <c r="Z68" s="15">
        <f t="shared" si="17"/>
        <v>15.579066241956166</v>
      </c>
      <c r="AA68" s="15">
        <f t="shared" si="40"/>
        <v>82.564847052088595</v>
      </c>
      <c r="AB68" s="15">
        <f t="shared" si="18"/>
        <v>246.38534444444463</v>
      </c>
      <c r="AC68" s="15">
        <f t="shared" si="19"/>
        <v>1.2264388635469858</v>
      </c>
      <c r="AD68" s="15">
        <f t="shared" si="20"/>
        <v>1.7010579808880275</v>
      </c>
      <c r="AE68" s="15">
        <f t="shared" si="21"/>
        <v>0.58442134121158518</v>
      </c>
      <c r="AF68" s="15">
        <f t="shared" si="22"/>
        <v>1.1365710818192223</v>
      </c>
      <c r="AG68" s="15">
        <f t="shared" si="23"/>
        <v>5.5609211131599321E-25</v>
      </c>
      <c r="AH68" s="15">
        <f t="shared" si="24"/>
        <v>0.37527683428700326</v>
      </c>
      <c r="AI68" s="15">
        <f t="shared" si="25"/>
        <v>-7.2846024220332663E-27</v>
      </c>
      <c r="AJ68" s="15">
        <f t="shared" si="26"/>
        <v>11.765771967032247</v>
      </c>
      <c r="AK68" s="15">
        <f t="shared" si="27"/>
        <v>-2.2356531714487975</v>
      </c>
      <c r="AL68" s="15">
        <f t="shared" si="28"/>
        <v>-0.49229445825663781</v>
      </c>
      <c r="AM68" s="15">
        <f t="shared" si="29"/>
        <v>11.986404336448906</v>
      </c>
      <c r="AP68" s="16">
        <f t="shared" si="34"/>
        <v>11.986404336448906</v>
      </c>
      <c r="AQ68" t="s">
        <v>75</v>
      </c>
      <c r="BC68">
        <v>0</v>
      </c>
      <c r="BD68">
        <v>0</v>
      </c>
    </row>
    <row r="69" spans="1:56" x14ac:dyDescent="0.2">
      <c r="A69" s="28">
        <f>'(Lab)limts'!A65</f>
        <v>61.603333333333325</v>
      </c>
      <c r="B69" s="29">
        <f>'(Lab)limts'!C65</f>
        <v>1.4505983333333321</v>
      </c>
      <c r="C69" s="15">
        <f>'(Lab)limts'!F65</f>
        <v>17.371666666666666</v>
      </c>
      <c r="D69" s="15">
        <f t="shared" si="42"/>
        <v>72.911666666666676</v>
      </c>
      <c r="E69" s="15">
        <f t="shared" si="42"/>
        <v>1.4316666666666666</v>
      </c>
      <c r="F69" s="15">
        <f t="shared" si="42"/>
        <v>13.528333333333334</v>
      </c>
      <c r="G69" s="15">
        <f t="shared" si="0"/>
        <v>17.432126614456632</v>
      </c>
      <c r="H69" s="15">
        <f t="shared" si="1"/>
        <v>13.603877102584477</v>
      </c>
      <c r="I69" s="15">
        <f t="shared" si="2"/>
        <v>15.518001858520554</v>
      </c>
      <c r="J69" s="15">
        <f t="shared" si="3"/>
        <v>0.40741737340771955</v>
      </c>
      <c r="K69" s="15">
        <f t="shared" si="4"/>
        <v>61.603333333333325</v>
      </c>
      <c r="L69" s="15">
        <f t="shared" si="5"/>
        <v>2.0415972961696141</v>
      </c>
      <c r="M69" s="15">
        <f t="shared" si="41"/>
        <v>17.371666666666666</v>
      </c>
      <c r="N69" s="15">
        <f t="shared" si="41"/>
        <v>72.911666666666676</v>
      </c>
      <c r="O69" s="15">
        <f t="shared" si="7"/>
        <v>2.0149525395953853</v>
      </c>
      <c r="P69" s="15">
        <f t="shared" si="8"/>
        <v>13.528333333333334</v>
      </c>
      <c r="Q69" s="15">
        <f t="shared" si="9"/>
        <v>17.491224150913649</v>
      </c>
      <c r="R69" s="15">
        <f t="shared" si="10"/>
        <v>13.677566907699619</v>
      </c>
      <c r="S69" s="15">
        <f t="shared" si="11"/>
        <v>83.297086741067943</v>
      </c>
      <c r="T69" s="15">
        <f t="shared" si="12"/>
        <v>81.528464304586194</v>
      </c>
      <c r="U69" s="15">
        <f t="shared" si="39"/>
        <v>-1.7686224364817491</v>
      </c>
      <c r="V69" s="15">
        <f t="shared" si="13"/>
        <v>11.308333333333351</v>
      </c>
      <c r="W69" s="15">
        <f t="shared" si="14"/>
        <v>-3.8136572432140294</v>
      </c>
      <c r="X69" s="15">
        <f t="shared" si="15"/>
        <v>-0.47743008435285378</v>
      </c>
      <c r="Y69" s="15">
        <f t="shared" si="16"/>
        <v>67.257499999999993</v>
      </c>
      <c r="Z69" s="15">
        <f t="shared" si="17"/>
        <v>15.584395529306633</v>
      </c>
      <c r="AA69" s="15">
        <f t="shared" si="40"/>
        <v>82.412775522827076</v>
      </c>
      <c r="AB69" s="15">
        <f t="shared" si="18"/>
        <v>297.82130624999974</v>
      </c>
      <c r="AC69" s="15">
        <f t="shared" si="19"/>
        <v>1.2505852587451896</v>
      </c>
      <c r="AD69" s="15">
        <f t="shared" si="20"/>
        <v>1.7012977988187985</v>
      </c>
      <c r="AE69" s="15">
        <f t="shared" si="21"/>
        <v>0.58407132945213136</v>
      </c>
      <c r="AF69" s="15">
        <f t="shared" si="22"/>
        <v>1.1365359792326497</v>
      </c>
      <c r="AG69" s="15">
        <f t="shared" si="23"/>
        <v>5.0636231043439121E-25</v>
      </c>
      <c r="AH69" s="15">
        <f t="shared" si="24"/>
        <v>0.37571048427920412</v>
      </c>
      <c r="AI69" s="15">
        <f t="shared" si="25"/>
        <v>-6.6408252227584454E-27</v>
      </c>
      <c r="AJ69" s="15">
        <f t="shared" si="26"/>
        <v>9.0424329363036708</v>
      </c>
      <c r="AK69" s="15">
        <f t="shared" si="27"/>
        <v>-2.2416165152637184</v>
      </c>
      <c r="AL69" s="15">
        <f t="shared" si="28"/>
        <v>-0.42007476496714014</v>
      </c>
      <c r="AM69" s="15">
        <f t="shared" si="29"/>
        <v>9.3256045818603468</v>
      </c>
      <c r="AP69" s="16">
        <f t="shared" si="34"/>
        <v>9.3256045818603468</v>
      </c>
      <c r="AQ69" t="s">
        <v>76</v>
      </c>
      <c r="BC69">
        <v>0</v>
      </c>
      <c r="BD69">
        <v>0</v>
      </c>
    </row>
    <row r="70" spans="1:56" x14ac:dyDescent="0.2">
      <c r="A70" s="28">
        <f>'(Lab)limts'!A66</f>
        <v>57.21</v>
      </c>
      <c r="B70" s="29">
        <f>'(Lab)limts'!C66</f>
        <v>1.4316316666666653</v>
      </c>
      <c r="C70" s="15">
        <f>'(Lab)limts'!F66</f>
        <v>17.371666666666666</v>
      </c>
      <c r="D70" s="15">
        <f t="shared" si="42"/>
        <v>72.911666666666676</v>
      </c>
      <c r="E70" s="15">
        <f t="shared" si="42"/>
        <v>1.4316666666666666</v>
      </c>
      <c r="F70" s="15">
        <f t="shared" si="42"/>
        <v>13.528333333333334</v>
      </c>
      <c r="G70" s="15">
        <f t="shared" si="0"/>
        <v>17.430558568410266</v>
      </c>
      <c r="H70" s="15">
        <f t="shared" si="1"/>
        <v>13.603877102584477</v>
      </c>
      <c r="I70" s="15">
        <f t="shared" si="2"/>
        <v>15.517217835497371</v>
      </c>
      <c r="J70" s="15">
        <f t="shared" si="3"/>
        <v>0.40743318281291407</v>
      </c>
      <c r="K70" s="15">
        <f t="shared" si="4"/>
        <v>57.21</v>
      </c>
      <c r="L70" s="15">
        <f t="shared" si="5"/>
        <v>2.0149259132324215</v>
      </c>
      <c r="M70" s="15">
        <f t="shared" si="41"/>
        <v>17.371666666666666</v>
      </c>
      <c r="N70" s="15">
        <f t="shared" si="41"/>
        <v>72.911666666666676</v>
      </c>
      <c r="O70" s="15">
        <f t="shared" si="7"/>
        <v>2.0149751733938221</v>
      </c>
      <c r="P70" s="15">
        <f t="shared" si="8"/>
        <v>13.528333333333334</v>
      </c>
      <c r="Q70" s="15">
        <f t="shared" si="9"/>
        <v>17.488131095505697</v>
      </c>
      <c r="R70" s="15">
        <f t="shared" si="10"/>
        <v>13.677570242085078</v>
      </c>
      <c r="S70" s="15">
        <f t="shared" si="11"/>
        <v>83.383872050284239</v>
      </c>
      <c r="T70" s="15">
        <f t="shared" si="12"/>
        <v>81.528370525376118</v>
      </c>
      <c r="U70" s="15">
        <f>IF(AN70=0,T70-S70,IF(AN70=1,T70-S70-360,T70+360-S70))</f>
        <v>-1.8555015249081208</v>
      </c>
      <c r="V70" s="15">
        <f t="shared" si="13"/>
        <v>15.701666666666675</v>
      </c>
      <c r="W70" s="15">
        <f t="shared" si="14"/>
        <v>-3.8105608534206183</v>
      </c>
      <c r="X70" s="15">
        <f t="shared" si="15"/>
        <v>-0.5008363963571284</v>
      </c>
      <c r="Y70" s="15">
        <f t="shared" si="16"/>
        <v>65.060833333333335</v>
      </c>
      <c r="Z70" s="15">
        <f t="shared" si="17"/>
        <v>15.582850668795388</v>
      </c>
      <c r="AA70" s="15">
        <f>IF(AO70=3,S70+T70,IF(AO70=0,AVERAGE(S70,T70),IF(AO70=1,AVERAGE(S70,T70)+180,AVERAGE(S70,T70)-180)))</f>
        <v>82.456121287830172</v>
      </c>
      <c r="AB70" s="15">
        <f t="shared" si="18"/>
        <v>226.82870069444448</v>
      </c>
      <c r="AC70" s="15">
        <f t="shared" si="19"/>
        <v>1.2165665786788349</v>
      </c>
      <c r="AD70" s="15">
        <f t="shared" si="20"/>
        <v>1.7012282800957923</v>
      </c>
      <c r="AE70" s="15">
        <f t="shared" si="21"/>
        <v>0.58416988971567019</v>
      </c>
      <c r="AF70" s="15">
        <f t="shared" si="22"/>
        <v>1.1365454823496894</v>
      </c>
      <c r="AG70" s="15">
        <f t="shared" si="23"/>
        <v>5.2006953576404578E-25</v>
      </c>
      <c r="AH70" s="15">
        <f t="shared" si="24"/>
        <v>0.37558474476079118</v>
      </c>
      <c r="AI70" s="15">
        <f t="shared" si="25"/>
        <v>-6.8183096733399927E-27</v>
      </c>
      <c r="AJ70" s="15">
        <f t="shared" si="26"/>
        <v>12.906541197045168</v>
      </c>
      <c r="AK70" s="15">
        <f t="shared" si="27"/>
        <v>-2.2398880256129146</v>
      </c>
      <c r="AL70" s="15">
        <f t="shared" si="28"/>
        <v>-0.44066551153034483</v>
      </c>
      <c r="AM70" s="15">
        <f t="shared" si="29"/>
        <v>13.106871866748396</v>
      </c>
      <c r="AP70" s="16">
        <f t="shared" si="34"/>
        <v>13.106871866748396</v>
      </c>
      <c r="AQ70" t="s">
        <v>77</v>
      </c>
      <c r="BC70">
        <v>0</v>
      </c>
      <c r="BD70">
        <v>0</v>
      </c>
    </row>
    <row r="71" spans="1:56" x14ac:dyDescent="0.2">
      <c r="A71" s="28">
        <f>'(Lab)limts'!A67</f>
        <v>55.861666666666672</v>
      </c>
      <c r="B71" s="29">
        <f>'(Lab)limts'!C67</f>
        <v>1.4175299999999993</v>
      </c>
      <c r="C71" s="15">
        <f>'(Lab)limts'!F67</f>
        <v>17.371666666666666</v>
      </c>
      <c r="D71" s="15">
        <f t="shared" si="42"/>
        <v>72.911666666666676</v>
      </c>
      <c r="E71" s="15">
        <f t="shared" si="42"/>
        <v>1.4316666666666666</v>
      </c>
      <c r="F71" s="15">
        <f t="shared" si="42"/>
        <v>13.528333333333334</v>
      </c>
      <c r="G71" s="15">
        <f t="shared" si="0"/>
        <v>17.429406016232388</v>
      </c>
      <c r="H71" s="15">
        <f t="shared" si="1"/>
        <v>13.603877102584477</v>
      </c>
      <c r="I71" s="15">
        <f t="shared" si="2"/>
        <v>15.516641559408432</v>
      </c>
      <c r="J71" s="15">
        <f t="shared" si="3"/>
        <v>0.40744480202223321</v>
      </c>
      <c r="K71" s="15">
        <f t="shared" si="4"/>
        <v>55.861666666666672</v>
      </c>
      <c r="L71" s="15">
        <f t="shared" si="5"/>
        <v>1.9950952302105753</v>
      </c>
      <c r="M71" s="15">
        <f t="shared" si="41"/>
        <v>17.371666666666666</v>
      </c>
      <c r="N71" s="15">
        <f t="shared" si="41"/>
        <v>72.911666666666676</v>
      </c>
      <c r="O71" s="15">
        <f t="shared" si="7"/>
        <v>2.0149918082284972</v>
      </c>
      <c r="P71" s="15">
        <f t="shared" si="8"/>
        <v>13.528333333333334</v>
      </c>
      <c r="Q71" s="15">
        <f t="shared" si="9"/>
        <v>17.485857364035279</v>
      </c>
      <c r="R71" s="15">
        <f t="shared" si="10"/>
        <v>13.677572692733376</v>
      </c>
      <c r="S71" s="15">
        <f t="shared" si="11"/>
        <v>83.448418380095035</v>
      </c>
      <c r="T71" s="15">
        <f t="shared" si="12"/>
        <v>81.528301601858928</v>
      </c>
      <c r="U71" s="15">
        <f t="shared" ref="U71:U94" si="43">IF(AN71=0,T71-S71,IF(AN71=1,T71-S71-360,T71+360-S71))</f>
        <v>-1.9201167782361068</v>
      </c>
      <c r="V71" s="15">
        <f t="shared" si="13"/>
        <v>17.050000000000004</v>
      </c>
      <c r="W71" s="15">
        <f t="shared" si="14"/>
        <v>-3.8082846713019034</v>
      </c>
      <c r="X71" s="15">
        <f t="shared" si="15"/>
        <v>-0.51824207399138666</v>
      </c>
      <c r="Y71" s="15">
        <f t="shared" si="16"/>
        <v>64.38666666666667</v>
      </c>
      <c r="Z71" s="15">
        <f t="shared" si="17"/>
        <v>15.581715028384327</v>
      </c>
      <c r="AA71" s="15">
        <f t="shared" ref="AA71:AA94" si="44">IF(AO71=3,S71+T71,IF(AO71=0,AVERAGE(S71,T71),IF(AO71=1,AVERAGE(S71,T71)+180,AVERAGE(S71,T71)-180)))</f>
        <v>82.488359990976988</v>
      </c>
      <c r="AB71" s="15">
        <f t="shared" si="18"/>
        <v>206.97617777777788</v>
      </c>
      <c r="AC71" s="15">
        <f t="shared" si="19"/>
        <v>1.2060731845314439</v>
      </c>
      <c r="AD71" s="15">
        <f t="shared" si="20"/>
        <v>1.7011771762772947</v>
      </c>
      <c r="AE71" s="15">
        <f t="shared" si="21"/>
        <v>0.5842438170542642</v>
      </c>
      <c r="AF71" s="15">
        <f t="shared" si="22"/>
        <v>1.1365528099665259</v>
      </c>
      <c r="AG71" s="15">
        <f t="shared" si="23"/>
        <v>5.3050237245726399E-25</v>
      </c>
      <c r="AH71" s="15">
        <f t="shared" si="24"/>
        <v>0.375492329475338</v>
      </c>
      <c r="AI71" s="15">
        <f t="shared" si="25"/>
        <v>-6.9533767868779335E-27</v>
      </c>
      <c r="AJ71" s="15">
        <f t="shared" si="26"/>
        <v>14.136787235364894</v>
      </c>
      <c r="AK71" s="15">
        <f t="shared" si="27"/>
        <v>-2.2386173083015466</v>
      </c>
      <c r="AL71" s="15">
        <f t="shared" si="28"/>
        <v>-0.45597711733839286</v>
      </c>
      <c r="AM71" s="15">
        <f t="shared" si="29"/>
        <v>14.32019818028156</v>
      </c>
      <c r="AP71" s="16">
        <f t="shared" si="34"/>
        <v>14.32019818028156</v>
      </c>
      <c r="AQ71" t="s">
        <v>78</v>
      </c>
      <c r="BC71">
        <v>0</v>
      </c>
      <c r="BD71">
        <v>0</v>
      </c>
    </row>
    <row r="72" spans="1:56" x14ac:dyDescent="0.2">
      <c r="A72" s="28">
        <f>'(Lab)limts'!A68</f>
        <v>83.105000000000004</v>
      </c>
      <c r="B72" s="29">
        <f>'(Lab)limts'!C68</f>
        <v>-1.4066700000000001</v>
      </c>
      <c r="C72" s="15">
        <f>'(Lab)limts'!F68</f>
        <v>6.2250000000000005</v>
      </c>
      <c r="D72" s="15">
        <f t="shared" si="42"/>
        <v>72.911666666666676</v>
      </c>
      <c r="E72" s="15">
        <f t="shared" si="42"/>
        <v>1.4316666666666666</v>
      </c>
      <c r="F72" s="15">
        <f t="shared" si="42"/>
        <v>13.528333333333334</v>
      </c>
      <c r="G72" s="15">
        <f t="shared" si="0"/>
        <v>6.3819546761865995</v>
      </c>
      <c r="H72" s="15">
        <f t="shared" si="1"/>
        <v>13.603877102584477</v>
      </c>
      <c r="I72" s="15">
        <f t="shared" si="2"/>
        <v>9.9929158893855377</v>
      </c>
      <c r="J72" s="15">
        <f t="shared" si="3"/>
        <v>0.479827995305599</v>
      </c>
      <c r="K72" s="15">
        <f t="shared" si="4"/>
        <v>83.105000000000004</v>
      </c>
      <c r="L72" s="15">
        <f t="shared" si="5"/>
        <v>-2.0816296461565273</v>
      </c>
      <c r="M72" s="15">
        <f t="shared" si="41"/>
        <v>6.2250000000000005</v>
      </c>
      <c r="N72" s="15">
        <f t="shared" si="41"/>
        <v>72.911666666666676</v>
      </c>
      <c r="O72" s="15">
        <f t="shared" si="7"/>
        <v>2.1186204132791828</v>
      </c>
      <c r="P72" s="15">
        <f t="shared" si="8"/>
        <v>13.528333333333334</v>
      </c>
      <c r="Q72" s="15">
        <f t="shared" si="9"/>
        <v>6.5638256363006589</v>
      </c>
      <c r="R72" s="15">
        <f t="shared" si="10"/>
        <v>13.693222967341949</v>
      </c>
      <c r="S72" s="15">
        <f t="shared" si="11"/>
        <v>108.48984944522786</v>
      </c>
      <c r="T72" s="15">
        <f t="shared" si="12"/>
        <v>81.099421473387025</v>
      </c>
      <c r="U72" s="15">
        <f t="shared" si="43"/>
        <v>-27.390427971840836</v>
      </c>
      <c r="V72" s="15">
        <f t="shared" si="13"/>
        <v>-10.193333333333328</v>
      </c>
      <c r="W72" s="15">
        <f t="shared" si="14"/>
        <v>7.1293973310412904</v>
      </c>
      <c r="X72" s="15">
        <f t="shared" si="15"/>
        <v>-4.489150480403703</v>
      </c>
      <c r="Y72" s="15">
        <f t="shared" si="16"/>
        <v>78.00833333333334</v>
      </c>
      <c r="Z72" s="15">
        <f t="shared" si="17"/>
        <v>10.128524301821304</v>
      </c>
      <c r="AA72" s="15">
        <f t="shared" si="44"/>
        <v>94.794635459307443</v>
      </c>
      <c r="AB72" s="15">
        <f t="shared" si="18"/>
        <v>784.46673611111146</v>
      </c>
      <c r="AC72" s="15">
        <f t="shared" si="19"/>
        <v>1.4148697277193187</v>
      </c>
      <c r="AD72" s="15">
        <f t="shared" si="20"/>
        <v>1.4557835935819587</v>
      </c>
      <c r="AE72" s="15">
        <f t="shared" si="21"/>
        <v>0.65811519156666676</v>
      </c>
      <c r="AF72" s="15">
        <f t="shared" si="22"/>
        <v>1.0999860356677116</v>
      </c>
      <c r="AG72" s="15">
        <f t="shared" si="23"/>
        <v>8.163818171729617E-22</v>
      </c>
      <c r="AH72" s="15">
        <f t="shared" si="24"/>
        <v>8.4579065251488728E-2</v>
      </c>
      <c r="AI72" s="15">
        <f t="shared" si="25"/>
        <v>-2.4102581925440067E-24</v>
      </c>
      <c r="AJ72" s="15">
        <f t="shared" si="26"/>
        <v>-7.204432417791808</v>
      </c>
      <c r="AK72" s="15">
        <f t="shared" si="27"/>
        <v>4.8972919893261002</v>
      </c>
      <c r="AL72" s="15">
        <f t="shared" si="28"/>
        <v>-4.0810977001891731</v>
      </c>
      <c r="AM72" s="15">
        <f t="shared" si="29"/>
        <v>9.6199102765949149</v>
      </c>
      <c r="AP72" s="16">
        <f t="shared" si="34"/>
        <v>9.6199102765949149</v>
      </c>
      <c r="AQ72" t="s">
        <v>79</v>
      </c>
      <c r="BC72">
        <v>0</v>
      </c>
      <c r="BD72">
        <v>0</v>
      </c>
    </row>
    <row r="73" spans="1:56" x14ac:dyDescent="0.2">
      <c r="A73" s="28">
        <f>'(Lab)limts'!A69</f>
        <v>56.376666666666658</v>
      </c>
      <c r="B73" s="29">
        <f>'(Lab)limts'!C69</f>
        <v>1.7176249999999988</v>
      </c>
      <c r="C73" s="15">
        <f>'(Lab)limts'!F69</f>
        <v>12.516666666666666</v>
      </c>
      <c r="D73" s="15">
        <f t="shared" si="42"/>
        <v>72.911666666666676</v>
      </c>
      <c r="E73" s="15">
        <f t="shared" si="42"/>
        <v>1.4316666666666666</v>
      </c>
      <c r="F73" s="15">
        <f t="shared" si="42"/>
        <v>13.528333333333334</v>
      </c>
      <c r="G73" s="15">
        <f t="shared" ref="G73:G94" si="45">SQRT(B73^2+C73^2)</f>
        <v>12.633969292548935</v>
      </c>
      <c r="H73" s="15">
        <f t="shared" ref="H73:H94" si="46">SQRT(E73^2+F73^2)</f>
        <v>13.603877102584477</v>
      </c>
      <c r="I73" s="15">
        <f t="shared" ref="I73:I94" si="47">AVERAGE(G73:H73)</f>
        <v>13.118923197566705</v>
      </c>
      <c r="J73" s="15">
        <f t="shared" ref="J73:J94" si="48">0.5*(1-SQRT(I73^7/(I73^7+$B$2)))</f>
        <v>0.44794562803898536</v>
      </c>
      <c r="K73" s="15">
        <f t="shared" ref="K73:K94" si="49">A73</f>
        <v>56.376666666666658</v>
      </c>
      <c r="L73" s="15">
        <f t="shared" ref="L73:L94" si="50">(1+$J73)*B73</f>
        <v>2.4870276093604606</v>
      </c>
      <c r="M73" s="15">
        <f t="shared" si="41"/>
        <v>12.516666666666666</v>
      </c>
      <c r="N73" s="15">
        <f t="shared" si="41"/>
        <v>72.911666666666676</v>
      </c>
      <c r="O73" s="15">
        <f t="shared" ref="O73:O94" si="51">(1+$J73)*E73</f>
        <v>2.0729754908091471</v>
      </c>
      <c r="P73" s="15">
        <f t="shared" ref="P73:P94" si="52">F73</f>
        <v>13.528333333333334</v>
      </c>
      <c r="Q73" s="15">
        <f t="shared" ref="Q73:Q94" si="53">SQRT(L73^2+M73^2)</f>
        <v>12.761357716722999</v>
      </c>
      <c r="R73" s="15">
        <f t="shared" ref="R73:R94" si="54">SQRT(O73^2+P73^2)</f>
        <v>13.686235061669562</v>
      </c>
      <c r="S73" s="15">
        <f t="shared" ref="S73:S94" si="55">IF(AND(L73=0,M73=0),0,IF(M73&gt;=0,DEGREES(ATAN2(L73,M73)),DEGREES(ATAN2(L73,M73))+360))</f>
        <v>78.761855100471806</v>
      </c>
      <c r="T73" s="15">
        <f t="shared" ref="T73:T94" si="56">IF(AND(O73=0,P73=0),0,IF(P73&gt;=0,DEGREES(ATAN2(O73,P73)),DEGREES(ATAN2(O73,P73))+360))</f>
        <v>81.288207789950306</v>
      </c>
      <c r="U73" s="15">
        <f t="shared" si="43"/>
        <v>2.5263526894785002</v>
      </c>
      <c r="V73" s="15">
        <f t="shared" ref="V73:V94" si="57">N73-K73</f>
        <v>16.535000000000018</v>
      </c>
      <c r="W73" s="15">
        <f t="shared" ref="W73:W94" si="58">(R73-Q73)</f>
        <v>0.92487734494656237</v>
      </c>
      <c r="X73" s="15">
        <f t="shared" ref="X73:X94" si="59">(2*SQRT(Q73*R73)*SIN(RADIANS(U73/2)))</f>
        <v>0.58267529390379846</v>
      </c>
      <c r="Y73" s="15">
        <f t="shared" ref="Y73:Y94" si="60">AVERAGE(K73,N73)</f>
        <v>64.644166666666663</v>
      </c>
      <c r="Z73" s="15">
        <f t="shared" ref="Z73:Z94" si="61">AVERAGE(Q73,R73)</f>
        <v>13.223796389196281</v>
      </c>
      <c r="AA73" s="15">
        <f t="shared" si="44"/>
        <v>80.025031445211056</v>
      </c>
      <c r="AB73" s="15">
        <f t="shared" ref="AB73:AB94" si="62">(Y73-50)^2</f>
        <v>214.451617361111</v>
      </c>
      <c r="AC73" s="15">
        <f t="shared" ref="AC73:AC94" si="63">1+(0.015*AB73/SQRT(20+AB73))</f>
        <v>1.2100844792396335</v>
      </c>
      <c r="AD73" s="15">
        <f t="shared" ref="AD73:AD94" si="64">1+0.045*Z73</f>
        <v>1.5950708375138327</v>
      </c>
      <c r="AE73" s="15">
        <f t="shared" ref="AE73:AE94" si="65">1-0.17*COS(RADIANS(AA73-30))+0.24*COS(RADIANS(2*AA73))+0.32*COS(RADIANS(3*AA73+6))-0.2*COS(RADIANS(4*AA73-63))</f>
        <v>0.58006227268843569</v>
      </c>
      <c r="AF73" s="15">
        <f t="shared" ref="AF73:AF94" si="66">1+0.015*Z73*AE73</f>
        <v>1.115059380806295</v>
      </c>
      <c r="AG73" s="15">
        <f t="shared" ref="AG73:AG94" si="67">30*EXP(-1*((AA73-275)/25)^2)</f>
        <v>1.1519352174128659E-25</v>
      </c>
      <c r="AH73" s="15">
        <f t="shared" ref="AH73:AH94" si="68">2*SQRT(Z73^7/(Z73^7+$B$2))</f>
        <v>0.21403520620683422</v>
      </c>
      <c r="AI73" s="15">
        <f t="shared" ref="AI73:AI94" si="69">-SIN(RADIANS(2*AG73))*AH73</f>
        <v>-8.6063823161558143E-28</v>
      </c>
      <c r="AJ73" s="15">
        <f t="shared" ref="AJ73:AJ94" si="70">V73/AC73/$B$3</f>
        <v>13.664335245742446</v>
      </c>
      <c r="AK73" s="15">
        <f t="shared" ref="AK73:AK94" si="71">W73/AD73/$B$4</f>
        <v>0.57983465260271971</v>
      </c>
      <c r="AL73" s="15">
        <f t="shared" ref="AL73:AL94" si="72">X73/AF73/$B$5</f>
        <v>0.52255090978425589</v>
      </c>
      <c r="AM73" s="15">
        <f t="shared" ref="AM73:AM94" si="73">SQRT(AJ73^2+AK73^2+AL73^2+AI73*AK73*AL73)</f>
        <v>13.686611172445668</v>
      </c>
      <c r="AP73" s="16">
        <f t="shared" si="34"/>
        <v>13.686611172445668</v>
      </c>
      <c r="AQ73" t="s">
        <v>80</v>
      </c>
      <c r="BC73">
        <v>0</v>
      </c>
      <c r="BD73">
        <v>0</v>
      </c>
    </row>
    <row r="74" spans="1:56" x14ac:dyDescent="0.2">
      <c r="A74" s="28">
        <f>'(Lab)limts'!A70</f>
        <v>48.326666666666675</v>
      </c>
      <c r="B74" s="29">
        <f>'(Lab)limts'!C70</f>
        <v>1.6250149999999992</v>
      </c>
      <c r="C74" s="15">
        <f>'(Lab)limts'!F70</f>
        <v>11.463333333333333</v>
      </c>
      <c r="D74" s="15">
        <f t="shared" si="42"/>
        <v>72.911666666666676</v>
      </c>
      <c r="E74" s="15">
        <f t="shared" si="42"/>
        <v>1.4316666666666666</v>
      </c>
      <c r="F74" s="15">
        <f t="shared" si="42"/>
        <v>13.528333333333334</v>
      </c>
      <c r="G74" s="15">
        <f t="shared" si="45"/>
        <v>11.577939577547298</v>
      </c>
      <c r="H74" s="15">
        <f t="shared" si="46"/>
        <v>13.603877102584477</v>
      </c>
      <c r="I74" s="15">
        <f t="shared" si="47"/>
        <v>12.590908340065887</v>
      </c>
      <c r="J74" s="15">
        <f t="shared" si="48"/>
        <v>0.45485576980056436</v>
      </c>
      <c r="K74" s="15">
        <f t="shared" si="49"/>
        <v>48.326666666666675</v>
      </c>
      <c r="L74" s="15">
        <f t="shared" si="50"/>
        <v>2.3641624487624631</v>
      </c>
      <c r="M74" s="15">
        <f t="shared" si="41"/>
        <v>11.463333333333333</v>
      </c>
      <c r="N74" s="15">
        <f t="shared" si="41"/>
        <v>72.911666666666676</v>
      </c>
      <c r="O74" s="15">
        <f t="shared" si="51"/>
        <v>2.0828685104311413</v>
      </c>
      <c r="P74" s="15">
        <f t="shared" si="52"/>
        <v>13.528333333333334</v>
      </c>
      <c r="Q74" s="15">
        <f t="shared" si="53"/>
        <v>11.704583512250645</v>
      </c>
      <c r="R74" s="15">
        <f t="shared" si="54"/>
        <v>13.687736993729951</v>
      </c>
      <c r="S74" s="15">
        <f t="shared" si="55"/>
        <v>78.346878797017439</v>
      </c>
      <c r="T74" s="15">
        <f t="shared" si="56"/>
        <v>81.247274166619164</v>
      </c>
      <c r="U74" s="15">
        <f t="shared" si="43"/>
        <v>2.9003953696017248</v>
      </c>
      <c r="V74" s="15">
        <f t="shared" si="57"/>
        <v>24.585000000000001</v>
      </c>
      <c r="W74" s="15">
        <f t="shared" si="58"/>
        <v>1.9831534814793059</v>
      </c>
      <c r="X74" s="15">
        <f t="shared" si="59"/>
        <v>0.64066648783782754</v>
      </c>
      <c r="Y74" s="15">
        <f t="shared" si="60"/>
        <v>60.619166666666672</v>
      </c>
      <c r="Z74" s="15">
        <f t="shared" si="61"/>
        <v>12.696160252990298</v>
      </c>
      <c r="AA74" s="15">
        <f t="shared" si="44"/>
        <v>79.797076481818294</v>
      </c>
      <c r="AB74" s="15">
        <f t="shared" si="62"/>
        <v>112.76670069444455</v>
      </c>
      <c r="AC74" s="15">
        <f t="shared" si="63"/>
        <v>1.1468005057100834</v>
      </c>
      <c r="AD74" s="15">
        <f t="shared" si="64"/>
        <v>1.5713272113845633</v>
      </c>
      <c r="AE74" s="15">
        <f t="shared" si="65"/>
        <v>0.57981837102991451</v>
      </c>
      <c r="AF74" s="15">
        <f t="shared" si="66"/>
        <v>1.1104220043433537</v>
      </c>
      <c r="AG74" s="15">
        <f t="shared" si="67"/>
        <v>9.991349208380516E-26</v>
      </c>
      <c r="AH74" s="15">
        <f t="shared" si="68"/>
        <v>0.18587017924315008</v>
      </c>
      <c r="AI74" s="15">
        <f t="shared" si="69"/>
        <v>-6.4824805038861987E-28</v>
      </c>
      <c r="AJ74" s="15">
        <f t="shared" si="70"/>
        <v>21.437904742444545</v>
      </c>
      <c r="AK74" s="15">
        <f t="shared" si="71"/>
        <v>1.2620881679582605</v>
      </c>
      <c r="AL74" s="15">
        <f t="shared" si="72"/>
        <v>0.57695766594312459</v>
      </c>
      <c r="AM74" s="15">
        <f t="shared" si="73"/>
        <v>21.482772317327136</v>
      </c>
      <c r="AP74" s="16">
        <f t="shared" ref="AP74:AP94" si="74">AM74</f>
        <v>21.482772317327136</v>
      </c>
      <c r="AQ74" t="s">
        <v>81</v>
      </c>
      <c r="BC74">
        <v>0</v>
      </c>
      <c r="BD74">
        <v>0</v>
      </c>
    </row>
    <row r="75" spans="1:56" x14ac:dyDescent="0.2">
      <c r="A75" s="28">
        <f>'(Lab)limts'!A71</f>
        <v>62.235000000000007</v>
      </c>
      <c r="B75" s="29">
        <f>'(Lab)limts'!C71</f>
        <v>-0.53666999999999998</v>
      </c>
      <c r="C75" s="15">
        <f>'(Lab)limts'!F71</f>
        <v>1.9083333333333334</v>
      </c>
      <c r="D75" s="15">
        <f t="shared" ref="D75:F90" si="75">D74</f>
        <v>72.911666666666676</v>
      </c>
      <c r="E75" s="15">
        <f t="shared" si="75"/>
        <v>1.4316666666666666</v>
      </c>
      <c r="F75" s="15">
        <f t="shared" si="75"/>
        <v>13.528333333333334</v>
      </c>
      <c r="G75" s="15">
        <f t="shared" si="45"/>
        <v>1.9823599067805804</v>
      </c>
      <c r="H75" s="15">
        <f t="shared" si="46"/>
        <v>13.603877102584477</v>
      </c>
      <c r="I75" s="15">
        <f t="shared" si="47"/>
        <v>7.7931185046825284</v>
      </c>
      <c r="J75" s="15">
        <f t="shared" si="48"/>
        <v>0.49154512180852578</v>
      </c>
      <c r="K75" s="15">
        <f t="shared" si="49"/>
        <v>62.235000000000007</v>
      </c>
      <c r="L75" s="15">
        <f t="shared" si="50"/>
        <v>-0.80046752052098158</v>
      </c>
      <c r="M75" s="15">
        <f t="shared" si="41"/>
        <v>1.9083333333333334</v>
      </c>
      <c r="N75" s="15">
        <f t="shared" si="41"/>
        <v>72.911666666666676</v>
      </c>
      <c r="O75" s="15">
        <f t="shared" si="51"/>
        <v>2.1353954327225395</v>
      </c>
      <c r="P75" s="15">
        <f t="shared" si="52"/>
        <v>13.528333333333334</v>
      </c>
      <c r="Q75" s="15">
        <f t="shared" si="53"/>
        <v>2.0694164304267324</v>
      </c>
      <c r="R75" s="15">
        <f t="shared" si="54"/>
        <v>13.695828431747751</v>
      </c>
      <c r="S75" s="15">
        <f t="shared" si="55"/>
        <v>112.75604978044849</v>
      </c>
      <c r="T75" s="15">
        <f t="shared" si="56"/>
        <v>81.030089098055825</v>
      </c>
      <c r="U75" s="15">
        <f t="shared" si="43"/>
        <v>-31.725960682392667</v>
      </c>
      <c r="V75" s="15">
        <f t="shared" si="57"/>
        <v>10.676666666666669</v>
      </c>
      <c r="W75" s="15">
        <f t="shared" si="58"/>
        <v>11.626412001321018</v>
      </c>
      <c r="X75" s="15">
        <f t="shared" si="59"/>
        <v>-2.9103668593093821</v>
      </c>
      <c r="Y75" s="15">
        <f t="shared" si="60"/>
        <v>67.573333333333338</v>
      </c>
      <c r="Z75" s="15">
        <f t="shared" si="61"/>
        <v>7.8826224310872419</v>
      </c>
      <c r="AA75" s="15">
        <f t="shared" si="44"/>
        <v>96.893069439252159</v>
      </c>
      <c r="AB75" s="15">
        <f t="shared" si="62"/>
        <v>308.8220444444446</v>
      </c>
      <c r="AC75" s="15">
        <f t="shared" si="63"/>
        <v>1.255457754388458</v>
      </c>
      <c r="AD75" s="15">
        <f t="shared" si="64"/>
        <v>1.3547180093989259</v>
      </c>
      <c r="AE75" s="15">
        <f t="shared" si="65"/>
        <v>0.6809065518491747</v>
      </c>
      <c r="AF75" s="15">
        <f t="shared" si="66"/>
        <v>1.0805099388862085</v>
      </c>
      <c r="AG75" s="15">
        <f t="shared" si="67"/>
        <v>2.7187124180230597E-21</v>
      </c>
      <c r="AH75" s="15">
        <f t="shared" si="68"/>
        <v>3.5198182215393559E-2</v>
      </c>
      <c r="AI75" s="15">
        <f t="shared" si="69"/>
        <v>-3.3403415013833321E-24</v>
      </c>
      <c r="AJ75" s="15">
        <f t="shared" si="70"/>
        <v>8.5042022555887176</v>
      </c>
      <c r="AK75" s="15">
        <f t="shared" si="71"/>
        <v>8.582163904707766</v>
      </c>
      <c r="AL75" s="15">
        <f t="shared" si="72"/>
        <v>-2.6935123450223819</v>
      </c>
      <c r="AM75" s="15">
        <f t="shared" si="73"/>
        <v>12.378610666953584</v>
      </c>
      <c r="AP75" s="16">
        <f t="shared" si="74"/>
        <v>12.378610666953584</v>
      </c>
      <c r="AQ75" t="s">
        <v>82</v>
      </c>
      <c r="BC75">
        <v>0</v>
      </c>
      <c r="BD75">
        <v>0</v>
      </c>
    </row>
    <row r="76" spans="1:56" x14ac:dyDescent="0.2">
      <c r="A76" s="28">
        <f>'(Lab)limts'!A72</f>
        <v>63.271666666666668</v>
      </c>
      <c r="B76" s="29">
        <f>'(Lab)limts'!C72</f>
        <v>1.7548299999999988</v>
      </c>
      <c r="C76" s="15">
        <f>'(Lab)limts'!F72</f>
        <v>14.421666666666667</v>
      </c>
      <c r="D76" s="15">
        <f t="shared" si="75"/>
        <v>72.911666666666676</v>
      </c>
      <c r="E76" s="15">
        <f t="shared" si="75"/>
        <v>1.4316666666666666</v>
      </c>
      <c r="F76" s="15">
        <f t="shared" si="75"/>
        <v>13.528333333333334</v>
      </c>
      <c r="G76" s="15">
        <f t="shared" si="45"/>
        <v>14.528038331906496</v>
      </c>
      <c r="H76" s="15">
        <f t="shared" si="46"/>
        <v>13.603877102584477</v>
      </c>
      <c r="I76" s="15">
        <f t="shared" si="47"/>
        <v>14.065957717245485</v>
      </c>
      <c r="J76" s="15">
        <f t="shared" si="48"/>
        <v>0.4337888775314066</v>
      </c>
      <c r="K76" s="15">
        <f t="shared" si="49"/>
        <v>63.271666666666668</v>
      </c>
      <c r="L76" s="15">
        <f t="shared" si="50"/>
        <v>2.5160557359584361</v>
      </c>
      <c r="M76" s="15">
        <f t="shared" si="41"/>
        <v>14.421666666666667</v>
      </c>
      <c r="N76" s="15">
        <f t="shared" si="41"/>
        <v>72.911666666666676</v>
      </c>
      <c r="O76" s="15">
        <f t="shared" si="51"/>
        <v>2.0527077429991301</v>
      </c>
      <c r="P76" s="15">
        <f t="shared" si="52"/>
        <v>13.528333333333334</v>
      </c>
      <c r="Q76" s="15">
        <f t="shared" si="53"/>
        <v>14.639501559509934</v>
      </c>
      <c r="R76" s="15">
        <f t="shared" si="54"/>
        <v>13.683179888313475</v>
      </c>
      <c r="S76" s="15">
        <f t="shared" si="55"/>
        <v>80.10357799243198</v>
      </c>
      <c r="T76" s="15">
        <f t="shared" si="56"/>
        <v>81.372096118953408</v>
      </c>
      <c r="U76" s="15">
        <f t="shared" si="43"/>
        <v>1.2685181265214283</v>
      </c>
      <c r="V76" s="15">
        <f t="shared" si="57"/>
        <v>9.6400000000000077</v>
      </c>
      <c r="W76" s="15">
        <f t="shared" si="58"/>
        <v>-0.95632167119645928</v>
      </c>
      <c r="X76" s="15">
        <f t="shared" si="59"/>
        <v>0.31334432853312338</v>
      </c>
      <c r="Y76" s="15">
        <f t="shared" si="60"/>
        <v>68.091666666666669</v>
      </c>
      <c r="Z76" s="15">
        <f t="shared" si="61"/>
        <v>14.161340723911705</v>
      </c>
      <c r="AA76" s="15">
        <f t="shared" si="44"/>
        <v>80.737837055692694</v>
      </c>
      <c r="AB76" s="15">
        <f t="shared" si="62"/>
        <v>327.30840277777787</v>
      </c>
      <c r="AC76" s="15">
        <f t="shared" si="63"/>
        <v>1.2634454902015284</v>
      </c>
      <c r="AD76" s="15">
        <f t="shared" si="64"/>
        <v>1.6372603325760267</v>
      </c>
      <c r="AE76" s="15">
        <f t="shared" si="65"/>
        <v>0.58097605519798901</v>
      </c>
      <c r="AF76" s="15">
        <f t="shared" si="66"/>
        <v>1.1234109980513929</v>
      </c>
      <c r="AG76" s="15">
        <f t="shared" si="67"/>
        <v>1.7956444518971473E-25</v>
      </c>
      <c r="AH76" s="15">
        <f t="shared" si="68"/>
        <v>0.2710686407495721</v>
      </c>
      <c r="AI76" s="15">
        <f t="shared" si="69"/>
        <v>-1.699053246091651E-27</v>
      </c>
      <c r="AJ76" s="15">
        <f t="shared" si="70"/>
        <v>7.6299294862830687</v>
      </c>
      <c r="AK76" s="15">
        <f t="shared" si="71"/>
        <v>-0.58409872405068619</v>
      </c>
      <c r="AL76" s="15">
        <f t="shared" si="72"/>
        <v>0.27892225470164816</v>
      </c>
      <c r="AM76" s="15">
        <f t="shared" si="73"/>
        <v>7.6573358884965534</v>
      </c>
      <c r="AP76" s="16">
        <f t="shared" si="74"/>
        <v>7.6573358884965534</v>
      </c>
      <c r="AQ76" t="s">
        <v>83</v>
      </c>
      <c r="BC76">
        <v>0</v>
      </c>
      <c r="BD76">
        <v>0</v>
      </c>
    </row>
    <row r="77" spans="1:56" x14ac:dyDescent="0.2">
      <c r="A77" s="28">
        <f>'(Lab)limts'!A73</f>
        <v>58.32166666666668</v>
      </c>
      <c r="B77" s="29">
        <f>'(Lab)limts'!C73</f>
        <v>0.66540999999999872</v>
      </c>
      <c r="C77" s="15">
        <f>'(Lab)limts'!F73</f>
        <v>17.371666666666666</v>
      </c>
      <c r="D77" s="15">
        <f t="shared" si="75"/>
        <v>72.911666666666676</v>
      </c>
      <c r="E77" s="15">
        <f t="shared" si="75"/>
        <v>1.4316666666666666</v>
      </c>
      <c r="F77" s="15">
        <f t="shared" si="75"/>
        <v>13.528333333333334</v>
      </c>
      <c r="G77" s="15">
        <f t="shared" si="45"/>
        <v>17.384406036614475</v>
      </c>
      <c r="H77" s="15">
        <f t="shared" si="46"/>
        <v>13.603877102584477</v>
      </c>
      <c r="I77" s="15">
        <f t="shared" si="47"/>
        <v>15.494141569599476</v>
      </c>
      <c r="J77" s="15">
        <f t="shared" si="48"/>
        <v>0.40789773778927785</v>
      </c>
      <c r="K77" s="15">
        <f t="shared" si="49"/>
        <v>58.32166666666668</v>
      </c>
      <c r="L77" s="15">
        <f t="shared" si="50"/>
        <v>0.9368292337023616</v>
      </c>
      <c r="M77" s="15">
        <f t="shared" si="41"/>
        <v>17.371666666666666</v>
      </c>
      <c r="N77" s="15">
        <f t="shared" si="41"/>
        <v>72.911666666666676</v>
      </c>
      <c r="O77" s="15">
        <f t="shared" si="51"/>
        <v>2.0156402612683162</v>
      </c>
      <c r="P77" s="15">
        <f t="shared" si="52"/>
        <v>13.528333333333334</v>
      </c>
      <c r="Q77" s="15">
        <f t="shared" si="53"/>
        <v>17.396909259719013</v>
      </c>
      <c r="R77" s="15">
        <f t="shared" si="54"/>
        <v>13.677668238432442</v>
      </c>
      <c r="S77" s="15">
        <f t="shared" si="55"/>
        <v>86.913110448173668</v>
      </c>
      <c r="T77" s="15">
        <f t="shared" si="56"/>
        <v>81.5256148697745</v>
      </c>
      <c r="U77" s="15">
        <f t="shared" si="43"/>
        <v>-5.387495578399168</v>
      </c>
      <c r="V77" s="15">
        <f t="shared" si="57"/>
        <v>14.589999999999996</v>
      </c>
      <c r="W77" s="15">
        <f t="shared" si="58"/>
        <v>-3.719241021286571</v>
      </c>
      <c r="X77" s="15">
        <f t="shared" si="59"/>
        <v>-1.449927780921596</v>
      </c>
      <c r="Y77" s="15">
        <f t="shared" si="60"/>
        <v>65.616666666666674</v>
      </c>
      <c r="Z77" s="15">
        <f t="shared" si="61"/>
        <v>15.537288749075728</v>
      </c>
      <c r="AA77" s="15">
        <f t="shared" si="44"/>
        <v>84.219362658974092</v>
      </c>
      <c r="AB77" s="15">
        <f t="shared" si="62"/>
        <v>243.88027777777802</v>
      </c>
      <c r="AC77" s="15">
        <f t="shared" si="63"/>
        <v>1.2251979712631267</v>
      </c>
      <c r="AD77" s="15">
        <f t="shared" si="64"/>
        <v>1.6991779937084077</v>
      </c>
      <c r="AE77" s="15">
        <f t="shared" si="65"/>
        <v>0.58901635343329173</v>
      </c>
      <c r="AF77" s="15">
        <f t="shared" si="66"/>
        <v>1.1372757574183106</v>
      </c>
      <c r="AG77" s="15">
        <f t="shared" si="67"/>
        <v>1.5336293932179875E-24</v>
      </c>
      <c r="AH77" s="15">
        <f t="shared" si="68"/>
        <v>0.37188829873706042</v>
      </c>
      <c r="AI77" s="15">
        <f t="shared" si="69"/>
        <v>-1.9908580729118535E-26</v>
      </c>
      <c r="AJ77" s="15">
        <f t="shared" si="70"/>
        <v>11.908279594160877</v>
      </c>
      <c r="AK77" s="15">
        <f t="shared" si="71"/>
        <v>-2.1888472161585808</v>
      </c>
      <c r="AL77" s="15">
        <f t="shared" si="72"/>
        <v>-1.2749131171256352</v>
      </c>
      <c r="AM77" s="15">
        <f t="shared" si="73"/>
        <v>12.17471061194526</v>
      </c>
      <c r="AP77" s="16">
        <f t="shared" si="74"/>
        <v>12.17471061194526</v>
      </c>
      <c r="AQ77" t="s">
        <v>84</v>
      </c>
      <c r="BC77">
        <v>0</v>
      </c>
      <c r="BD77">
        <v>0</v>
      </c>
    </row>
    <row r="78" spans="1:56" x14ac:dyDescent="0.2">
      <c r="A78" s="28">
        <f>'(Lab)limts'!A74</f>
        <v>86.268333333333359</v>
      </c>
      <c r="B78" s="29">
        <f>'(Lab)limts'!C74</f>
        <v>-0.49833</v>
      </c>
      <c r="C78" s="15">
        <f>'(Lab)limts'!F74</f>
        <v>10.119999999999999</v>
      </c>
      <c r="D78" s="15">
        <f t="shared" si="75"/>
        <v>72.911666666666676</v>
      </c>
      <c r="E78" s="15">
        <f t="shared" si="75"/>
        <v>1.4316666666666666</v>
      </c>
      <c r="F78" s="15">
        <f t="shared" si="75"/>
        <v>13.528333333333334</v>
      </c>
      <c r="G78" s="15">
        <f t="shared" si="45"/>
        <v>10.132261977905031</v>
      </c>
      <c r="H78" s="15">
        <f t="shared" si="46"/>
        <v>13.603877102584477</v>
      </c>
      <c r="I78" s="15">
        <f t="shared" si="47"/>
        <v>11.868069540244754</v>
      </c>
      <c r="J78" s="15">
        <f t="shared" si="48"/>
        <v>0.4632435479280046</v>
      </c>
      <c r="K78" s="15">
        <f t="shared" si="49"/>
        <v>86.268333333333359</v>
      </c>
      <c r="L78" s="15">
        <f t="shared" si="50"/>
        <v>-0.72917815723896251</v>
      </c>
      <c r="M78" s="15">
        <f t="shared" si="41"/>
        <v>10.119999999999999</v>
      </c>
      <c r="N78" s="15">
        <f t="shared" si="41"/>
        <v>72.911666666666676</v>
      </c>
      <c r="O78" s="15">
        <f t="shared" si="51"/>
        <v>2.0948770127835932</v>
      </c>
      <c r="P78" s="15">
        <f t="shared" si="52"/>
        <v>13.528333333333334</v>
      </c>
      <c r="Q78" s="15">
        <f t="shared" si="53"/>
        <v>10.146235793879146</v>
      </c>
      <c r="R78" s="15">
        <f t="shared" si="54"/>
        <v>13.689569477396537</v>
      </c>
      <c r="S78" s="15">
        <f t="shared" si="55"/>
        <v>94.121220830650913</v>
      </c>
      <c r="T78" s="15">
        <f t="shared" si="56"/>
        <v>81.197599565566676</v>
      </c>
      <c r="U78" s="15">
        <f t="shared" si="43"/>
        <v>-12.923621265084236</v>
      </c>
      <c r="V78" s="15">
        <f t="shared" si="57"/>
        <v>-13.356666666666683</v>
      </c>
      <c r="W78" s="15">
        <f t="shared" si="58"/>
        <v>3.5433336835173908</v>
      </c>
      <c r="X78" s="15">
        <f t="shared" si="59"/>
        <v>-2.6526986488655893</v>
      </c>
      <c r="Y78" s="15">
        <f t="shared" si="60"/>
        <v>79.590000000000018</v>
      </c>
      <c r="Z78" s="15">
        <f t="shared" si="61"/>
        <v>11.917902635637841</v>
      </c>
      <c r="AA78" s="15">
        <f t="shared" si="44"/>
        <v>87.659410198108787</v>
      </c>
      <c r="AB78" s="15">
        <f t="shared" si="62"/>
        <v>875.5681000000011</v>
      </c>
      <c r="AC78" s="15">
        <f t="shared" si="63"/>
        <v>1.4388659446462435</v>
      </c>
      <c r="AD78" s="15">
        <f t="shared" si="64"/>
        <v>1.536305618603703</v>
      </c>
      <c r="AE78" s="15">
        <f t="shared" si="65"/>
        <v>0.60355336664997727</v>
      </c>
      <c r="AF78" s="15">
        <f t="shared" si="66"/>
        <v>1.1078963538871878</v>
      </c>
      <c r="AG78" s="15">
        <f t="shared" si="67"/>
        <v>1.2290726977809255E-23</v>
      </c>
      <c r="AH78" s="15">
        <f t="shared" si="68"/>
        <v>0.14918589928253392</v>
      </c>
      <c r="AI78" s="15">
        <f t="shared" si="69"/>
        <v>-6.4004824529943198E-26</v>
      </c>
      <c r="AJ78" s="15">
        <f t="shared" si="70"/>
        <v>-9.2827735039281407</v>
      </c>
      <c r="AK78" s="15">
        <f t="shared" si="71"/>
        <v>2.3063989616452805</v>
      </c>
      <c r="AL78" s="15">
        <f t="shared" si="72"/>
        <v>-2.3943563308591789</v>
      </c>
      <c r="AM78" s="15">
        <f t="shared" si="73"/>
        <v>9.8601370342726078</v>
      </c>
      <c r="AP78" s="16">
        <f t="shared" si="74"/>
        <v>9.8601370342726078</v>
      </c>
      <c r="AQ78" t="s">
        <v>85</v>
      </c>
      <c r="BC78">
        <v>0</v>
      </c>
      <c r="BD78">
        <v>0</v>
      </c>
    </row>
    <row r="79" spans="1:56" x14ac:dyDescent="0.2">
      <c r="A79" s="28">
        <f>'(Lab)limts'!A75</f>
        <v>60.224999999999994</v>
      </c>
      <c r="B79" s="29">
        <f>'(Lab)limts'!C75</f>
        <v>2.5326766666666654</v>
      </c>
      <c r="C79" s="15">
        <f>'(Lab)limts'!F75</f>
        <v>-5.3316666666666661</v>
      </c>
      <c r="D79" s="15">
        <f t="shared" si="75"/>
        <v>72.911666666666676</v>
      </c>
      <c r="E79" s="15">
        <f t="shared" si="75"/>
        <v>1.4316666666666666</v>
      </c>
      <c r="F79" s="15">
        <f t="shared" si="75"/>
        <v>13.528333333333334</v>
      </c>
      <c r="G79" s="15">
        <f t="shared" si="45"/>
        <v>5.902636744906653</v>
      </c>
      <c r="H79" s="15">
        <f t="shared" si="46"/>
        <v>13.603877102584477</v>
      </c>
      <c r="I79" s="15">
        <f t="shared" si="47"/>
        <v>9.753256923745564</v>
      </c>
      <c r="J79" s="15">
        <f t="shared" si="48"/>
        <v>0.48146872440640398</v>
      </c>
      <c r="K79" s="15">
        <f t="shared" si="49"/>
        <v>60.224999999999994</v>
      </c>
      <c r="L79" s="15">
        <f t="shared" si="50"/>
        <v>3.7520812707005278</v>
      </c>
      <c r="M79" s="15">
        <f t="shared" si="41"/>
        <v>-5.3316666666666661</v>
      </c>
      <c r="N79" s="15">
        <f t="shared" si="41"/>
        <v>72.911666666666676</v>
      </c>
      <c r="O79" s="15">
        <f t="shared" si="51"/>
        <v>2.120969390441835</v>
      </c>
      <c r="P79" s="15">
        <f t="shared" si="52"/>
        <v>13.528333333333334</v>
      </c>
      <c r="Q79" s="15">
        <f t="shared" si="53"/>
        <v>6.519569257733683</v>
      </c>
      <c r="R79" s="15">
        <f t="shared" si="54"/>
        <v>13.693586598585814</v>
      </c>
      <c r="S79" s="15">
        <f t="shared" si="55"/>
        <v>305.13539826652004</v>
      </c>
      <c r="T79" s="15">
        <f t="shared" si="56"/>
        <v>81.089711392849239</v>
      </c>
      <c r="U79" s="15">
        <f t="shared" si="43"/>
        <v>-224.0456868736708</v>
      </c>
      <c r="V79" s="15">
        <f t="shared" si="57"/>
        <v>12.686666666666682</v>
      </c>
      <c r="W79" s="15">
        <f t="shared" si="58"/>
        <v>7.1740173408521306</v>
      </c>
      <c r="X79" s="15">
        <f t="shared" si="59"/>
        <v>-17.518378953518326</v>
      </c>
      <c r="Y79" s="15">
        <f t="shared" si="60"/>
        <v>66.568333333333328</v>
      </c>
      <c r="Z79" s="15">
        <f t="shared" si="61"/>
        <v>10.106577928159748</v>
      </c>
      <c r="AA79" s="15">
        <f t="shared" si="44"/>
        <v>193.11255482968465</v>
      </c>
      <c r="AB79" s="15">
        <f t="shared" si="62"/>
        <v>274.50966944444428</v>
      </c>
      <c r="AC79" s="15">
        <f t="shared" si="63"/>
        <v>1.239938050979442</v>
      </c>
      <c r="AD79" s="15">
        <f t="shared" si="64"/>
        <v>1.4547960067671886</v>
      </c>
      <c r="AE79" s="15">
        <f t="shared" si="65"/>
        <v>0.95640871067705402</v>
      </c>
      <c r="AF79" s="15">
        <f t="shared" si="66"/>
        <v>1.1449902874844264</v>
      </c>
      <c r="AG79" s="15">
        <f t="shared" si="67"/>
        <v>6.5709069769062938E-4</v>
      </c>
      <c r="AH79" s="15">
        <f t="shared" si="68"/>
        <v>8.3940504353522474E-2</v>
      </c>
      <c r="AI79" s="15">
        <f t="shared" si="69"/>
        <v>-1.9253259152440451E-6</v>
      </c>
      <c r="AJ79" s="15">
        <f t="shared" si="70"/>
        <v>10.231693959746885</v>
      </c>
      <c r="AK79" s="15">
        <f t="shared" si="71"/>
        <v>4.9312874846240833</v>
      </c>
      <c r="AL79" s="15">
        <f t="shared" si="72"/>
        <v>-15.300024065712087</v>
      </c>
      <c r="AM79" s="15">
        <f t="shared" si="73"/>
        <v>19.055079092380147</v>
      </c>
      <c r="AP79" s="16">
        <f t="shared" si="74"/>
        <v>19.055079092380147</v>
      </c>
      <c r="AQ79" t="s">
        <v>86</v>
      </c>
      <c r="BC79">
        <v>0</v>
      </c>
      <c r="BD79">
        <v>0</v>
      </c>
    </row>
    <row r="80" spans="1:56" x14ac:dyDescent="0.2">
      <c r="A80" s="28">
        <f>'(Lab)limts'!A76</f>
        <v>49.830000000000005</v>
      </c>
      <c r="B80" s="29">
        <f>'(Lab)limts'!C76</f>
        <v>1.8733329999999999</v>
      </c>
      <c r="C80" s="15">
        <f>'(Lab)limts'!F76</f>
        <v>1.5549999999999999</v>
      </c>
      <c r="D80" s="15">
        <f t="shared" si="75"/>
        <v>72.911666666666676</v>
      </c>
      <c r="E80" s="15">
        <f t="shared" si="75"/>
        <v>1.4316666666666666</v>
      </c>
      <c r="F80" s="15">
        <f t="shared" si="75"/>
        <v>13.528333333333334</v>
      </c>
      <c r="G80" s="15">
        <f t="shared" si="45"/>
        <v>2.43462554182137</v>
      </c>
      <c r="H80" s="15">
        <f t="shared" si="46"/>
        <v>13.603877102584477</v>
      </c>
      <c r="I80" s="15">
        <f t="shared" si="47"/>
        <v>8.0192513222029227</v>
      </c>
      <c r="J80" s="15">
        <f t="shared" si="48"/>
        <v>0.49065514653775744</v>
      </c>
      <c r="K80" s="15">
        <f t="shared" si="49"/>
        <v>49.830000000000005</v>
      </c>
      <c r="L80" s="15">
        <f t="shared" si="50"/>
        <v>2.7924934776290162</v>
      </c>
      <c r="M80" s="15">
        <f t="shared" si="41"/>
        <v>1.5549999999999999</v>
      </c>
      <c r="N80" s="15">
        <f t="shared" si="41"/>
        <v>72.911666666666676</v>
      </c>
      <c r="O80" s="15">
        <f t="shared" si="51"/>
        <v>2.1341212847932227</v>
      </c>
      <c r="P80" s="15">
        <f t="shared" si="52"/>
        <v>13.528333333333334</v>
      </c>
      <c r="Q80" s="15">
        <f t="shared" si="53"/>
        <v>3.1962548119010465</v>
      </c>
      <c r="R80" s="15">
        <f t="shared" si="54"/>
        <v>13.695629829839344</v>
      </c>
      <c r="S80" s="15">
        <f t="shared" si="55"/>
        <v>29.111247237376897</v>
      </c>
      <c r="T80" s="15">
        <f t="shared" si="56"/>
        <v>81.035354317363556</v>
      </c>
      <c r="U80" s="15">
        <f t="shared" si="43"/>
        <v>51.924107079986655</v>
      </c>
      <c r="V80" s="15">
        <f t="shared" si="57"/>
        <v>23.081666666666671</v>
      </c>
      <c r="W80" s="15">
        <f t="shared" si="58"/>
        <v>10.499375017938299</v>
      </c>
      <c r="X80" s="15">
        <f t="shared" si="59"/>
        <v>5.7928653780407942</v>
      </c>
      <c r="Y80" s="15">
        <f t="shared" si="60"/>
        <v>61.370833333333337</v>
      </c>
      <c r="Z80" s="15">
        <f t="shared" si="61"/>
        <v>8.4459423208701949</v>
      </c>
      <c r="AA80" s="15">
        <f t="shared" si="44"/>
        <v>55.073300777370228</v>
      </c>
      <c r="AB80" s="15">
        <f t="shared" si="62"/>
        <v>129.29585069444454</v>
      </c>
      <c r="AC80" s="15">
        <f t="shared" si="63"/>
        <v>1.1587274276483643</v>
      </c>
      <c r="AD80" s="15">
        <f t="shared" si="64"/>
        <v>1.3800674044391588</v>
      </c>
      <c r="AE80" s="15">
        <f t="shared" si="65"/>
        <v>0.63160649460899165</v>
      </c>
      <c r="AF80" s="15">
        <f t="shared" si="66"/>
        <v>1.0800176803443182</v>
      </c>
      <c r="AG80" s="15">
        <f t="shared" si="67"/>
        <v>7.3750346530091937E-33</v>
      </c>
      <c r="AH80" s="15">
        <f t="shared" si="68"/>
        <v>4.4812514186024326E-2</v>
      </c>
      <c r="AI80" s="15">
        <f t="shared" si="69"/>
        <v>-1.1536411506014468E-35</v>
      </c>
      <c r="AJ80" s="15">
        <f t="shared" si="70"/>
        <v>19.919841470837433</v>
      </c>
      <c r="AK80" s="15">
        <f t="shared" si="71"/>
        <v>7.6078711693108252</v>
      </c>
      <c r="AL80" s="15">
        <f t="shared" si="72"/>
        <v>5.3636764318469146</v>
      </c>
      <c r="AM80" s="15">
        <f t="shared" si="73"/>
        <v>21.987469450068048</v>
      </c>
      <c r="AP80" s="16">
        <f t="shared" si="74"/>
        <v>21.987469450068048</v>
      </c>
      <c r="AQ80" t="s">
        <v>87</v>
      </c>
      <c r="BC80">
        <v>0</v>
      </c>
      <c r="BD80">
        <v>0</v>
      </c>
    </row>
    <row r="81" spans="1:56" x14ac:dyDescent="0.2">
      <c r="A81" s="28">
        <f>'(Lab)limts'!A77</f>
        <v>68.041666666666671</v>
      </c>
      <c r="B81" s="29">
        <f>'(Lab)limts'!C77</f>
        <v>2.2474499999999988</v>
      </c>
      <c r="C81" s="15">
        <f>'(Lab)limts'!F77</f>
        <v>4.623333333333334</v>
      </c>
      <c r="D81" s="15">
        <f t="shared" si="75"/>
        <v>72.911666666666676</v>
      </c>
      <c r="E81" s="15">
        <f t="shared" si="75"/>
        <v>1.4316666666666666</v>
      </c>
      <c r="F81" s="15">
        <f t="shared" si="75"/>
        <v>13.528333333333334</v>
      </c>
      <c r="G81" s="15">
        <f t="shared" si="45"/>
        <v>5.1406461280281794</v>
      </c>
      <c r="H81" s="15">
        <f t="shared" si="46"/>
        <v>13.603877102584477</v>
      </c>
      <c r="I81" s="15">
        <f t="shared" si="47"/>
        <v>9.3722616153063285</v>
      </c>
      <c r="J81" s="15">
        <f t="shared" si="48"/>
        <v>0.48387834905778604</v>
      </c>
      <c r="K81" s="15">
        <f t="shared" si="49"/>
        <v>68.041666666666671</v>
      </c>
      <c r="L81" s="15">
        <f t="shared" si="50"/>
        <v>3.3349423955899193</v>
      </c>
      <c r="M81" s="15">
        <f t="shared" si="41"/>
        <v>4.623333333333334</v>
      </c>
      <c r="N81" s="15">
        <f t="shared" si="41"/>
        <v>72.911666666666676</v>
      </c>
      <c r="O81" s="15">
        <f t="shared" si="51"/>
        <v>2.1244191697343968</v>
      </c>
      <c r="P81" s="15">
        <f t="shared" si="52"/>
        <v>13.528333333333334</v>
      </c>
      <c r="Q81" s="15">
        <f t="shared" si="53"/>
        <v>5.7006185535443556</v>
      </c>
      <c r="R81" s="15">
        <f t="shared" si="54"/>
        <v>13.694121351386981</v>
      </c>
      <c r="S81" s="15">
        <f t="shared" si="55"/>
        <v>54.196011861284347</v>
      </c>
      <c r="T81" s="15">
        <f t="shared" si="56"/>
        <v>81.075451808754508</v>
      </c>
      <c r="U81" s="15">
        <f t="shared" si="43"/>
        <v>26.879439947470161</v>
      </c>
      <c r="V81" s="15">
        <f t="shared" si="57"/>
        <v>4.8700000000000045</v>
      </c>
      <c r="W81" s="15">
        <f t="shared" si="58"/>
        <v>7.9935027978426252</v>
      </c>
      <c r="X81" s="15">
        <f t="shared" si="59"/>
        <v>4.1071041502764194</v>
      </c>
      <c r="Y81" s="15">
        <f t="shared" si="60"/>
        <v>70.476666666666674</v>
      </c>
      <c r="Z81" s="15">
        <f t="shared" si="61"/>
        <v>9.6973699524656674</v>
      </c>
      <c r="AA81" s="15">
        <f t="shared" si="44"/>
        <v>67.635731835019428</v>
      </c>
      <c r="AB81" s="15">
        <f t="shared" si="62"/>
        <v>419.29387777777805</v>
      </c>
      <c r="AC81" s="15">
        <f t="shared" si="63"/>
        <v>1.300076651443407</v>
      </c>
      <c r="AD81" s="15">
        <f t="shared" si="64"/>
        <v>1.436381647860955</v>
      </c>
      <c r="AE81" s="15">
        <f t="shared" si="65"/>
        <v>0.59207140122837831</v>
      </c>
      <c r="AF81" s="15">
        <f t="shared" si="66"/>
        <v>1.0861230312397947</v>
      </c>
      <c r="AG81" s="15">
        <f t="shared" si="67"/>
        <v>3.9600693586861134E-29</v>
      </c>
      <c r="AH81" s="15">
        <f t="shared" si="68"/>
        <v>7.2651086752982735E-2</v>
      </c>
      <c r="AI81" s="15">
        <f t="shared" si="69"/>
        <v>-1.0042741192134138E-31</v>
      </c>
      <c r="AJ81" s="15">
        <f t="shared" si="70"/>
        <v>3.7459329760234512</v>
      </c>
      <c r="AK81" s="15">
        <f t="shared" si="71"/>
        <v>5.5650271010817134</v>
      </c>
      <c r="AL81" s="15">
        <f t="shared" si="72"/>
        <v>3.7814354655459388</v>
      </c>
      <c r="AM81" s="15">
        <f t="shared" si="73"/>
        <v>7.7007009211319515</v>
      </c>
      <c r="AP81" s="16">
        <f t="shared" si="74"/>
        <v>7.7007009211319515</v>
      </c>
      <c r="AQ81" t="s">
        <v>88</v>
      </c>
      <c r="BC81">
        <v>0</v>
      </c>
      <c r="BD81">
        <v>0</v>
      </c>
    </row>
    <row r="82" spans="1:56" x14ac:dyDescent="0.2">
      <c r="A82" s="28">
        <f>'(Lab)limts'!A78</f>
        <v>52.051666666666669</v>
      </c>
      <c r="B82" s="29">
        <f>'(Lab)limts'!C78</f>
        <v>0.97944999999999882</v>
      </c>
      <c r="C82" s="15">
        <f>'(Lab)limts'!F78</f>
        <v>17.371666666666666</v>
      </c>
      <c r="D82" s="15">
        <f t="shared" si="75"/>
        <v>72.911666666666676</v>
      </c>
      <c r="E82" s="15">
        <f t="shared" si="75"/>
        <v>1.4316666666666666</v>
      </c>
      <c r="F82" s="15">
        <f t="shared" si="75"/>
        <v>13.528333333333334</v>
      </c>
      <c r="G82" s="15">
        <f t="shared" si="45"/>
        <v>17.399256451937184</v>
      </c>
      <c r="H82" s="15">
        <f t="shared" si="46"/>
        <v>13.603877102584477</v>
      </c>
      <c r="I82" s="15">
        <f t="shared" si="47"/>
        <v>15.50156677726083</v>
      </c>
      <c r="J82" s="15">
        <f t="shared" si="48"/>
        <v>0.40774842037540182</v>
      </c>
      <c r="K82" s="15">
        <f t="shared" si="49"/>
        <v>52.051666666666669</v>
      </c>
      <c r="L82" s="15">
        <f t="shared" si="50"/>
        <v>1.3788191903366858</v>
      </c>
      <c r="M82" s="15">
        <f t="shared" si="41"/>
        <v>17.371666666666666</v>
      </c>
      <c r="N82" s="15">
        <f t="shared" si="41"/>
        <v>72.911666666666676</v>
      </c>
      <c r="O82" s="15">
        <f t="shared" si="51"/>
        <v>2.0154264885041169</v>
      </c>
      <c r="P82" s="15">
        <f t="shared" si="52"/>
        <v>13.528333333333334</v>
      </c>
      <c r="Q82" s="15">
        <f t="shared" si="53"/>
        <v>17.426300385836875</v>
      </c>
      <c r="R82" s="15">
        <f t="shared" si="54"/>
        <v>13.677636736963803</v>
      </c>
      <c r="S82" s="15">
        <f t="shared" si="55"/>
        <v>85.461848974844102</v>
      </c>
      <c r="T82" s="15">
        <f t="shared" si="56"/>
        <v>81.526500589201433</v>
      </c>
      <c r="U82" s="15">
        <f t="shared" si="43"/>
        <v>-3.9353483856426692</v>
      </c>
      <c r="V82" s="15">
        <f t="shared" si="57"/>
        <v>20.860000000000007</v>
      </c>
      <c r="W82" s="15">
        <f t="shared" si="58"/>
        <v>-3.7486636488730714</v>
      </c>
      <c r="X82" s="15">
        <f t="shared" si="59"/>
        <v>-1.0601890448447169</v>
      </c>
      <c r="Y82" s="15">
        <f t="shared" si="60"/>
        <v>62.481666666666669</v>
      </c>
      <c r="Z82" s="15">
        <f t="shared" si="61"/>
        <v>15.55196856140034</v>
      </c>
      <c r="AA82" s="15">
        <f t="shared" si="44"/>
        <v>83.494174782022768</v>
      </c>
      <c r="AB82" s="15">
        <f t="shared" si="62"/>
        <v>155.79200277777784</v>
      </c>
      <c r="AC82" s="15">
        <f t="shared" si="63"/>
        <v>1.1762531398505582</v>
      </c>
      <c r="AD82" s="15">
        <f t="shared" si="64"/>
        <v>1.6998385852630151</v>
      </c>
      <c r="AE82" s="15">
        <f t="shared" si="65"/>
        <v>0.58682182361260871</v>
      </c>
      <c r="AF82" s="15">
        <f t="shared" si="66"/>
        <v>1.1368935182795035</v>
      </c>
      <c r="AG82" s="15">
        <f t="shared" si="67"/>
        <v>9.8419607915183842E-25</v>
      </c>
      <c r="AH82" s="15">
        <f t="shared" si="68"/>
        <v>0.3730767529816208</v>
      </c>
      <c r="AI82" s="15">
        <f t="shared" si="69"/>
        <v>-1.2817023544408604E-26</v>
      </c>
      <c r="AJ82" s="15">
        <f t="shared" si="70"/>
        <v>17.734277846561369</v>
      </c>
      <c r="AK82" s="15">
        <f t="shared" si="71"/>
        <v>-2.2053056574739669</v>
      </c>
      <c r="AL82" s="15">
        <f t="shared" si="72"/>
        <v>-0.9325315236638293</v>
      </c>
      <c r="AM82" s="15">
        <f t="shared" si="73"/>
        <v>17.895183676748076</v>
      </c>
      <c r="AP82" s="16">
        <f t="shared" si="74"/>
        <v>17.895183676748076</v>
      </c>
      <c r="AQ82" t="s">
        <v>89</v>
      </c>
      <c r="BC82">
        <v>0</v>
      </c>
      <c r="BD82">
        <v>0</v>
      </c>
    </row>
    <row r="83" spans="1:56" x14ac:dyDescent="0.2">
      <c r="A83" s="28">
        <f>'(Lab)limts'!A79</f>
        <v>40.094999999999999</v>
      </c>
      <c r="B83" s="29">
        <f>'(Lab)limts'!C79</f>
        <v>1.2943966666666655</v>
      </c>
      <c r="C83" s="15">
        <f>'(Lab)limts'!F79</f>
        <v>16.003333333333334</v>
      </c>
      <c r="D83" s="15">
        <f t="shared" si="75"/>
        <v>72.911666666666676</v>
      </c>
      <c r="E83" s="15">
        <f t="shared" si="75"/>
        <v>1.4316666666666666</v>
      </c>
      <c r="F83" s="15">
        <f t="shared" si="75"/>
        <v>13.528333333333334</v>
      </c>
      <c r="G83" s="15">
        <f t="shared" si="45"/>
        <v>16.055595302213355</v>
      </c>
      <c r="H83" s="15">
        <f t="shared" si="46"/>
        <v>13.603877102584477</v>
      </c>
      <c r="I83" s="15">
        <f t="shared" si="47"/>
        <v>14.829736202398916</v>
      </c>
      <c r="J83" s="15">
        <f t="shared" si="48"/>
        <v>0.42063913811265169</v>
      </c>
      <c r="K83" s="15">
        <f t="shared" si="49"/>
        <v>40.094999999999999</v>
      </c>
      <c r="L83" s="15">
        <f t="shared" si="50"/>
        <v>1.8388705649092212</v>
      </c>
      <c r="M83" s="15">
        <f t="shared" si="41"/>
        <v>16.003333333333334</v>
      </c>
      <c r="N83" s="15">
        <f t="shared" si="41"/>
        <v>72.911666666666676</v>
      </c>
      <c r="O83" s="15">
        <f t="shared" si="51"/>
        <v>2.0338816993979463</v>
      </c>
      <c r="P83" s="15">
        <f t="shared" si="52"/>
        <v>13.528333333333334</v>
      </c>
      <c r="Q83" s="15">
        <f t="shared" si="53"/>
        <v>16.108635036286202</v>
      </c>
      <c r="R83" s="15">
        <f t="shared" si="54"/>
        <v>13.680368326361819</v>
      </c>
      <c r="S83" s="15">
        <f t="shared" si="55"/>
        <v>83.445149038619945</v>
      </c>
      <c r="T83" s="15">
        <f t="shared" si="56"/>
        <v>81.450050637791549</v>
      </c>
      <c r="U83" s="15">
        <f t="shared" si="43"/>
        <v>-1.9950984008283967</v>
      </c>
      <c r="V83" s="15">
        <f t="shared" si="57"/>
        <v>32.816666666666677</v>
      </c>
      <c r="W83" s="15">
        <f t="shared" si="58"/>
        <v>-2.4282667099243831</v>
      </c>
      <c r="X83" s="15">
        <f t="shared" si="59"/>
        <v>-0.51688986065466069</v>
      </c>
      <c r="Y83" s="15">
        <f t="shared" si="60"/>
        <v>56.503333333333337</v>
      </c>
      <c r="Z83" s="15">
        <f t="shared" si="61"/>
        <v>14.894501681324011</v>
      </c>
      <c r="AA83" s="15">
        <f t="shared" si="44"/>
        <v>82.447599838205747</v>
      </c>
      <c r="AB83" s="15">
        <f t="shared" si="62"/>
        <v>42.2933444444445</v>
      </c>
      <c r="AC83" s="15">
        <f t="shared" si="63"/>
        <v>1.0803789751089106</v>
      </c>
      <c r="AD83" s="15">
        <f t="shared" si="64"/>
        <v>1.6702525756595805</v>
      </c>
      <c r="AE83" s="15">
        <f t="shared" si="65"/>
        <v>0.5841504377577037</v>
      </c>
      <c r="AF83" s="15">
        <f t="shared" si="66"/>
        <v>1.130509445159924</v>
      </c>
      <c r="AG83" s="15">
        <f t="shared" si="67"/>
        <v>5.1734605343233067E-25</v>
      </c>
      <c r="AH83" s="15">
        <f t="shared" si="68"/>
        <v>0.3221965756143923</v>
      </c>
      <c r="AI83" s="15">
        <f t="shared" si="69"/>
        <v>-5.8184783675194704E-27</v>
      </c>
      <c r="AJ83" s="15">
        <f t="shared" si="70"/>
        <v>30.375143743757604</v>
      </c>
      <c r="AK83" s="15">
        <f t="shared" si="71"/>
        <v>-1.4538320403220835</v>
      </c>
      <c r="AL83" s="15">
        <f t="shared" si="72"/>
        <v>-0.45721852468162305</v>
      </c>
      <c r="AM83" s="15">
        <f t="shared" si="73"/>
        <v>30.413352887090827</v>
      </c>
      <c r="AP83" s="16">
        <f t="shared" si="74"/>
        <v>30.413352887090827</v>
      </c>
      <c r="AQ83" t="s">
        <v>90</v>
      </c>
      <c r="BC83">
        <v>0</v>
      </c>
      <c r="BD83">
        <v>0</v>
      </c>
    </row>
    <row r="84" spans="1:56" x14ac:dyDescent="0.2">
      <c r="A84" s="28">
        <f>'(Lab)limts'!A80</f>
        <v>43.778333333333329</v>
      </c>
      <c r="B84" s="29">
        <f>'(Lab)limts'!C80</f>
        <v>-8.9366699999999994</v>
      </c>
      <c r="C84" s="15">
        <f>'(Lab)limts'!F80</f>
        <v>14.744999999999999</v>
      </c>
      <c r="D84" s="15">
        <f t="shared" si="75"/>
        <v>72.911666666666676</v>
      </c>
      <c r="E84" s="15">
        <f t="shared" si="75"/>
        <v>1.4316666666666666</v>
      </c>
      <c r="F84" s="15">
        <f t="shared" si="75"/>
        <v>13.528333333333334</v>
      </c>
      <c r="G84" s="15">
        <f t="shared" si="45"/>
        <v>17.241783425414553</v>
      </c>
      <c r="H84" s="15">
        <f t="shared" si="46"/>
        <v>13.603877102584477</v>
      </c>
      <c r="I84" s="15">
        <f t="shared" si="47"/>
        <v>15.422830263999515</v>
      </c>
      <c r="J84" s="15">
        <f t="shared" si="48"/>
        <v>0.40932396776341251</v>
      </c>
      <c r="K84" s="15">
        <f t="shared" si="49"/>
        <v>43.778333333333329</v>
      </c>
      <c r="L84" s="15">
        <f t="shared" si="50"/>
        <v>-12.594663222992256</v>
      </c>
      <c r="M84" s="15">
        <f t="shared" si="41"/>
        <v>14.744999999999999</v>
      </c>
      <c r="N84" s="15">
        <f t="shared" si="41"/>
        <v>72.911666666666676</v>
      </c>
      <c r="O84" s="15">
        <f t="shared" si="51"/>
        <v>2.0176821471812856</v>
      </c>
      <c r="P84" s="15">
        <f t="shared" si="52"/>
        <v>13.528333333333334</v>
      </c>
      <c r="Q84" s="15">
        <f t="shared" si="53"/>
        <v>19.391765435374719</v>
      </c>
      <c r="R84" s="15">
        <f t="shared" si="54"/>
        <v>13.677969294629662</v>
      </c>
      <c r="S84" s="15">
        <f t="shared" si="55"/>
        <v>130.50279384377737</v>
      </c>
      <c r="T84" s="15">
        <f t="shared" si="56"/>
        <v>81.517154979842758</v>
      </c>
      <c r="U84" s="15">
        <f t="shared" si="43"/>
        <v>-48.985638863934611</v>
      </c>
      <c r="V84" s="15">
        <f t="shared" si="57"/>
        <v>29.133333333333347</v>
      </c>
      <c r="W84" s="15">
        <f t="shared" si="58"/>
        <v>-5.7137961407450568</v>
      </c>
      <c r="X84" s="15">
        <f t="shared" si="59"/>
        <v>-13.503830888196752</v>
      </c>
      <c r="Y84" s="15">
        <f t="shared" si="60"/>
        <v>58.344999999999999</v>
      </c>
      <c r="Z84" s="15">
        <f t="shared" si="61"/>
        <v>16.534867365002192</v>
      </c>
      <c r="AA84" s="15">
        <f t="shared" si="44"/>
        <v>106.00997441181006</v>
      </c>
      <c r="AB84" s="15">
        <f t="shared" si="62"/>
        <v>69.639024999999975</v>
      </c>
      <c r="AC84" s="15">
        <f t="shared" si="63"/>
        <v>1.1103304473384323</v>
      </c>
      <c r="AD84" s="15">
        <f t="shared" si="64"/>
        <v>1.7440690314250986</v>
      </c>
      <c r="AE84" s="15">
        <f t="shared" si="65"/>
        <v>0.81443131931275237</v>
      </c>
      <c r="AF84" s="15">
        <f t="shared" si="66"/>
        <v>1.2019977076411017</v>
      </c>
      <c r="AG84" s="15">
        <f t="shared" si="67"/>
        <v>4.2978210051506625E-19</v>
      </c>
      <c r="AH84" s="15">
        <f t="shared" si="68"/>
        <v>0.45808007080064206</v>
      </c>
      <c r="AI84" s="15">
        <f t="shared" si="69"/>
        <v>-6.8722204918370268E-21</v>
      </c>
      <c r="AJ84" s="15">
        <f t="shared" si="70"/>
        <v>26.238435056130108</v>
      </c>
      <c r="AK84" s="15">
        <f t="shared" si="71"/>
        <v>-3.2761295784698667</v>
      </c>
      <c r="AL84" s="15">
        <f t="shared" si="72"/>
        <v>-11.23448971853513</v>
      </c>
      <c r="AM84" s="15">
        <f t="shared" si="73"/>
        <v>28.729814800056648</v>
      </c>
      <c r="AP84" s="16">
        <f t="shared" si="74"/>
        <v>28.729814800056648</v>
      </c>
      <c r="AQ84" t="s">
        <v>91</v>
      </c>
      <c r="BC84">
        <v>0</v>
      </c>
      <c r="BD84">
        <v>0</v>
      </c>
    </row>
    <row r="85" spans="1:56" x14ac:dyDescent="0.2">
      <c r="A85" s="28">
        <f>'(Lab)limts'!A81</f>
        <v>93.763333333333321</v>
      </c>
      <c r="B85" s="29">
        <f>'(Lab)limts'!C81</f>
        <v>-0.72167000000000003</v>
      </c>
      <c r="C85" s="15">
        <f>'(Lab)limts'!F81</f>
        <v>2.9800000000000004</v>
      </c>
      <c r="D85" s="15">
        <f t="shared" si="75"/>
        <v>72.911666666666676</v>
      </c>
      <c r="E85" s="15">
        <f t="shared" si="75"/>
        <v>1.4316666666666666</v>
      </c>
      <c r="F85" s="15">
        <f t="shared" si="75"/>
        <v>13.528333333333334</v>
      </c>
      <c r="G85" s="15">
        <f t="shared" si="45"/>
        <v>3.0661388730616888</v>
      </c>
      <c r="H85" s="15">
        <f t="shared" si="46"/>
        <v>13.603877102584477</v>
      </c>
      <c r="I85" s="15">
        <f t="shared" si="47"/>
        <v>8.3350079878230829</v>
      </c>
      <c r="J85" s="15">
        <f t="shared" si="48"/>
        <v>0.48930325511082456</v>
      </c>
      <c r="K85" s="15">
        <f t="shared" si="49"/>
        <v>93.763333333333321</v>
      </c>
      <c r="L85" s="15">
        <f t="shared" si="50"/>
        <v>-1.0747854801158288</v>
      </c>
      <c r="M85" s="15">
        <f t="shared" si="41"/>
        <v>2.9800000000000004</v>
      </c>
      <c r="N85" s="15">
        <f t="shared" si="41"/>
        <v>72.911666666666676</v>
      </c>
      <c r="O85" s="15">
        <f t="shared" si="51"/>
        <v>2.1321858269003302</v>
      </c>
      <c r="P85" s="15">
        <f t="shared" si="52"/>
        <v>13.528333333333334</v>
      </c>
      <c r="Q85" s="15">
        <f t="shared" si="53"/>
        <v>3.1678958045156431</v>
      </c>
      <c r="R85" s="15">
        <f t="shared" si="54"/>
        <v>13.695328370587266</v>
      </c>
      <c r="S85" s="15">
        <f t="shared" si="55"/>
        <v>109.83266376975023</v>
      </c>
      <c r="T85" s="15">
        <f t="shared" si="56"/>
        <v>81.043352589890404</v>
      </c>
      <c r="U85" s="15">
        <f t="shared" si="43"/>
        <v>-28.789311179859823</v>
      </c>
      <c r="V85" s="15">
        <f t="shared" si="57"/>
        <v>-20.851666666666645</v>
      </c>
      <c r="W85" s="15">
        <f t="shared" si="58"/>
        <v>10.527432566071623</v>
      </c>
      <c r="X85" s="15">
        <f t="shared" si="59"/>
        <v>-3.2749297155741655</v>
      </c>
      <c r="Y85" s="15">
        <f t="shared" si="60"/>
        <v>83.337500000000006</v>
      </c>
      <c r="Z85" s="15">
        <f t="shared" si="61"/>
        <v>8.4316120875514535</v>
      </c>
      <c r="AA85" s="15">
        <f t="shared" si="44"/>
        <v>95.438008179820315</v>
      </c>
      <c r="AB85" s="15">
        <f t="shared" si="62"/>
        <v>1111.3889062500004</v>
      </c>
      <c r="AC85" s="15">
        <f t="shared" si="63"/>
        <v>1.4956228930846178</v>
      </c>
      <c r="AD85" s="15">
        <f t="shared" si="64"/>
        <v>1.3794225439398153</v>
      </c>
      <c r="AE85" s="15">
        <f t="shared" si="65"/>
        <v>0.66477154760434876</v>
      </c>
      <c r="AF85" s="15">
        <f t="shared" si="66"/>
        <v>1.0840764372436167</v>
      </c>
      <c r="AG85" s="15">
        <f t="shared" si="67"/>
        <v>1.1823099199662996E-21</v>
      </c>
      <c r="AH85" s="15">
        <f t="shared" si="68"/>
        <v>4.4547093314132133E-2</v>
      </c>
      <c r="AI85" s="15">
        <f t="shared" si="69"/>
        <v>-1.8384764385284983E-24</v>
      </c>
      <c r="AJ85" s="15">
        <f t="shared" si="70"/>
        <v>-13.941794260491385</v>
      </c>
      <c r="AK85" s="15">
        <f t="shared" si="71"/>
        <v>7.6317678091615546</v>
      </c>
      <c r="AL85" s="15">
        <f t="shared" si="72"/>
        <v>-3.0209398554045079</v>
      </c>
      <c r="AM85" s="15">
        <f t="shared" si="73"/>
        <v>16.178491422403894</v>
      </c>
      <c r="AP85" s="16">
        <f t="shared" si="74"/>
        <v>16.178491422403894</v>
      </c>
      <c r="AQ85" t="s">
        <v>92</v>
      </c>
      <c r="BC85">
        <v>0</v>
      </c>
      <c r="BD85">
        <v>0</v>
      </c>
    </row>
    <row r="86" spans="1:56" x14ac:dyDescent="0.2">
      <c r="A86" s="28">
        <f>'(Lab)limts'!A82</f>
        <v>56.535000000000004</v>
      </c>
      <c r="B86" s="29">
        <f>'(Lab)limts'!C82</f>
        <v>0.52954666666666572</v>
      </c>
      <c r="C86" s="15">
        <f>'(Lab)limts'!F82</f>
        <v>17.371666666666666</v>
      </c>
      <c r="D86" s="15">
        <f t="shared" si="75"/>
        <v>72.911666666666676</v>
      </c>
      <c r="E86" s="15">
        <f t="shared" si="75"/>
        <v>1.4316666666666666</v>
      </c>
      <c r="F86" s="15">
        <f t="shared" si="75"/>
        <v>13.528333333333334</v>
      </c>
      <c r="G86" s="15">
        <f t="shared" si="45"/>
        <v>17.379735971813712</v>
      </c>
      <c r="H86" s="15">
        <f t="shared" si="46"/>
        <v>13.603877102584477</v>
      </c>
      <c r="I86" s="15">
        <f t="shared" si="47"/>
        <v>15.491806537199095</v>
      </c>
      <c r="J86" s="15">
        <f t="shared" si="48"/>
        <v>0.40794466249769412</v>
      </c>
      <c r="K86" s="15">
        <f t="shared" si="49"/>
        <v>56.535000000000004</v>
      </c>
      <c r="L86" s="15">
        <f t="shared" si="50"/>
        <v>0.74557240287677762</v>
      </c>
      <c r="M86" s="15">
        <f t="shared" si="41"/>
        <v>17.371666666666666</v>
      </c>
      <c r="N86" s="15">
        <f t="shared" si="41"/>
        <v>72.911666666666676</v>
      </c>
      <c r="O86" s="15">
        <f t="shared" si="51"/>
        <v>2.0157074418091989</v>
      </c>
      <c r="P86" s="15">
        <f t="shared" si="52"/>
        <v>13.528333333333334</v>
      </c>
      <c r="Q86" s="15">
        <f t="shared" si="53"/>
        <v>17.38765887017885</v>
      </c>
      <c r="R86" s="15">
        <f t="shared" si="54"/>
        <v>13.677678138804948</v>
      </c>
      <c r="S86" s="15">
        <f t="shared" si="55"/>
        <v>87.542437786452155</v>
      </c>
      <c r="T86" s="15">
        <f t="shared" si="56"/>
        <v>81.525336523137213</v>
      </c>
      <c r="U86" s="15">
        <f t="shared" si="43"/>
        <v>-6.0171012633149417</v>
      </c>
      <c r="V86" s="15">
        <f t="shared" si="57"/>
        <v>16.376666666666672</v>
      </c>
      <c r="W86" s="15">
        <f t="shared" si="58"/>
        <v>-3.7099807313739017</v>
      </c>
      <c r="X86" s="15">
        <f t="shared" si="59"/>
        <v>-1.6187949533740629</v>
      </c>
      <c r="Y86" s="15">
        <f t="shared" si="60"/>
        <v>64.723333333333343</v>
      </c>
      <c r="Z86" s="15">
        <f t="shared" si="61"/>
        <v>15.532668504491898</v>
      </c>
      <c r="AA86" s="15">
        <f t="shared" si="44"/>
        <v>84.533887154794684</v>
      </c>
      <c r="AB86" s="15">
        <f t="shared" si="62"/>
        <v>216.77654444444474</v>
      </c>
      <c r="AC86" s="15">
        <f t="shared" si="63"/>
        <v>1.2113168893340449</v>
      </c>
      <c r="AD86" s="15">
        <f t="shared" si="64"/>
        <v>1.6989700827021355</v>
      </c>
      <c r="AE86" s="15">
        <f t="shared" si="65"/>
        <v>0.5900583894864817</v>
      </c>
      <c r="AF86" s="15">
        <f t="shared" si="66"/>
        <v>1.1374777204328184</v>
      </c>
      <c r="AG86" s="15">
        <f t="shared" si="67"/>
        <v>1.8579902368815479E-24</v>
      </c>
      <c r="AH86" s="15">
        <f t="shared" si="68"/>
        <v>0.37151474703731996</v>
      </c>
      <c r="AI86" s="15">
        <f t="shared" si="69"/>
        <v>-2.4094995433136545E-26</v>
      </c>
      <c r="AJ86" s="15">
        <f t="shared" si="70"/>
        <v>13.51972123138661</v>
      </c>
      <c r="AK86" s="15">
        <f t="shared" si="71"/>
        <v>-2.1836645442710472</v>
      </c>
      <c r="AL86" s="15">
        <f t="shared" si="72"/>
        <v>-1.4231443168470148</v>
      </c>
      <c r="AM86" s="15">
        <f t="shared" si="73"/>
        <v>13.768681591310269</v>
      </c>
      <c r="AP86" s="16">
        <f t="shared" si="74"/>
        <v>13.768681591310269</v>
      </c>
      <c r="AQ86" t="s">
        <v>93</v>
      </c>
      <c r="BC86">
        <v>0</v>
      </c>
      <c r="BD86">
        <v>0</v>
      </c>
    </row>
    <row r="87" spans="1:56" x14ac:dyDescent="0.2">
      <c r="A87" s="28">
        <f>'(Lab)limts'!A83</f>
        <v>39.706666666666663</v>
      </c>
      <c r="B87" s="29">
        <f>'(Lab)limts'!C83</f>
        <v>0.97629499999999902</v>
      </c>
      <c r="C87" s="15">
        <f>'(Lab)limts'!F83</f>
        <v>17.371666666666666</v>
      </c>
      <c r="D87" s="15">
        <f t="shared" si="75"/>
        <v>72.911666666666676</v>
      </c>
      <c r="E87" s="15">
        <f t="shared" si="75"/>
        <v>1.4316666666666666</v>
      </c>
      <c r="F87" s="15">
        <f t="shared" si="75"/>
        <v>13.528333333333334</v>
      </c>
      <c r="G87" s="15">
        <f t="shared" si="45"/>
        <v>17.399079133816329</v>
      </c>
      <c r="H87" s="15">
        <f t="shared" si="46"/>
        <v>13.603877102584477</v>
      </c>
      <c r="I87" s="15">
        <f t="shared" si="47"/>
        <v>15.501478118200403</v>
      </c>
      <c r="J87" s="15">
        <f t="shared" si="48"/>
        <v>0.40775020417158392</v>
      </c>
      <c r="K87" s="15">
        <f t="shared" si="49"/>
        <v>39.706666666666663</v>
      </c>
      <c r="L87" s="15">
        <f t="shared" si="50"/>
        <v>1.3743794855816951</v>
      </c>
      <c r="M87" s="15">
        <f t="shared" si="41"/>
        <v>17.371666666666666</v>
      </c>
      <c r="N87" s="15">
        <f t="shared" si="41"/>
        <v>72.911666666666676</v>
      </c>
      <c r="O87" s="15">
        <f t="shared" si="51"/>
        <v>2.0154290423056511</v>
      </c>
      <c r="P87" s="15">
        <f t="shared" si="52"/>
        <v>13.528333333333334</v>
      </c>
      <c r="Q87" s="15">
        <f t="shared" si="53"/>
        <v>17.42594966560404</v>
      </c>
      <c r="R87" s="15">
        <f t="shared" si="54"/>
        <v>13.677637113271681</v>
      </c>
      <c r="S87" s="15">
        <f t="shared" si="55"/>
        <v>85.476400769690159</v>
      </c>
      <c r="T87" s="15">
        <f t="shared" si="56"/>
        <v>81.526490008074376</v>
      </c>
      <c r="U87" s="15">
        <f t="shared" si="43"/>
        <v>-3.9499107616157829</v>
      </c>
      <c r="V87" s="15">
        <f t="shared" si="57"/>
        <v>33.205000000000013</v>
      </c>
      <c r="W87" s="15">
        <f t="shared" si="58"/>
        <v>-3.7483125523323597</v>
      </c>
      <c r="X87" s="15">
        <f t="shared" si="59"/>
        <v>-1.0640999273163907</v>
      </c>
      <c r="Y87" s="15">
        <f t="shared" si="60"/>
        <v>56.30916666666667</v>
      </c>
      <c r="Z87" s="15">
        <f t="shared" si="61"/>
        <v>15.551793389437861</v>
      </c>
      <c r="AA87" s="15">
        <f t="shared" si="44"/>
        <v>83.501445388882274</v>
      </c>
      <c r="AB87" s="15">
        <f t="shared" si="62"/>
        <v>39.805584027777819</v>
      </c>
      <c r="AC87" s="15">
        <f t="shared" si="63"/>
        <v>1.0772083713449518</v>
      </c>
      <c r="AD87" s="15">
        <f t="shared" si="64"/>
        <v>1.6998307025247037</v>
      </c>
      <c r="AE87" s="15">
        <f t="shared" si="65"/>
        <v>0.58684240725059755</v>
      </c>
      <c r="AF87" s="15">
        <f t="shared" si="66"/>
        <v>1.1368967780458246</v>
      </c>
      <c r="AG87" s="15">
        <f t="shared" si="67"/>
        <v>9.8859092725701962E-25</v>
      </c>
      <c r="AH87" s="15">
        <f t="shared" si="68"/>
        <v>0.37306255720699538</v>
      </c>
      <c r="AI87" s="15">
        <f t="shared" si="69"/>
        <v>-1.2873767055387706E-26</v>
      </c>
      <c r="AJ87" s="15">
        <f t="shared" si="70"/>
        <v>30.825048229565656</v>
      </c>
      <c r="AK87" s="15">
        <f t="shared" si="71"/>
        <v>-2.2051093363386789</v>
      </c>
      <c r="AL87" s="15">
        <f t="shared" si="72"/>
        <v>-0.93596881252969855</v>
      </c>
      <c r="AM87" s="15">
        <f t="shared" si="73"/>
        <v>30.917990606737124</v>
      </c>
      <c r="AP87" s="16">
        <f t="shared" si="74"/>
        <v>30.917990606737124</v>
      </c>
      <c r="AQ87" t="s">
        <v>94</v>
      </c>
      <c r="BC87">
        <v>0</v>
      </c>
      <c r="BD87">
        <v>0</v>
      </c>
    </row>
    <row r="88" spans="1:56" x14ac:dyDescent="0.2">
      <c r="A88" s="28">
        <f>'(Lab)limts'!A84</f>
        <v>58.28</v>
      </c>
      <c r="B88" s="29">
        <f>'(Lab)limts'!C84</f>
        <v>1.6626216666666658</v>
      </c>
      <c r="C88" s="15">
        <f>'(Lab)limts'!F84</f>
        <v>14.596666666666666</v>
      </c>
      <c r="D88" s="15">
        <f t="shared" si="75"/>
        <v>72.911666666666676</v>
      </c>
      <c r="E88" s="15">
        <f t="shared" si="75"/>
        <v>1.4316666666666666</v>
      </c>
      <c r="F88" s="15">
        <f t="shared" si="75"/>
        <v>13.528333333333334</v>
      </c>
      <c r="G88" s="15">
        <f t="shared" si="45"/>
        <v>14.69105130970031</v>
      </c>
      <c r="H88" s="15">
        <f t="shared" si="46"/>
        <v>13.603877102584477</v>
      </c>
      <c r="I88" s="15">
        <f t="shared" si="47"/>
        <v>14.147464206142393</v>
      </c>
      <c r="J88" s="15">
        <f t="shared" si="48"/>
        <v>0.43246072726195628</v>
      </c>
      <c r="K88" s="15">
        <f t="shared" si="49"/>
        <v>58.28</v>
      </c>
      <c r="L88" s="15">
        <f t="shared" si="50"/>
        <v>2.3816402417948179</v>
      </c>
      <c r="M88" s="15">
        <f t="shared" si="41"/>
        <v>14.596666666666666</v>
      </c>
      <c r="N88" s="15">
        <f t="shared" si="41"/>
        <v>72.911666666666676</v>
      </c>
      <c r="O88" s="15">
        <f t="shared" si="51"/>
        <v>2.0508062745300339</v>
      </c>
      <c r="P88" s="15">
        <f t="shared" si="52"/>
        <v>13.528333333333334</v>
      </c>
      <c r="Q88" s="15">
        <f t="shared" si="53"/>
        <v>14.789688570727723</v>
      </c>
      <c r="R88" s="15">
        <f t="shared" si="54"/>
        <v>13.682894765122969</v>
      </c>
      <c r="S88" s="15">
        <f t="shared" si="55"/>
        <v>80.733091322759464</v>
      </c>
      <c r="T88" s="15">
        <f t="shared" si="56"/>
        <v>81.379968226780889</v>
      </c>
      <c r="U88" s="15">
        <f t="shared" si="43"/>
        <v>0.6468769040214255</v>
      </c>
      <c r="V88" s="15">
        <f t="shared" si="57"/>
        <v>14.631666666666675</v>
      </c>
      <c r="W88" s="15">
        <f t="shared" si="58"/>
        <v>-1.1067938056047542</v>
      </c>
      <c r="X88" s="15">
        <f t="shared" si="59"/>
        <v>0.16060727530909255</v>
      </c>
      <c r="Y88" s="15">
        <f t="shared" si="60"/>
        <v>65.595833333333331</v>
      </c>
      <c r="Z88" s="15">
        <f t="shared" si="61"/>
        <v>14.236291667925347</v>
      </c>
      <c r="AA88" s="15">
        <f t="shared" si="44"/>
        <v>81.056529774770183</v>
      </c>
      <c r="AB88" s="15">
        <f t="shared" si="62"/>
        <v>243.23001736111104</v>
      </c>
      <c r="AC88" s="15">
        <f t="shared" si="63"/>
        <v>1.2248747655949168</v>
      </c>
      <c r="AD88" s="15">
        <f t="shared" si="64"/>
        <v>1.6406331250566406</v>
      </c>
      <c r="AE88" s="15">
        <f t="shared" si="65"/>
        <v>0.58146054637152311</v>
      </c>
      <c r="AF88" s="15">
        <f t="shared" si="66"/>
        <v>1.1241676289730436</v>
      </c>
      <c r="AG88" s="15">
        <f t="shared" si="67"/>
        <v>2.1887120760499277E-25</v>
      </c>
      <c r="AH88" s="15">
        <f t="shared" si="68"/>
        <v>0.27602787841272852</v>
      </c>
      <c r="AI88" s="15">
        <f t="shared" si="69"/>
        <v>-2.1088658045761842E-27</v>
      </c>
      <c r="AJ88" s="15">
        <f t="shared" si="70"/>
        <v>11.945438895183813</v>
      </c>
      <c r="AK88" s="15">
        <f t="shared" si="71"/>
        <v>-0.67461383578156364</v>
      </c>
      <c r="AL88" s="15">
        <f t="shared" si="72"/>
        <v>0.14286772823712374</v>
      </c>
      <c r="AM88" s="15">
        <f t="shared" si="73"/>
        <v>11.965325963540224</v>
      </c>
      <c r="AP88" s="16">
        <f t="shared" si="74"/>
        <v>11.965325963540224</v>
      </c>
      <c r="AQ88" t="s">
        <v>95</v>
      </c>
      <c r="BC88">
        <v>0</v>
      </c>
      <c r="BD88">
        <v>0</v>
      </c>
    </row>
    <row r="89" spans="1:56" x14ac:dyDescent="0.2">
      <c r="A89" s="28">
        <f>'(Lab)limts'!A85</f>
        <v>44.103333333333332</v>
      </c>
      <c r="B89" s="29">
        <f>'(Lab)limts'!C85</f>
        <v>-5.62</v>
      </c>
      <c r="C89" s="15">
        <f>'(Lab)limts'!F85</f>
        <v>-8.9433333333333334</v>
      </c>
      <c r="D89" s="15">
        <f t="shared" si="75"/>
        <v>72.911666666666676</v>
      </c>
      <c r="E89" s="15">
        <f t="shared" si="75"/>
        <v>1.4316666666666666</v>
      </c>
      <c r="F89" s="15">
        <f t="shared" si="75"/>
        <v>13.528333333333334</v>
      </c>
      <c r="G89" s="15">
        <f t="shared" si="45"/>
        <v>10.56255703469151</v>
      </c>
      <c r="H89" s="15">
        <f t="shared" si="46"/>
        <v>13.603877102584477</v>
      </c>
      <c r="I89" s="15">
        <f t="shared" si="47"/>
        <v>12.083217068637992</v>
      </c>
      <c r="J89" s="15">
        <f t="shared" si="48"/>
        <v>0.46087222864527438</v>
      </c>
      <c r="K89" s="15">
        <f t="shared" si="49"/>
        <v>44.103333333333332</v>
      </c>
      <c r="L89" s="15">
        <f t="shared" si="50"/>
        <v>-8.2101019249864429</v>
      </c>
      <c r="M89" s="15">
        <f t="shared" si="41"/>
        <v>-8.9433333333333334</v>
      </c>
      <c r="N89" s="15">
        <f t="shared" si="41"/>
        <v>72.911666666666676</v>
      </c>
      <c r="O89" s="15">
        <f t="shared" si="51"/>
        <v>2.0914820740104845</v>
      </c>
      <c r="P89" s="15">
        <f t="shared" si="52"/>
        <v>13.528333333333334</v>
      </c>
      <c r="Q89" s="15">
        <f t="shared" si="53"/>
        <v>12.140386514842813</v>
      </c>
      <c r="R89" s="15">
        <f t="shared" si="54"/>
        <v>13.689050370412295</v>
      </c>
      <c r="S89" s="15">
        <f t="shared" si="55"/>
        <v>227.44764417809367</v>
      </c>
      <c r="T89" s="15">
        <f t="shared" si="56"/>
        <v>81.21164178537262</v>
      </c>
      <c r="U89" s="15">
        <f t="shared" si="43"/>
        <v>-146.23600239272105</v>
      </c>
      <c r="V89" s="15">
        <f t="shared" si="57"/>
        <v>28.808333333333344</v>
      </c>
      <c r="W89" s="15">
        <f t="shared" si="58"/>
        <v>1.5486638555694814</v>
      </c>
      <c r="X89" s="15">
        <f t="shared" si="59"/>
        <v>-24.671847841793692</v>
      </c>
      <c r="Y89" s="15">
        <f t="shared" si="60"/>
        <v>58.507500000000007</v>
      </c>
      <c r="Z89" s="15">
        <f t="shared" si="61"/>
        <v>12.914718442627553</v>
      </c>
      <c r="AA89" s="15">
        <f t="shared" si="44"/>
        <v>154.32964298173314</v>
      </c>
      <c r="AB89" s="15">
        <f t="shared" si="62"/>
        <v>72.377556250000126</v>
      </c>
      <c r="AC89" s="15">
        <f t="shared" si="63"/>
        <v>1.112956685399547</v>
      </c>
      <c r="AD89" s="15">
        <f t="shared" si="64"/>
        <v>1.5811623299182398</v>
      </c>
      <c r="AE89" s="15">
        <f t="shared" si="65"/>
        <v>1.3354609557708299</v>
      </c>
      <c r="AF89" s="15">
        <f t="shared" si="66"/>
        <v>1.2587065335235383</v>
      </c>
      <c r="AG89" s="15">
        <f t="shared" si="67"/>
        <v>2.2849111005981352E-9</v>
      </c>
      <c r="AH89" s="15">
        <f t="shared" si="68"/>
        <v>0.19720401431487916</v>
      </c>
      <c r="AI89" s="15">
        <f t="shared" si="69"/>
        <v>-1.5728685261632478E-11</v>
      </c>
      <c r="AJ89" s="15">
        <f t="shared" si="70"/>
        <v>25.884505400128191</v>
      </c>
      <c r="AK89" s="15">
        <f t="shared" si="71"/>
        <v>0.9794464655944346</v>
      </c>
      <c r="AL89" s="15">
        <f t="shared" si="72"/>
        <v>-19.600953188610998</v>
      </c>
      <c r="AM89" s="15">
        <f t="shared" si="73"/>
        <v>32.483292645460871</v>
      </c>
      <c r="AP89" s="16">
        <f t="shared" si="74"/>
        <v>32.483292645460871</v>
      </c>
      <c r="AQ89" t="s">
        <v>96</v>
      </c>
      <c r="BC89">
        <v>0</v>
      </c>
      <c r="BD89">
        <v>0</v>
      </c>
    </row>
    <row r="90" spans="1:56" x14ac:dyDescent="0.2">
      <c r="A90" s="28">
        <f>'(Lab)limts'!A86</f>
        <v>37.109999999999992</v>
      </c>
      <c r="B90" s="29">
        <f>'(Lab)limts'!C86</f>
        <v>1.6966916666666656</v>
      </c>
      <c r="C90" s="15">
        <f>'(Lab)limts'!F86</f>
        <v>5.2166666666666659</v>
      </c>
      <c r="D90" s="15">
        <f t="shared" si="75"/>
        <v>72.911666666666676</v>
      </c>
      <c r="E90" s="15">
        <f t="shared" si="75"/>
        <v>1.4316666666666666</v>
      </c>
      <c r="F90" s="15">
        <f t="shared" si="75"/>
        <v>13.528333333333334</v>
      </c>
      <c r="G90" s="15">
        <f t="shared" si="45"/>
        <v>5.4856516224462535</v>
      </c>
      <c r="H90" s="15">
        <f t="shared" si="46"/>
        <v>13.603877102584477</v>
      </c>
      <c r="I90" s="15">
        <f t="shared" si="47"/>
        <v>9.544764362515366</v>
      </c>
      <c r="J90" s="15">
        <f t="shared" si="48"/>
        <v>0.48281689662883259</v>
      </c>
      <c r="K90" s="15">
        <f t="shared" si="49"/>
        <v>37.109999999999992</v>
      </c>
      <c r="L90" s="15">
        <f t="shared" si="50"/>
        <v>2.515883071702667</v>
      </c>
      <c r="M90" s="15">
        <f t="shared" si="41"/>
        <v>5.2166666666666659</v>
      </c>
      <c r="N90" s="15">
        <f t="shared" si="41"/>
        <v>72.911666666666676</v>
      </c>
      <c r="O90" s="15">
        <f t="shared" si="51"/>
        <v>2.1228995236736119</v>
      </c>
      <c r="P90" s="15">
        <f t="shared" si="52"/>
        <v>13.528333333333334</v>
      </c>
      <c r="Q90" s="15">
        <f t="shared" si="53"/>
        <v>5.7916559584967713</v>
      </c>
      <c r="R90" s="15">
        <f t="shared" si="54"/>
        <v>13.693885685421485</v>
      </c>
      <c r="S90" s="15">
        <f t="shared" si="55"/>
        <v>64.253013744802104</v>
      </c>
      <c r="T90" s="15">
        <f t="shared" si="56"/>
        <v>81.081733093873964</v>
      </c>
      <c r="U90" s="15">
        <f t="shared" si="43"/>
        <v>16.828719349071861</v>
      </c>
      <c r="V90" s="15">
        <f t="shared" si="57"/>
        <v>35.801666666666684</v>
      </c>
      <c r="W90" s="15">
        <f t="shared" si="58"/>
        <v>7.9022297269247135</v>
      </c>
      <c r="X90" s="15">
        <f t="shared" si="59"/>
        <v>2.6063392315097187</v>
      </c>
      <c r="Y90" s="15">
        <f t="shared" si="60"/>
        <v>55.010833333333338</v>
      </c>
      <c r="Z90" s="15">
        <f t="shared" si="61"/>
        <v>9.7427708219591285</v>
      </c>
      <c r="AA90" s="15">
        <f t="shared" si="44"/>
        <v>72.667373419338034</v>
      </c>
      <c r="AB90" s="15">
        <f t="shared" si="62"/>
        <v>25.108450694444489</v>
      </c>
      <c r="AC90" s="15">
        <f t="shared" si="63"/>
        <v>1.0560766704058497</v>
      </c>
      <c r="AD90" s="15">
        <f t="shared" si="64"/>
        <v>1.4384246869881607</v>
      </c>
      <c r="AE90" s="15">
        <f t="shared" si="65"/>
        <v>0.58210223407217931</v>
      </c>
      <c r="AF90" s="15">
        <f t="shared" si="66"/>
        <v>1.0850693299227347</v>
      </c>
      <c r="AG90" s="15">
        <f t="shared" si="67"/>
        <v>1.0718734936757013E-27</v>
      </c>
      <c r="AH90" s="15">
        <f t="shared" si="68"/>
        <v>7.3846925895631424E-2</v>
      </c>
      <c r="AI90" s="15">
        <f t="shared" si="69"/>
        <v>-2.7630154656989261E-30</v>
      </c>
      <c r="AJ90" s="15">
        <f t="shared" si="70"/>
        <v>33.90063209417184</v>
      </c>
      <c r="AK90" s="15">
        <f t="shared" si="71"/>
        <v>5.4936694276783884</v>
      </c>
      <c r="AL90" s="15">
        <f t="shared" si="72"/>
        <v>2.4020024892744041</v>
      </c>
      <c r="AM90" s="15">
        <f t="shared" si="73"/>
        <v>34.426775569656279</v>
      </c>
      <c r="AP90" s="16">
        <f t="shared" si="74"/>
        <v>34.426775569656279</v>
      </c>
      <c r="AQ90" t="s">
        <v>97</v>
      </c>
      <c r="BC90">
        <v>0</v>
      </c>
      <c r="BD90">
        <v>0</v>
      </c>
    </row>
    <row r="91" spans="1:56" x14ac:dyDescent="0.2">
      <c r="A91" s="28">
        <f>'(Lab)limts'!A87</f>
        <v>71.291666666666686</v>
      </c>
      <c r="B91" s="29">
        <f>'(Lab)limts'!C87</f>
        <v>0.99666699999999997</v>
      </c>
      <c r="C91" s="15">
        <f>'(Lab)limts'!F87</f>
        <v>10.871666666666664</v>
      </c>
      <c r="D91" s="15">
        <f t="shared" ref="D91:F94" si="76">D90</f>
        <v>72.911666666666676</v>
      </c>
      <c r="E91" s="15">
        <f t="shared" si="76"/>
        <v>1.4316666666666666</v>
      </c>
      <c r="F91" s="15">
        <f t="shared" si="76"/>
        <v>13.528333333333334</v>
      </c>
      <c r="G91" s="15">
        <f t="shared" si="45"/>
        <v>10.917256121388746</v>
      </c>
      <c r="H91" s="15">
        <f t="shared" si="46"/>
        <v>13.603877102584477</v>
      </c>
      <c r="I91" s="15">
        <f t="shared" si="47"/>
        <v>12.260566611986611</v>
      </c>
      <c r="J91" s="15">
        <f t="shared" si="48"/>
        <v>0.45883859012268513</v>
      </c>
      <c r="K91" s="15">
        <f t="shared" si="49"/>
        <v>71.291666666666686</v>
      </c>
      <c r="L91" s="15">
        <f t="shared" si="50"/>
        <v>1.453976281101806</v>
      </c>
      <c r="M91" s="15">
        <f t="shared" si="41"/>
        <v>10.871666666666664</v>
      </c>
      <c r="N91" s="15">
        <f t="shared" si="41"/>
        <v>72.911666666666676</v>
      </c>
      <c r="O91" s="15">
        <f t="shared" si="51"/>
        <v>2.0885705815256439</v>
      </c>
      <c r="P91" s="15">
        <f t="shared" si="52"/>
        <v>13.528333333333334</v>
      </c>
      <c r="Q91" s="15">
        <f t="shared" si="53"/>
        <v>10.968463116458828</v>
      </c>
      <c r="R91" s="15">
        <f t="shared" si="54"/>
        <v>13.688605840325454</v>
      </c>
      <c r="S91" s="15">
        <f t="shared" si="55"/>
        <v>82.382466729270959</v>
      </c>
      <c r="T91" s="15">
        <f t="shared" si="56"/>
        <v>81.223685211825583</v>
      </c>
      <c r="U91" s="15">
        <f t="shared" si="43"/>
        <v>-1.1587815174453766</v>
      </c>
      <c r="V91" s="15">
        <f t="shared" si="57"/>
        <v>1.6199999999999903</v>
      </c>
      <c r="W91" s="15">
        <f t="shared" si="58"/>
        <v>2.7201427238666263</v>
      </c>
      <c r="X91" s="15">
        <f t="shared" si="59"/>
        <v>-0.24781296516457346</v>
      </c>
      <c r="Y91" s="15">
        <f t="shared" si="60"/>
        <v>72.101666666666688</v>
      </c>
      <c r="Z91" s="15">
        <f t="shared" si="61"/>
        <v>12.328534478392141</v>
      </c>
      <c r="AA91" s="15">
        <f t="shared" si="44"/>
        <v>81.803075970548264</v>
      </c>
      <c r="AB91" s="15">
        <f t="shared" si="62"/>
        <v>488.48366944444535</v>
      </c>
      <c r="AC91" s="15">
        <f t="shared" si="63"/>
        <v>1.3249397212710738</v>
      </c>
      <c r="AD91" s="15">
        <f t="shared" si="64"/>
        <v>1.5547840515276463</v>
      </c>
      <c r="AE91" s="15">
        <f t="shared" si="65"/>
        <v>0.58278551584415172</v>
      </c>
      <c r="AF91" s="15">
        <f t="shared" si="66"/>
        <v>1.1077733698838825</v>
      </c>
      <c r="AG91" s="15">
        <f t="shared" si="67"/>
        <v>3.4755139918632338E-25</v>
      </c>
      <c r="AH91" s="15">
        <f t="shared" si="68"/>
        <v>0.16783996139977705</v>
      </c>
      <c r="AI91" s="15">
        <f t="shared" si="69"/>
        <v>-2.0362062937132E-27</v>
      </c>
      <c r="AJ91" s="15">
        <f t="shared" si="70"/>
        <v>1.2226971340596928</v>
      </c>
      <c r="AK91" s="15">
        <f t="shared" si="71"/>
        <v>1.7495308889964247</v>
      </c>
      <c r="AL91" s="15">
        <f t="shared" si="72"/>
        <v>-0.2237036671052576</v>
      </c>
      <c r="AM91" s="15">
        <f t="shared" si="73"/>
        <v>2.1461337199407557</v>
      </c>
      <c r="AP91" s="16">
        <f t="shared" si="74"/>
        <v>2.1461337199407557</v>
      </c>
      <c r="AQ91" t="s">
        <v>98</v>
      </c>
      <c r="BC91">
        <v>0</v>
      </c>
      <c r="BD91">
        <v>0</v>
      </c>
    </row>
    <row r="92" spans="1:56" x14ac:dyDescent="0.2">
      <c r="A92" s="28">
        <f>'(Lab)limts'!A88</f>
        <v>64.304999999999993</v>
      </c>
      <c r="B92" s="29">
        <f>'(Lab)limts'!C88</f>
        <v>1.7556666666666654</v>
      </c>
      <c r="C92" s="15">
        <f>'(Lab)limts'!F88</f>
        <v>14.819999999999999</v>
      </c>
      <c r="D92" s="15">
        <f t="shared" si="76"/>
        <v>72.911666666666676</v>
      </c>
      <c r="E92" s="15">
        <f t="shared" si="76"/>
        <v>1.4316666666666666</v>
      </c>
      <c r="F92" s="15">
        <f t="shared" si="76"/>
        <v>13.528333333333334</v>
      </c>
      <c r="G92" s="15">
        <f t="shared" si="45"/>
        <v>14.923631107892087</v>
      </c>
      <c r="H92" s="15">
        <f t="shared" si="46"/>
        <v>13.603877102584477</v>
      </c>
      <c r="I92" s="15">
        <f t="shared" si="47"/>
        <v>14.263754105238281</v>
      </c>
      <c r="J92" s="15">
        <f t="shared" si="48"/>
        <v>0.43053497940236207</v>
      </c>
      <c r="K92" s="15">
        <f t="shared" si="49"/>
        <v>64.304999999999993</v>
      </c>
      <c r="L92" s="15">
        <f t="shared" si="50"/>
        <v>2.5115425788374117</v>
      </c>
      <c r="M92" s="15">
        <f t="shared" si="41"/>
        <v>14.819999999999999</v>
      </c>
      <c r="N92" s="15">
        <f t="shared" si="41"/>
        <v>72.911666666666676</v>
      </c>
      <c r="O92" s="15">
        <f t="shared" si="51"/>
        <v>2.0480492455110482</v>
      </c>
      <c r="P92" s="15">
        <f t="shared" si="52"/>
        <v>13.528333333333334</v>
      </c>
      <c r="Q92" s="15">
        <f t="shared" si="53"/>
        <v>15.03130886268103</v>
      </c>
      <c r="R92" s="15">
        <f t="shared" si="54"/>
        <v>13.682481810322868</v>
      </c>
      <c r="S92" s="15">
        <f t="shared" si="55"/>
        <v>80.381481682367479</v>
      </c>
      <c r="T92" s="15">
        <f t="shared" si="56"/>
        <v>81.391382950435101</v>
      </c>
      <c r="U92" s="15">
        <f t="shared" si="43"/>
        <v>1.0099012680676225</v>
      </c>
      <c r="V92" s="15">
        <f t="shared" si="57"/>
        <v>8.6066666666666833</v>
      </c>
      <c r="W92" s="15">
        <f t="shared" si="58"/>
        <v>-1.3488270523581622</v>
      </c>
      <c r="X92" s="15">
        <f t="shared" si="59"/>
        <v>0.25277347693647562</v>
      </c>
      <c r="Y92" s="15">
        <f t="shared" si="60"/>
        <v>68.608333333333334</v>
      </c>
      <c r="Z92" s="15">
        <f t="shared" si="61"/>
        <v>14.35689533650195</v>
      </c>
      <c r="AA92" s="15">
        <f t="shared" si="44"/>
        <v>80.886432316401283</v>
      </c>
      <c r="AB92" s="15">
        <f t="shared" si="62"/>
        <v>346.27006944444446</v>
      </c>
      <c r="AC92" s="15">
        <f t="shared" si="63"/>
        <v>1.2713972843427701</v>
      </c>
      <c r="AD92" s="15">
        <f t="shared" si="64"/>
        <v>1.6460602901425876</v>
      </c>
      <c r="AE92" s="15">
        <f t="shared" si="65"/>
        <v>0.58119601968343371</v>
      </c>
      <c r="AF92" s="15">
        <f t="shared" si="66"/>
        <v>1.1251625563687988</v>
      </c>
      <c r="AG92" s="15">
        <f t="shared" si="67"/>
        <v>1.9693454966513675E-25</v>
      </c>
      <c r="AH92" s="15">
        <f t="shared" si="68"/>
        <v>0.28413471033964838</v>
      </c>
      <c r="AI92" s="15">
        <f t="shared" si="69"/>
        <v>-1.9532308208564062E-27</v>
      </c>
      <c r="AJ92" s="15">
        <f t="shared" si="70"/>
        <v>6.7694549710445315</v>
      </c>
      <c r="AK92" s="15">
        <f t="shared" si="71"/>
        <v>-0.81942749025390926</v>
      </c>
      <c r="AL92" s="15">
        <f t="shared" si="72"/>
        <v>0.22465507362086717</v>
      </c>
      <c r="AM92" s="15">
        <f t="shared" si="73"/>
        <v>6.822569304806434</v>
      </c>
      <c r="AP92" s="16">
        <f t="shared" si="74"/>
        <v>6.822569304806434</v>
      </c>
      <c r="AQ92" t="s">
        <v>99</v>
      </c>
      <c r="BC92">
        <v>0</v>
      </c>
      <c r="BD92">
        <v>0</v>
      </c>
    </row>
    <row r="93" spans="1:56" x14ac:dyDescent="0.2">
      <c r="A93" s="28">
        <f>'(Lab)limts'!A89</f>
        <v>64.408333333333331</v>
      </c>
      <c r="B93" s="29">
        <f>'(Lab)limts'!C89</f>
        <v>-0.45333000000000001</v>
      </c>
      <c r="C93" s="15">
        <f>'(Lab)limts'!F89</f>
        <v>6.8433333333333337</v>
      </c>
      <c r="D93" s="15">
        <f t="shared" si="76"/>
        <v>72.911666666666676</v>
      </c>
      <c r="E93" s="15">
        <f t="shared" si="76"/>
        <v>1.4316666666666666</v>
      </c>
      <c r="F93" s="15">
        <f t="shared" si="76"/>
        <v>13.528333333333334</v>
      </c>
      <c r="G93" s="15">
        <f t="shared" si="45"/>
        <v>6.8583321004462237</v>
      </c>
      <c r="H93" s="15">
        <f t="shared" si="46"/>
        <v>13.603877102584477</v>
      </c>
      <c r="I93" s="15">
        <f t="shared" si="47"/>
        <v>10.23110460151535</v>
      </c>
      <c r="J93" s="15">
        <f t="shared" si="48"/>
        <v>0.47809759852519279</v>
      </c>
      <c r="K93" s="15">
        <f t="shared" si="49"/>
        <v>64.408333333333331</v>
      </c>
      <c r="L93" s="15">
        <f t="shared" si="50"/>
        <v>-0.67006598433942566</v>
      </c>
      <c r="M93" s="15">
        <f t="shared" si="41"/>
        <v>6.8433333333333337</v>
      </c>
      <c r="N93" s="15">
        <f t="shared" si="41"/>
        <v>72.911666666666676</v>
      </c>
      <c r="O93" s="15">
        <f t="shared" si="51"/>
        <v>2.1161430618885677</v>
      </c>
      <c r="P93" s="15">
        <f t="shared" si="52"/>
        <v>13.528333333333334</v>
      </c>
      <c r="Q93" s="15">
        <f t="shared" si="53"/>
        <v>6.8760598844454428</v>
      </c>
      <c r="R93" s="15">
        <f t="shared" si="54"/>
        <v>13.69283988937857</v>
      </c>
      <c r="S93" s="15">
        <f t="shared" si="55"/>
        <v>95.592298273754821</v>
      </c>
      <c r="T93" s="15">
        <f t="shared" si="56"/>
        <v>81.109662779143889</v>
      </c>
      <c r="U93" s="15">
        <f t="shared" si="43"/>
        <v>-14.482635494610932</v>
      </c>
      <c r="V93" s="15">
        <f t="shared" si="57"/>
        <v>8.5033333333333445</v>
      </c>
      <c r="W93" s="15">
        <f t="shared" si="58"/>
        <v>6.8167800049331273</v>
      </c>
      <c r="X93" s="15">
        <f t="shared" si="59"/>
        <v>-2.4461594824595201</v>
      </c>
      <c r="Y93" s="15">
        <f t="shared" si="60"/>
        <v>68.66</v>
      </c>
      <c r="Z93" s="15">
        <f t="shared" si="61"/>
        <v>10.284449886912007</v>
      </c>
      <c r="AA93" s="15">
        <f t="shared" si="44"/>
        <v>88.350980526449348</v>
      </c>
      <c r="AB93" s="15">
        <f t="shared" si="62"/>
        <v>348.1955999999999</v>
      </c>
      <c r="AC93" s="15">
        <f t="shared" si="63"/>
        <v>1.2721919273136482</v>
      </c>
      <c r="AD93" s="15">
        <f t="shared" si="64"/>
        <v>1.4628002449110404</v>
      </c>
      <c r="AE93" s="15">
        <f t="shared" si="65"/>
        <v>0.60734920435744755</v>
      </c>
      <c r="AF93" s="15">
        <f t="shared" si="66"/>
        <v>1.0936937868410508</v>
      </c>
      <c r="AG93" s="15">
        <f t="shared" si="67"/>
        <v>1.8590845103603834E-23</v>
      </c>
      <c r="AH93" s="15">
        <f t="shared" si="68"/>
        <v>8.9215676822992529E-2</v>
      </c>
      <c r="AI93" s="15">
        <f t="shared" si="69"/>
        <v>-5.7895881432269424E-26</v>
      </c>
      <c r="AJ93" s="15">
        <f t="shared" si="70"/>
        <v>6.6840019581706711</v>
      </c>
      <c r="AK93" s="15">
        <f t="shared" si="71"/>
        <v>4.6600894610512507</v>
      </c>
      <c r="AL93" s="15">
        <f t="shared" si="72"/>
        <v>-2.2366036196702161</v>
      </c>
      <c r="AM93" s="15">
        <f t="shared" si="73"/>
        <v>8.4495391420687689</v>
      </c>
      <c r="AP93" s="16">
        <f t="shared" si="74"/>
        <v>8.4495391420687689</v>
      </c>
      <c r="AQ93" t="s">
        <v>100</v>
      </c>
      <c r="BC93">
        <v>0</v>
      </c>
      <c r="BD93">
        <v>0</v>
      </c>
    </row>
    <row r="94" spans="1:56" x14ac:dyDescent="0.2">
      <c r="A94" s="28">
        <f>'(Lab)limts'!A90</f>
        <v>61.71</v>
      </c>
      <c r="B94" s="29">
        <f>'(Lab)limts'!C90</f>
        <v>1.5116670000000001</v>
      </c>
      <c r="C94" s="15">
        <f>'(Lab)limts'!F90</f>
        <v>13.418333333333331</v>
      </c>
      <c r="D94" s="15">
        <f t="shared" si="76"/>
        <v>72.911666666666676</v>
      </c>
      <c r="E94" s="15">
        <f t="shared" si="76"/>
        <v>1.4316666666666666</v>
      </c>
      <c r="F94" s="15">
        <f t="shared" si="76"/>
        <v>13.528333333333334</v>
      </c>
      <c r="G94" s="15">
        <f t="shared" si="45"/>
        <v>13.503214675155446</v>
      </c>
      <c r="H94" s="15">
        <f t="shared" si="46"/>
        <v>13.603877102584477</v>
      </c>
      <c r="I94" s="15">
        <f t="shared" si="47"/>
        <v>13.553545888869962</v>
      </c>
      <c r="J94" s="15">
        <f t="shared" si="48"/>
        <v>0.44173651105852463</v>
      </c>
      <c r="K94" s="15">
        <f t="shared" si="49"/>
        <v>61.71</v>
      </c>
      <c r="L94" s="15">
        <f t="shared" si="50"/>
        <v>2.1794255064623069</v>
      </c>
      <c r="M94" s="15">
        <f t="shared" si="41"/>
        <v>13.418333333333331</v>
      </c>
      <c r="N94" s="15">
        <f t="shared" si="41"/>
        <v>72.911666666666676</v>
      </c>
      <c r="O94" s="15">
        <f t="shared" si="51"/>
        <v>2.0640861049987875</v>
      </c>
      <c r="P94" s="15">
        <f t="shared" si="52"/>
        <v>13.528333333333334</v>
      </c>
      <c r="Q94" s="15">
        <f t="shared" si="53"/>
        <v>13.594173935280617</v>
      </c>
      <c r="R94" s="15">
        <f t="shared" si="54"/>
        <v>13.684891458342914</v>
      </c>
      <c r="S94" s="15">
        <f t="shared" si="55"/>
        <v>80.774497152646418</v>
      </c>
      <c r="T94" s="15">
        <f t="shared" si="56"/>
        <v>81.324996398463753</v>
      </c>
      <c r="U94" s="15">
        <f t="shared" si="43"/>
        <v>0.55049924581733478</v>
      </c>
      <c r="V94" s="15">
        <f t="shared" si="57"/>
        <v>11.201666666666675</v>
      </c>
      <c r="W94" s="15">
        <f t="shared" si="58"/>
        <v>9.071752306229719E-2</v>
      </c>
      <c r="X94" s="15">
        <f t="shared" si="59"/>
        <v>0.13104773382017773</v>
      </c>
      <c r="Y94" s="15">
        <f t="shared" si="60"/>
        <v>67.310833333333335</v>
      </c>
      <c r="Z94" s="15">
        <f t="shared" si="61"/>
        <v>13.639532696811766</v>
      </c>
      <c r="AA94" s="15">
        <f t="shared" si="44"/>
        <v>81.049746775555093</v>
      </c>
      <c r="AB94" s="15">
        <f t="shared" si="62"/>
        <v>299.66495069444449</v>
      </c>
      <c r="AC94" s="15">
        <f t="shared" si="63"/>
        <v>1.2514083504814981</v>
      </c>
      <c r="AD94" s="15">
        <f t="shared" si="64"/>
        <v>1.6137789713565294</v>
      </c>
      <c r="AE94" s="15">
        <f t="shared" si="65"/>
        <v>0.58144973606826178</v>
      </c>
      <c r="AF94" s="15">
        <f t="shared" si="66"/>
        <v>1.1189605402998344</v>
      </c>
      <c r="AG94" s="15">
        <f t="shared" si="67"/>
        <v>2.1795175504833063E-25</v>
      </c>
      <c r="AH94" s="15">
        <f t="shared" si="68"/>
        <v>0.23819685336792323</v>
      </c>
      <c r="AI94" s="15">
        <f t="shared" si="69"/>
        <v>-1.8121901012508227E-27</v>
      </c>
      <c r="AJ94" s="15">
        <f t="shared" si="70"/>
        <v>8.9512481376336233</v>
      </c>
      <c r="AK94" s="15">
        <f t="shared" si="71"/>
        <v>5.6214342033494701E-2</v>
      </c>
      <c r="AL94" s="15">
        <f t="shared" si="72"/>
        <v>0.11711559889776135</v>
      </c>
      <c r="AM94" s="15">
        <f t="shared" si="73"/>
        <v>8.9521907563034464</v>
      </c>
      <c r="AP94" s="16">
        <f t="shared" si="74"/>
        <v>8.9521907563034464</v>
      </c>
      <c r="AQ94" t="s">
        <v>101</v>
      </c>
      <c r="BC94">
        <v>0</v>
      </c>
      <c r="BD94">
        <v>0</v>
      </c>
    </row>
  </sheetData>
  <sheetProtection algorithmName="SHA-512" hashValue="8s5rnUoD2rNtUALOGXqJSpOSInPbVbGHei/EDVC4OfI0mzsH7XAhvXz/DQn+TSOibGInvHAy+VUOPpJB1RhhLA==" saltValue="9YuBo1yTnOC7kVPV0CppFA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1B09B40C-6C40-064C-AED9-130A4BEE8F84}">
            <x14:iconSet iconSet="3Symbol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$AY$7</xm:f>
              </x14:cfvo>
              <x14:cfIcon iconSet="3Symbols" iconId="2"/>
              <x14:cfIcon iconSet="3Symbols" iconId="2"/>
              <x14:cfIcon iconSet="3Symbols" iconId="0"/>
            </x14:iconSet>
          </x14:cfRule>
          <xm:sqref>AP9:AP94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27662-9AD8-4142-BCE7-B54ACCDBEE7D}">
  <dimension ref="A2:BD94"/>
  <sheetViews>
    <sheetView topLeftCell="M1" zoomScale="93" zoomScaleNormal="70" workbookViewId="0">
      <selection activeCell="F47" sqref="F47"/>
    </sheetView>
  </sheetViews>
  <sheetFormatPr baseColWidth="10" defaultColWidth="11.5" defaultRowHeight="15" x14ac:dyDescent="0.2"/>
  <cols>
    <col min="1" max="1" width="14.6640625" customWidth="1"/>
    <col min="2" max="2" width="11" bestFit="1" customWidth="1"/>
    <col min="3" max="3" width="8.83203125" customWidth="1"/>
    <col min="4" max="4" width="14" customWidth="1"/>
    <col min="5" max="20" width="8.83203125" customWidth="1"/>
    <col min="21" max="21" width="10.5" customWidth="1"/>
    <col min="22" max="27" width="8.83203125" customWidth="1"/>
    <col min="28" max="28" width="11.5" bestFit="1" customWidth="1"/>
    <col min="29" max="32" width="8.83203125" customWidth="1"/>
    <col min="33" max="33" width="12.5" bestFit="1" customWidth="1"/>
    <col min="34" max="34" width="8.83203125" customWidth="1"/>
    <col min="35" max="35" width="13.1640625" bestFit="1" customWidth="1"/>
    <col min="36" max="36" width="10.6640625" bestFit="1" customWidth="1"/>
    <col min="37" max="38" width="11.5" bestFit="1" customWidth="1"/>
    <col min="39" max="39" width="8.83203125" customWidth="1"/>
    <col min="40" max="40" width="0" style="4" hidden="1" customWidth="1"/>
    <col min="41" max="41" width="0" style="5" hidden="1" customWidth="1"/>
    <col min="42" max="42" width="8.1640625" style="5" customWidth="1"/>
    <col min="43" max="44" width="11.5" style="5"/>
    <col min="45" max="46" width="9.1640625" style="4" customWidth="1"/>
    <col min="47" max="260" width="8.83203125" customWidth="1"/>
    <col min="261" max="261" width="11" bestFit="1" customWidth="1"/>
    <col min="262" max="279" width="8.83203125" customWidth="1"/>
    <col min="280" max="280" width="10.5" customWidth="1"/>
    <col min="281" max="286" width="8.83203125" customWidth="1"/>
    <col min="287" max="287" width="11.5" bestFit="1" customWidth="1"/>
    <col min="288" max="291" width="8.83203125" customWidth="1"/>
    <col min="292" max="292" width="12.5" bestFit="1" customWidth="1"/>
    <col min="293" max="293" width="8.83203125" customWidth="1"/>
    <col min="294" max="294" width="13.1640625" bestFit="1" customWidth="1"/>
    <col min="295" max="295" width="10.6640625" bestFit="1" customWidth="1"/>
    <col min="296" max="297" width="11.5" bestFit="1" customWidth="1"/>
    <col min="298" max="298" width="8.83203125" customWidth="1"/>
    <col min="299" max="300" width="0" hidden="1" customWidth="1"/>
    <col min="301" max="302" width="9.1640625" customWidth="1"/>
    <col min="303" max="516" width="8.83203125" customWidth="1"/>
    <col min="517" max="517" width="11" bestFit="1" customWidth="1"/>
    <col min="518" max="535" width="8.83203125" customWidth="1"/>
    <col min="536" max="536" width="10.5" customWidth="1"/>
    <col min="537" max="542" width="8.83203125" customWidth="1"/>
    <col min="543" max="543" width="11.5" bestFit="1" customWidth="1"/>
    <col min="544" max="547" width="8.83203125" customWidth="1"/>
    <col min="548" max="548" width="12.5" bestFit="1" customWidth="1"/>
    <col min="549" max="549" width="8.83203125" customWidth="1"/>
    <col min="550" max="550" width="13.1640625" bestFit="1" customWidth="1"/>
    <col min="551" max="551" width="10.6640625" bestFit="1" customWidth="1"/>
    <col min="552" max="553" width="11.5" bestFit="1" customWidth="1"/>
    <col min="554" max="554" width="8.83203125" customWidth="1"/>
    <col min="555" max="556" width="0" hidden="1" customWidth="1"/>
    <col min="557" max="558" width="9.1640625" customWidth="1"/>
    <col min="559" max="772" width="8.83203125" customWidth="1"/>
    <col min="773" max="773" width="11" bestFit="1" customWidth="1"/>
    <col min="774" max="791" width="8.83203125" customWidth="1"/>
    <col min="792" max="792" width="10.5" customWidth="1"/>
    <col min="793" max="798" width="8.83203125" customWidth="1"/>
    <col min="799" max="799" width="11.5" bestFit="1" customWidth="1"/>
    <col min="800" max="803" width="8.83203125" customWidth="1"/>
    <col min="804" max="804" width="12.5" bestFit="1" customWidth="1"/>
    <col min="805" max="805" width="8.83203125" customWidth="1"/>
    <col min="806" max="806" width="13.1640625" bestFit="1" customWidth="1"/>
    <col min="807" max="807" width="10.6640625" bestFit="1" customWidth="1"/>
    <col min="808" max="809" width="11.5" bestFit="1" customWidth="1"/>
    <col min="810" max="810" width="8.83203125" customWidth="1"/>
    <col min="811" max="812" width="0" hidden="1" customWidth="1"/>
    <col min="813" max="814" width="9.1640625" customWidth="1"/>
    <col min="815" max="1028" width="8.83203125" customWidth="1"/>
    <col min="1029" max="1029" width="11" bestFit="1" customWidth="1"/>
    <col min="1030" max="1047" width="8.83203125" customWidth="1"/>
    <col min="1048" max="1048" width="10.5" customWidth="1"/>
    <col min="1049" max="1054" width="8.83203125" customWidth="1"/>
    <col min="1055" max="1055" width="11.5" bestFit="1" customWidth="1"/>
    <col min="1056" max="1059" width="8.83203125" customWidth="1"/>
    <col min="1060" max="1060" width="12.5" bestFit="1" customWidth="1"/>
    <col min="1061" max="1061" width="8.83203125" customWidth="1"/>
    <col min="1062" max="1062" width="13.1640625" bestFit="1" customWidth="1"/>
    <col min="1063" max="1063" width="10.6640625" bestFit="1" customWidth="1"/>
    <col min="1064" max="1065" width="11.5" bestFit="1" customWidth="1"/>
    <col min="1066" max="1066" width="8.83203125" customWidth="1"/>
    <col min="1067" max="1068" width="0" hidden="1" customWidth="1"/>
    <col min="1069" max="1070" width="9.1640625" customWidth="1"/>
    <col min="1071" max="1284" width="8.83203125" customWidth="1"/>
    <col min="1285" max="1285" width="11" bestFit="1" customWidth="1"/>
    <col min="1286" max="1303" width="8.83203125" customWidth="1"/>
    <col min="1304" max="1304" width="10.5" customWidth="1"/>
    <col min="1305" max="1310" width="8.83203125" customWidth="1"/>
    <col min="1311" max="1311" width="11.5" bestFit="1" customWidth="1"/>
    <col min="1312" max="1315" width="8.83203125" customWidth="1"/>
    <col min="1316" max="1316" width="12.5" bestFit="1" customWidth="1"/>
    <col min="1317" max="1317" width="8.83203125" customWidth="1"/>
    <col min="1318" max="1318" width="13.1640625" bestFit="1" customWidth="1"/>
    <col min="1319" max="1319" width="10.6640625" bestFit="1" customWidth="1"/>
    <col min="1320" max="1321" width="11.5" bestFit="1" customWidth="1"/>
    <col min="1322" max="1322" width="8.83203125" customWidth="1"/>
    <col min="1323" max="1324" width="0" hidden="1" customWidth="1"/>
    <col min="1325" max="1326" width="9.1640625" customWidth="1"/>
    <col min="1327" max="1540" width="8.83203125" customWidth="1"/>
    <col min="1541" max="1541" width="11" bestFit="1" customWidth="1"/>
    <col min="1542" max="1559" width="8.83203125" customWidth="1"/>
    <col min="1560" max="1560" width="10.5" customWidth="1"/>
    <col min="1561" max="1566" width="8.83203125" customWidth="1"/>
    <col min="1567" max="1567" width="11.5" bestFit="1" customWidth="1"/>
    <col min="1568" max="1571" width="8.83203125" customWidth="1"/>
    <col min="1572" max="1572" width="12.5" bestFit="1" customWidth="1"/>
    <col min="1573" max="1573" width="8.83203125" customWidth="1"/>
    <col min="1574" max="1574" width="13.1640625" bestFit="1" customWidth="1"/>
    <col min="1575" max="1575" width="10.6640625" bestFit="1" customWidth="1"/>
    <col min="1576" max="1577" width="11.5" bestFit="1" customWidth="1"/>
    <col min="1578" max="1578" width="8.83203125" customWidth="1"/>
    <col min="1579" max="1580" width="0" hidden="1" customWidth="1"/>
    <col min="1581" max="1582" width="9.1640625" customWidth="1"/>
    <col min="1583" max="1796" width="8.83203125" customWidth="1"/>
    <col min="1797" max="1797" width="11" bestFit="1" customWidth="1"/>
    <col min="1798" max="1815" width="8.83203125" customWidth="1"/>
    <col min="1816" max="1816" width="10.5" customWidth="1"/>
    <col min="1817" max="1822" width="8.83203125" customWidth="1"/>
    <col min="1823" max="1823" width="11.5" bestFit="1" customWidth="1"/>
    <col min="1824" max="1827" width="8.83203125" customWidth="1"/>
    <col min="1828" max="1828" width="12.5" bestFit="1" customWidth="1"/>
    <col min="1829" max="1829" width="8.83203125" customWidth="1"/>
    <col min="1830" max="1830" width="13.1640625" bestFit="1" customWidth="1"/>
    <col min="1831" max="1831" width="10.6640625" bestFit="1" customWidth="1"/>
    <col min="1832" max="1833" width="11.5" bestFit="1" customWidth="1"/>
    <col min="1834" max="1834" width="8.83203125" customWidth="1"/>
    <col min="1835" max="1836" width="0" hidden="1" customWidth="1"/>
    <col min="1837" max="1838" width="9.1640625" customWidth="1"/>
    <col min="1839" max="2052" width="8.83203125" customWidth="1"/>
    <col min="2053" max="2053" width="11" bestFit="1" customWidth="1"/>
    <col min="2054" max="2071" width="8.83203125" customWidth="1"/>
    <col min="2072" max="2072" width="10.5" customWidth="1"/>
    <col min="2073" max="2078" width="8.83203125" customWidth="1"/>
    <col min="2079" max="2079" width="11.5" bestFit="1" customWidth="1"/>
    <col min="2080" max="2083" width="8.83203125" customWidth="1"/>
    <col min="2084" max="2084" width="12.5" bestFit="1" customWidth="1"/>
    <col min="2085" max="2085" width="8.83203125" customWidth="1"/>
    <col min="2086" max="2086" width="13.1640625" bestFit="1" customWidth="1"/>
    <col min="2087" max="2087" width="10.6640625" bestFit="1" customWidth="1"/>
    <col min="2088" max="2089" width="11.5" bestFit="1" customWidth="1"/>
    <col min="2090" max="2090" width="8.83203125" customWidth="1"/>
    <col min="2091" max="2092" width="0" hidden="1" customWidth="1"/>
    <col min="2093" max="2094" width="9.1640625" customWidth="1"/>
    <col min="2095" max="2308" width="8.83203125" customWidth="1"/>
    <col min="2309" max="2309" width="11" bestFit="1" customWidth="1"/>
    <col min="2310" max="2327" width="8.83203125" customWidth="1"/>
    <col min="2328" max="2328" width="10.5" customWidth="1"/>
    <col min="2329" max="2334" width="8.83203125" customWidth="1"/>
    <col min="2335" max="2335" width="11.5" bestFit="1" customWidth="1"/>
    <col min="2336" max="2339" width="8.83203125" customWidth="1"/>
    <col min="2340" max="2340" width="12.5" bestFit="1" customWidth="1"/>
    <col min="2341" max="2341" width="8.83203125" customWidth="1"/>
    <col min="2342" max="2342" width="13.1640625" bestFit="1" customWidth="1"/>
    <col min="2343" max="2343" width="10.6640625" bestFit="1" customWidth="1"/>
    <col min="2344" max="2345" width="11.5" bestFit="1" customWidth="1"/>
    <col min="2346" max="2346" width="8.83203125" customWidth="1"/>
    <col min="2347" max="2348" width="0" hidden="1" customWidth="1"/>
    <col min="2349" max="2350" width="9.1640625" customWidth="1"/>
    <col min="2351" max="2564" width="8.83203125" customWidth="1"/>
    <col min="2565" max="2565" width="11" bestFit="1" customWidth="1"/>
    <col min="2566" max="2583" width="8.83203125" customWidth="1"/>
    <col min="2584" max="2584" width="10.5" customWidth="1"/>
    <col min="2585" max="2590" width="8.83203125" customWidth="1"/>
    <col min="2591" max="2591" width="11.5" bestFit="1" customWidth="1"/>
    <col min="2592" max="2595" width="8.83203125" customWidth="1"/>
    <col min="2596" max="2596" width="12.5" bestFit="1" customWidth="1"/>
    <col min="2597" max="2597" width="8.83203125" customWidth="1"/>
    <col min="2598" max="2598" width="13.1640625" bestFit="1" customWidth="1"/>
    <col min="2599" max="2599" width="10.6640625" bestFit="1" customWidth="1"/>
    <col min="2600" max="2601" width="11.5" bestFit="1" customWidth="1"/>
    <col min="2602" max="2602" width="8.83203125" customWidth="1"/>
    <col min="2603" max="2604" width="0" hidden="1" customWidth="1"/>
    <col min="2605" max="2606" width="9.1640625" customWidth="1"/>
    <col min="2607" max="2820" width="8.83203125" customWidth="1"/>
    <col min="2821" max="2821" width="11" bestFit="1" customWidth="1"/>
    <col min="2822" max="2839" width="8.83203125" customWidth="1"/>
    <col min="2840" max="2840" width="10.5" customWidth="1"/>
    <col min="2841" max="2846" width="8.83203125" customWidth="1"/>
    <col min="2847" max="2847" width="11.5" bestFit="1" customWidth="1"/>
    <col min="2848" max="2851" width="8.83203125" customWidth="1"/>
    <col min="2852" max="2852" width="12.5" bestFit="1" customWidth="1"/>
    <col min="2853" max="2853" width="8.83203125" customWidth="1"/>
    <col min="2854" max="2854" width="13.1640625" bestFit="1" customWidth="1"/>
    <col min="2855" max="2855" width="10.6640625" bestFit="1" customWidth="1"/>
    <col min="2856" max="2857" width="11.5" bestFit="1" customWidth="1"/>
    <col min="2858" max="2858" width="8.83203125" customWidth="1"/>
    <col min="2859" max="2860" width="0" hidden="1" customWidth="1"/>
    <col min="2861" max="2862" width="9.1640625" customWidth="1"/>
    <col min="2863" max="3076" width="8.83203125" customWidth="1"/>
    <col min="3077" max="3077" width="11" bestFit="1" customWidth="1"/>
    <col min="3078" max="3095" width="8.83203125" customWidth="1"/>
    <col min="3096" max="3096" width="10.5" customWidth="1"/>
    <col min="3097" max="3102" width="8.83203125" customWidth="1"/>
    <col min="3103" max="3103" width="11.5" bestFit="1" customWidth="1"/>
    <col min="3104" max="3107" width="8.83203125" customWidth="1"/>
    <col min="3108" max="3108" width="12.5" bestFit="1" customWidth="1"/>
    <col min="3109" max="3109" width="8.83203125" customWidth="1"/>
    <col min="3110" max="3110" width="13.1640625" bestFit="1" customWidth="1"/>
    <col min="3111" max="3111" width="10.6640625" bestFit="1" customWidth="1"/>
    <col min="3112" max="3113" width="11.5" bestFit="1" customWidth="1"/>
    <col min="3114" max="3114" width="8.83203125" customWidth="1"/>
    <col min="3115" max="3116" width="0" hidden="1" customWidth="1"/>
    <col min="3117" max="3118" width="9.1640625" customWidth="1"/>
    <col min="3119" max="3332" width="8.83203125" customWidth="1"/>
    <col min="3333" max="3333" width="11" bestFit="1" customWidth="1"/>
    <col min="3334" max="3351" width="8.83203125" customWidth="1"/>
    <col min="3352" max="3352" width="10.5" customWidth="1"/>
    <col min="3353" max="3358" width="8.83203125" customWidth="1"/>
    <col min="3359" max="3359" width="11.5" bestFit="1" customWidth="1"/>
    <col min="3360" max="3363" width="8.83203125" customWidth="1"/>
    <col min="3364" max="3364" width="12.5" bestFit="1" customWidth="1"/>
    <col min="3365" max="3365" width="8.83203125" customWidth="1"/>
    <col min="3366" max="3366" width="13.1640625" bestFit="1" customWidth="1"/>
    <col min="3367" max="3367" width="10.6640625" bestFit="1" customWidth="1"/>
    <col min="3368" max="3369" width="11.5" bestFit="1" customWidth="1"/>
    <col min="3370" max="3370" width="8.83203125" customWidth="1"/>
    <col min="3371" max="3372" width="0" hidden="1" customWidth="1"/>
    <col min="3373" max="3374" width="9.1640625" customWidth="1"/>
    <col min="3375" max="3588" width="8.83203125" customWidth="1"/>
    <col min="3589" max="3589" width="11" bestFit="1" customWidth="1"/>
    <col min="3590" max="3607" width="8.83203125" customWidth="1"/>
    <col min="3608" max="3608" width="10.5" customWidth="1"/>
    <col min="3609" max="3614" width="8.83203125" customWidth="1"/>
    <col min="3615" max="3615" width="11.5" bestFit="1" customWidth="1"/>
    <col min="3616" max="3619" width="8.83203125" customWidth="1"/>
    <col min="3620" max="3620" width="12.5" bestFit="1" customWidth="1"/>
    <col min="3621" max="3621" width="8.83203125" customWidth="1"/>
    <col min="3622" max="3622" width="13.1640625" bestFit="1" customWidth="1"/>
    <col min="3623" max="3623" width="10.6640625" bestFit="1" customWidth="1"/>
    <col min="3624" max="3625" width="11.5" bestFit="1" customWidth="1"/>
    <col min="3626" max="3626" width="8.83203125" customWidth="1"/>
    <col min="3627" max="3628" width="0" hidden="1" customWidth="1"/>
    <col min="3629" max="3630" width="9.1640625" customWidth="1"/>
    <col min="3631" max="3844" width="8.83203125" customWidth="1"/>
    <col min="3845" max="3845" width="11" bestFit="1" customWidth="1"/>
    <col min="3846" max="3863" width="8.83203125" customWidth="1"/>
    <col min="3864" max="3864" width="10.5" customWidth="1"/>
    <col min="3865" max="3870" width="8.83203125" customWidth="1"/>
    <col min="3871" max="3871" width="11.5" bestFit="1" customWidth="1"/>
    <col min="3872" max="3875" width="8.83203125" customWidth="1"/>
    <col min="3876" max="3876" width="12.5" bestFit="1" customWidth="1"/>
    <col min="3877" max="3877" width="8.83203125" customWidth="1"/>
    <col min="3878" max="3878" width="13.1640625" bestFit="1" customWidth="1"/>
    <col min="3879" max="3879" width="10.6640625" bestFit="1" customWidth="1"/>
    <col min="3880" max="3881" width="11.5" bestFit="1" customWidth="1"/>
    <col min="3882" max="3882" width="8.83203125" customWidth="1"/>
    <col min="3883" max="3884" width="0" hidden="1" customWidth="1"/>
    <col min="3885" max="3886" width="9.1640625" customWidth="1"/>
    <col min="3887" max="4100" width="8.83203125" customWidth="1"/>
    <col min="4101" max="4101" width="11" bestFit="1" customWidth="1"/>
    <col min="4102" max="4119" width="8.83203125" customWidth="1"/>
    <col min="4120" max="4120" width="10.5" customWidth="1"/>
    <col min="4121" max="4126" width="8.83203125" customWidth="1"/>
    <col min="4127" max="4127" width="11.5" bestFit="1" customWidth="1"/>
    <col min="4128" max="4131" width="8.83203125" customWidth="1"/>
    <col min="4132" max="4132" width="12.5" bestFit="1" customWidth="1"/>
    <col min="4133" max="4133" width="8.83203125" customWidth="1"/>
    <col min="4134" max="4134" width="13.1640625" bestFit="1" customWidth="1"/>
    <col min="4135" max="4135" width="10.6640625" bestFit="1" customWidth="1"/>
    <col min="4136" max="4137" width="11.5" bestFit="1" customWidth="1"/>
    <col min="4138" max="4138" width="8.83203125" customWidth="1"/>
    <col min="4139" max="4140" width="0" hidden="1" customWidth="1"/>
    <col min="4141" max="4142" width="9.1640625" customWidth="1"/>
    <col min="4143" max="4356" width="8.83203125" customWidth="1"/>
    <col min="4357" max="4357" width="11" bestFit="1" customWidth="1"/>
    <col min="4358" max="4375" width="8.83203125" customWidth="1"/>
    <col min="4376" max="4376" width="10.5" customWidth="1"/>
    <col min="4377" max="4382" width="8.83203125" customWidth="1"/>
    <col min="4383" max="4383" width="11.5" bestFit="1" customWidth="1"/>
    <col min="4384" max="4387" width="8.83203125" customWidth="1"/>
    <col min="4388" max="4388" width="12.5" bestFit="1" customWidth="1"/>
    <col min="4389" max="4389" width="8.83203125" customWidth="1"/>
    <col min="4390" max="4390" width="13.1640625" bestFit="1" customWidth="1"/>
    <col min="4391" max="4391" width="10.6640625" bestFit="1" customWidth="1"/>
    <col min="4392" max="4393" width="11.5" bestFit="1" customWidth="1"/>
    <col min="4394" max="4394" width="8.83203125" customWidth="1"/>
    <col min="4395" max="4396" width="0" hidden="1" customWidth="1"/>
    <col min="4397" max="4398" width="9.1640625" customWidth="1"/>
    <col min="4399" max="4612" width="8.83203125" customWidth="1"/>
    <col min="4613" max="4613" width="11" bestFit="1" customWidth="1"/>
    <col min="4614" max="4631" width="8.83203125" customWidth="1"/>
    <col min="4632" max="4632" width="10.5" customWidth="1"/>
    <col min="4633" max="4638" width="8.83203125" customWidth="1"/>
    <col min="4639" max="4639" width="11.5" bestFit="1" customWidth="1"/>
    <col min="4640" max="4643" width="8.83203125" customWidth="1"/>
    <col min="4644" max="4644" width="12.5" bestFit="1" customWidth="1"/>
    <col min="4645" max="4645" width="8.83203125" customWidth="1"/>
    <col min="4646" max="4646" width="13.1640625" bestFit="1" customWidth="1"/>
    <col min="4647" max="4647" width="10.6640625" bestFit="1" customWidth="1"/>
    <col min="4648" max="4649" width="11.5" bestFit="1" customWidth="1"/>
    <col min="4650" max="4650" width="8.83203125" customWidth="1"/>
    <col min="4651" max="4652" width="0" hidden="1" customWidth="1"/>
    <col min="4653" max="4654" width="9.1640625" customWidth="1"/>
    <col min="4655" max="4868" width="8.83203125" customWidth="1"/>
    <col min="4869" max="4869" width="11" bestFit="1" customWidth="1"/>
    <col min="4870" max="4887" width="8.83203125" customWidth="1"/>
    <col min="4888" max="4888" width="10.5" customWidth="1"/>
    <col min="4889" max="4894" width="8.83203125" customWidth="1"/>
    <col min="4895" max="4895" width="11.5" bestFit="1" customWidth="1"/>
    <col min="4896" max="4899" width="8.83203125" customWidth="1"/>
    <col min="4900" max="4900" width="12.5" bestFit="1" customWidth="1"/>
    <col min="4901" max="4901" width="8.83203125" customWidth="1"/>
    <col min="4902" max="4902" width="13.1640625" bestFit="1" customWidth="1"/>
    <col min="4903" max="4903" width="10.6640625" bestFit="1" customWidth="1"/>
    <col min="4904" max="4905" width="11.5" bestFit="1" customWidth="1"/>
    <col min="4906" max="4906" width="8.83203125" customWidth="1"/>
    <col min="4907" max="4908" width="0" hidden="1" customWidth="1"/>
    <col min="4909" max="4910" width="9.1640625" customWidth="1"/>
    <col min="4911" max="5124" width="8.83203125" customWidth="1"/>
    <col min="5125" max="5125" width="11" bestFit="1" customWidth="1"/>
    <col min="5126" max="5143" width="8.83203125" customWidth="1"/>
    <col min="5144" max="5144" width="10.5" customWidth="1"/>
    <col min="5145" max="5150" width="8.83203125" customWidth="1"/>
    <col min="5151" max="5151" width="11.5" bestFit="1" customWidth="1"/>
    <col min="5152" max="5155" width="8.83203125" customWidth="1"/>
    <col min="5156" max="5156" width="12.5" bestFit="1" customWidth="1"/>
    <col min="5157" max="5157" width="8.83203125" customWidth="1"/>
    <col min="5158" max="5158" width="13.1640625" bestFit="1" customWidth="1"/>
    <col min="5159" max="5159" width="10.6640625" bestFit="1" customWidth="1"/>
    <col min="5160" max="5161" width="11.5" bestFit="1" customWidth="1"/>
    <col min="5162" max="5162" width="8.83203125" customWidth="1"/>
    <col min="5163" max="5164" width="0" hidden="1" customWidth="1"/>
    <col min="5165" max="5166" width="9.1640625" customWidth="1"/>
    <col min="5167" max="5380" width="8.83203125" customWidth="1"/>
    <col min="5381" max="5381" width="11" bestFit="1" customWidth="1"/>
    <col min="5382" max="5399" width="8.83203125" customWidth="1"/>
    <col min="5400" max="5400" width="10.5" customWidth="1"/>
    <col min="5401" max="5406" width="8.83203125" customWidth="1"/>
    <col min="5407" max="5407" width="11.5" bestFit="1" customWidth="1"/>
    <col min="5408" max="5411" width="8.83203125" customWidth="1"/>
    <col min="5412" max="5412" width="12.5" bestFit="1" customWidth="1"/>
    <col min="5413" max="5413" width="8.83203125" customWidth="1"/>
    <col min="5414" max="5414" width="13.1640625" bestFit="1" customWidth="1"/>
    <col min="5415" max="5415" width="10.6640625" bestFit="1" customWidth="1"/>
    <col min="5416" max="5417" width="11.5" bestFit="1" customWidth="1"/>
    <col min="5418" max="5418" width="8.83203125" customWidth="1"/>
    <col min="5419" max="5420" width="0" hidden="1" customWidth="1"/>
    <col min="5421" max="5422" width="9.1640625" customWidth="1"/>
    <col min="5423" max="5636" width="8.83203125" customWidth="1"/>
    <col min="5637" max="5637" width="11" bestFit="1" customWidth="1"/>
    <col min="5638" max="5655" width="8.83203125" customWidth="1"/>
    <col min="5656" max="5656" width="10.5" customWidth="1"/>
    <col min="5657" max="5662" width="8.83203125" customWidth="1"/>
    <col min="5663" max="5663" width="11.5" bestFit="1" customWidth="1"/>
    <col min="5664" max="5667" width="8.83203125" customWidth="1"/>
    <col min="5668" max="5668" width="12.5" bestFit="1" customWidth="1"/>
    <col min="5669" max="5669" width="8.83203125" customWidth="1"/>
    <col min="5670" max="5670" width="13.1640625" bestFit="1" customWidth="1"/>
    <col min="5671" max="5671" width="10.6640625" bestFit="1" customWidth="1"/>
    <col min="5672" max="5673" width="11.5" bestFit="1" customWidth="1"/>
    <col min="5674" max="5674" width="8.83203125" customWidth="1"/>
    <col min="5675" max="5676" width="0" hidden="1" customWidth="1"/>
    <col min="5677" max="5678" width="9.1640625" customWidth="1"/>
    <col min="5679" max="5892" width="8.83203125" customWidth="1"/>
    <col min="5893" max="5893" width="11" bestFit="1" customWidth="1"/>
    <col min="5894" max="5911" width="8.83203125" customWidth="1"/>
    <col min="5912" max="5912" width="10.5" customWidth="1"/>
    <col min="5913" max="5918" width="8.83203125" customWidth="1"/>
    <col min="5919" max="5919" width="11.5" bestFit="1" customWidth="1"/>
    <col min="5920" max="5923" width="8.83203125" customWidth="1"/>
    <col min="5924" max="5924" width="12.5" bestFit="1" customWidth="1"/>
    <col min="5925" max="5925" width="8.83203125" customWidth="1"/>
    <col min="5926" max="5926" width="13.1640625" bestFit="1" customWidth="1"/>
    <col min="5927" max="5927" width="10.6640625" bestFit="1" customWidth="1"/>
    <col min="5928" max="5929" width="11.5" bestFit="1" customWidth="1"/>
    <col min="5930" max="5930" width="8.83203125" customWidth="1"/>
    <col min="5931" max="5932" width="0" hidden="1" customWidth="1"/>
    <col min="5933" max="5934" width="9.1640625" customWidth="1"/>
    <col min="5935" max="6148" width="8.83203125" customWidth="1"/>
    <col min="6149" max="6149" width="11" bestFit="1" customWidth="1"/>
    <col min="6150" max="6167" width="8.83203125" customWidth="1"/>
    <col min="6168" max="6168" width="10.5" customWidth="1"/>
    <col min="6169" max="6174" width="8.83203125" customWidth="1"/>
    <col min="6175" max="6175" width="11.5" bestFit="1" customWidth="1"/>
    <col min="6176" max="6179" width="8.83203125" customWidth="1"/>
    <col min="6180" max="6180" width="12.5" bestFit="1" customWidth="1"/>
    <col min="6181" max="6181" width="8.83203125" customWidth="1"/>
    <col min="6182" max="6182" width="13.1640625" bestFit="1" customWidth="1"/>
    <col min="6183" max="6183" width="10.6640625" bestFit="1" customWidth="1"/>
    <col min="6184" max="6185" width="11.5" bestFit="1" customWidth="1"/>
    <col min="6186" max="6186" width="8.83203125" customWidth="1"/>
    <col min="6187" max="6188" width="0" hidden="1" customWidth="1"/>
    <col min="6189" max="6190" width="9.1640625" customWidth="1"/>
    <col min="6191" max="6404" width="8.83203125" customWidth="1"/>
    <col min="6405" max="6405" width="11" bestFit="1" customWidth="1"/>
    <col min="6406" max="6423" width="8.83203125" customWidth="1"/>
    <col min="6424" max="6424" width="10.5" customWidth="1"/>
    <col min="6425" max="6430" width="8.83203125" customWidth="1"/>
    <col min="6431" max="6431" width="11.5" bestFit="1" customWidth="1"/>
    <col min="6432" max="6435" width="8.83203125" customWidth="1"/>
    <col min="6436" max="6436" width="12.5" bestFit="1" customWidth="1"/>
    <col min="6437" max="6437" width="8.83203125" customWidth="1"/>
    <col min="6438" max="6438" width="13.1640625" bestFit="1" customWidth="1"/>
    <col min="6439" max="6439" width="10.6640625" bestFit="1" customWidth="1"/>
    <col min="6440" max="6441" width="11.5" bestFit="1" customWidth="1"/>
    <col min="6442" max="6442" width="8.83203125" customWidth="1"/>
    <col min="6443" max="6444" width="0" hidden="1" customWidth="1"/>
    <col min="6445" max="6446" width="9.1640625" customWidth="1"/>
    <col min="6447" max="6660" width="8.83203125" customWidth="1"/>
    <col min="6661" max="6661" width="11" bestFit="1" customWidth="1"/>
    <col min="6662" max="6679" width="8.83203125" customWidth="1"/>
    <col min="6680" max="6680" width="10.5" customWidth="1"/>
    <col min="6681" max="6686" width="8.83203125" customWidth="1"/>
    <col min="6687" max="6687" width="11.5" bestFit="1" customWidth="1"/>
    <col min="6688" max="6691" width="8.83203125" customWidth="1"/>
    <col min="6692" max="6692" width="12.5" bestFit="1" customWidth="1"/>
    <col min="6693" max="6693" width="8.83203125" customWidth="1"/>
    <col min="6694" max="6694" width="13.1640625" bestFit="1" customWidth="1"/>
    <col min="6695" max="6695" width="10.6640625" bestFit="1" customWidth="1"/>
    <col min="6696" max="6697" width="11.5" bestFit="1" customWidth="1"/>
    <col min="6698" max="6698" width="8.83203125" customWidth="1"/>
    <col min="6699" max="6700" width="0" hidden="1" customWidth="1"/>
    <col min="6701" max="6702" width="9.1640625" customWidth="1"/>
    <col min="6703" max="6916" width="8.83203125" customWidth="1"/>
    <col min="6917" max="6917" width="11" bestFit="1" customWidth="1"/>
    <col min="6918" max="6935" width="8.83203125" customWidth="1"/>
    <col min="6936" max="6936" width="10.5" customWidth="1"/>
    <col min="6937" max="6942" width="8.83203125" customWidth="1"/>
    <col min="6943" max="6943" width="11.5" bestFit="1" customWidth="1"/>
    <col min="6944" max="6947" width="8.83203125" customWidth="1"/>
    <col min="6948" max="6948" width="12.5" bestFit="1" customWidth="1"/>
    <col min="6949" max="6949" width="8.83203125" customWidth="1"/>
    <col min="6950" max="6950" width="13.1640625" bestFit="1" customWidth="1"/>
    <col min="6951" max="6951" width="10.6640625" bestFit="1" customWidth="1"/>
    <col min="6952" max="6953" width="11.5" bestFit="1" customWidth="1"/>
    <col min="6954" max="6954" width="8.83203125" customWidth="1"/>
    <col min="6955" max="6956" width="0" hidden="1" customWidth="1"/>
    <col min="6957" max="6958" width="9.1640625" customWidth="1"/>
    <col min="6959" max="7172" width="8.83203125" customWidth="1"/>
    <col min="7173" max="7173" width="11" bestFit="1" customWidth="1"/>
    <col min="7174" max="7191" width="8.83203125" customWidth="1"/>
    <col min="7192" max="7192" width="10.5" customWidth="1"/>
    <col min="7193" max="7198" width="8.83203125" customWidth="1"/>
    <col min="7199" max="7199" width="11.5" bestFit="1" customWidth="1"/>
    <col min="7200" max="7203" width="8.83203125" customWidth="1"/>
    <col min="7204" max="7204" width="12.5" bestFit="1" customWidth="1"/>
    <col min="7205" max="7205" width="8.83203125" customWidth="1"/>
    <col min="7206" max="7206" width="13.1640625" bestFit="1" customWidth="1"/>
    <col min="7207" max="7207" width="10.6640625" bestFit="1" customWidth="1"/>
    <col min="7208" max="7209" width="11.5" bestFit="1" customWidth="1"/>
    <col min="7210" max="7210" width="8.83203125" customWidth="1"/>
    <col min="7211" max="7212" width="0" hidden="1" customWidth="1"/>
    <col min="7213" max="7214" width="9.1640625" customWidth="1"/>
    <col min="7215" max="7428" width="8.83203125" customWidth="1"/>
    <col min="7429" max="7429" width="11" bestFit="1" customWidth="1"/>
    <col min="7430" max="7447" width="8.83203125" customWidth="1"/>
    <col min="7448" max="7448" width="10.5" customWidth="1"/>
    <col min="7449" max="7454" width="8.83203125" customWidth="1"/>
    <col min="7455" max="7455" width="11.5" bestFit="1" customWidth="1"/>
    <col min="7456" max="7459" width="8.83203125" customWidth="1"/>
    <col min="7460" max="7460" width="12.5" bestFit="1" customWidth="1"/>
    <col min="7461" max="7461" width="8.83203125" customWidth="1"/>
    <col min="7462" max="7462" width="13.1640625" bestFit="1" customWidth="1"/>
    <col min="7463" max="7463" width="10.6640625" bestFit="1" customWidth="1"/>
    <col min="7464" max="7465" width="11.5" bestFit="1" customWidth="1"/>
    <col min="7466" max="7466" width="8.83203125" customWidth="1"/>
    <col min="7467" max="7468" width="0" hidden="1" customWidth="1"/>
    <col min="7469" max="7470" width="9.1640625" customWidth="1"/>
    <col min="7471" max="7684" width="8.83203125" customWidth="1"/>
    <col min="7685" max="7685" width="11" bestFit="1" customWidth="1"/>
    <col min="7686" max="7703" width="8.83203125" customWidth="1"/>
    <col min="7704" max="7704" width="10.5" customWidth="1"/>
    <col min="7705" max="7710" width="8.83203125" customWidth="1"/>
    <col min="7711" max="7711" width="11.5" bestFit="1" customWidth="1"/>
    <col min="7712" max="7715" width="8.83203125" customWidth="1"/>
    <col min="7716" max="7716" width="12.5" bestFit="1" customWidth="1"/>
    <col min="7717" max="7717" width="8.83203125" customWidth="1"/>
    <col min="7718" max="7718" width="13.1640625" bestFit="1" customWidth="1"/>
    <col min="7719" max="7719" width="10.6640625" bestFit="1" customWidth="1"/>
    <col min="7720" max="7721" width="11.5" bestFit="1" customWidth="1"/>
    <col min="7722" max="7722" width="8.83203125" customWidth="1"/>
    <col min="7723" max="7724" width="0" hidden="1" customWidth="1"/>
    <col min="7725" max="7726" width="9.1640625" customWidth="1"/>
    <col min="7727" max="7940" width="8.83203125" customWidth="1"/>
    <col min="7941" max="7941" width="11" bestFit="1" customWidth="1"/>
    <col min="7942" max="7959" width="8.83203125" customWidth="1"/>
    <col min="7960" max="7960" width="10.5" customWidth="1"/>
    <col min="7961" max="7966" width="8.83203125" customWidth="1"/>
    <col min="7967" max="7967" width="11.5" bestFit="1" customWidth="1"/>
    <col min="7968" max="7971" width="8.83203125" customWidth="1"/>
    <col min="7972" max="7972" width="12.5" bestFit="1" customWidth="1"/>
    <col min="7973" max="7973" width="8.83203125" customWidth="1"/>
    <col min="7974" max="7974" width="13.1640625" bestFit="1" customWidth="1"/>
    <col min="7975" max="7975" width="10.6640625" bestFit="1" customWidth="1"/>
    <col min="7976" max="7977" width="11.5" bestFit="1" customWidth="1"/>
    <col min="7978" max="7978" width="8.83203125" customWidth="1"/>
    <col min="7979" max="7980" width="0" hidden="1" customWidth="1"/>
    <col min="7981" max="7982" width="9.1640625" customWidth="1"/>
    <col min="7983" max="8196" width="8.83203125" customWidth="1"/>
    <col min="8197" max="8197" width="11" bestFit="1" customWidth="1"/>
    <col min="8198" max="8215" width="8.83203125" customWidth="1"/>
    <col min="8216" max="8216" width="10.5" customWidth="1"/>
    <col min="8217" max="8222" width="8.83203125" customWidth="1"/>
    <col min="8223" max="8223" width="11.5" bestFit="1" customWidth="1"/>
    <col min="8224" max="8227" width="8.83203125" customWidth="1"/>
    <col min="8228" max="8228" width="12.5" bestFit="1" customWidth="1"/>
    <col min="8229" max="8229" width="8.83203125" customWidth="1"/>
    <col min="8230" max="8230" width="13.1640625" bestFit="1" customWidth="1"/>
    <col min="8231" max="8231" width="10.6640625" bestFit="1" customWidth="1"/>
    <col min="8232" max="8233" width="11.5" bestFit="1" customWidth="1"/>
    <col min="8234" max="8234" width="8.83203125" customWidth="1"/>
    <col min="8235" max="8236" width="0" hidden="1" customWidth="1"/>
    <col min="8237" max="8238" width="9.1640625" customWidth="1"/>
    <col min="8239" max="8452" width="8.83203125" customWidth="1"/>
    <col min="8453" max="8453" width="11" bestFit="1" customWidth="1"/>
    <col min="8454" max="8471" width="8.83203125" customWidth="1"/>
    <col min="8472" max="8472" width="10.5" customWidth="1"/>
    <col min="8473" max="8478" width="8.83203125" customWidth="1"/>
    <col min="8479" max="8479" width="11.5" bestFit="1" customWidth="1"/>
    <col min="8480" max="8483" width="8.83203125" customWidth="1"/>
    <col min="8484" max="8484" width="12.5" bestFit="1" customWidth="1"/>
    <col min="8485" max="8485" width="8.83203125" customWidth="1"/>
    <col min="8486" max="8486" width="13.1640625" bestFit="1" customWidth="1"/>
    <col min="8487" max="8487" width="10.6640625" bestFit="1" customWidth="1"/>
    <col min="8488" max="8489" width="11.5" bestFit="1" customWidth="1"/>
    <col min="8490" max="8490" width="8.83203125" customWidth="1"/>
    <col min="8491" max="8492" width="0" hidden="1" customWidth="1"/>
    <col min="8493" max="8494" width="9.1640625" customWidth="1"/>
    <col min="8495" max="8708" width="8.83203125" customWidth="1"/>
    <col min="8709" max="8709" width="11" bestFit="1" customWidth="1"/>
    <col min="8710" max="8727" width="8.83203125" customWidth="1"/>
    <col min="8728" max="8728" width="10.5" customWidth="1"/>
    <col min="8729" max="8734" width="8.83203125" customWidth="1"/>
    <col min="8735" max="8735" width="11.5" bestFit="1" customWidth="1"/>
    <col min="8736" max="8739" width="8.83203125" customWidth="1"/>
    <col min="8740" max="8740" width="12.5" bestFit="1" customWidth="1"/>
    <col min="8741" max="8741" width="8.83203125" customWidth="1"/>
    <col min="8742" max="8742" width="13.1640625" bestFit="1" customWidth="1"/>
    <col min="8743" max="8743" width="10.6640625" bestFit="1" customWidth="1"/>
    <col min="8744" max="8745" width="11.5" bestFit="1" customWidth="1"/>
    <col min="8746" max="8746" width="8.83203125" customWidth="1"/>
    <col min="8747" max="8748" width="0" hidden="1" customWidth="1"/>
    <col min="8749" max="8750" width="9.1640625" customWidth="1"/>
    <col min="8751" max="8964" width="8.83203125" customWidth="1"/>
    <col min="8965" max="8965" width="11" bestFit="1" customWidth="1"/>
    <col min="8966" max="8983" width="8.83203125" customWidth="1"/>
    <col min="8984" max="8984" width="10.5" customWidth="1"/>
    <col min="8985" max="8990" width="8.83203125" customWidth="1"/>
    <col min="8991" max="8991" width="11.5" bestFit="1" customWidth="1"/>
    <col min="8992" max="8995" width="8.83203125" customWidth="1"/>
    <col min="8996" max="8996" width="12.5" bestFit="1" customWidth="1"/>
    <col min="8997" max="8997" width="8.83203125" customWidth="1"/>
    <col min="8998" max="8998" width="13.1640625" bestFit="1" customWidth="1"/>
    <col min="8999" max="8999" width="10.6640625" bestFit="1" customWidth="1"/>
    <col min="9000" max="9001" width="11.5" bestFit="1" customWidth="1"/>
    <col min="9002" max="9002" width="8.83203125" customWidth="1"/>
    <col min="9003" max="9004" width="0" hidden="1" customWidth="1"/>
    <col min="9005" max="9006" width="9.1640625" customWidth="1"/>
    <col min="9007" max="9220" width="8.83203125" customWidth="1"/>
    <col min="9221" max="9221" width="11" bestFit="1" customWidth="1"/>
    <col min="9222" max="9239" width="8.83203125" customWidth="1"/>
    <col min="9240" max="9240" width="10.5" customWidth="1"/>
    <col min="9241" max="9246" width="8.83203125" customWidth="1"/>
    <col min="9247" max="9247" width="11.5" bestFit="1" customWidth="1"/>
    <col min="9248" max="9251" width="8.83203125" customWidth="1"/>
    <col min="9252" max="9252" width="12.5" bestFit="1" customWidth="1"/>
    <col min="9253" max="9253" width="8.83203125" customWidth="1"/>
    <col min="9254" max="9254" width="13.1640625" bestFit="1" customWidth="1"/>
    <col min="9255" max="9255" width="10.6640625" bestFit="1" customWidth="1"/>
    <col min="9256" max="9257" width="11.5" bestFit="1" customWidth="1"/>
    <col min="9258" max="9258" width="8.83203125" customWidth="1"/>
    <col min="9259" max="9260" width="0" hidden="1" customWidth="1"/>
    <col min="9261" max="9262" width="9.1640625" customWidth="1"/>
    <col min="9263" max="9476" width="8.83203125" customWidth="1"/>
    <col min="9477" max="9477" width="11" bestFit="1" customWidth="1"/>
    <col min="9478" max="9495" width="8.83203125" customWidth="1"/>
    <col min="9496" max="9496" width="10.5" customWidth="1"/>
    <col min="9497" max="9502" width="8.83203125" customWidth="1"/>
    <col min="9503" max="9503" width="11.5" bestFit="1" customWidth="1"/>
    <col min="9504" max="9507" width="8.83203125" customWidth="1"/>
    <col min="9508" max="9508" width="12.5" bestFit="1" customWidth="1"/>
    <col min="9509" max="9509" width="8.83203125" customWidth="1"/>
    <col min="9510" max="9510" width="13.1640625" bestFit="1" customWidth="1"/>
    <col min="9511" max="9511" width="10.6640625" bestFit="1" customWidth="1"/>
    <col min="9512" max="9513" width="11.5" bestFit="1" customWidth="1"/>
    <col min="9514" max="9514" width="8.83203125" customWidth="1"/>
    <col min="9515" max="9516" width="0" hidden="1" customWidth="1"/>
    <col min="9517" max="9518" width="9.1640625" customWidth="1"/>
    <col min="9519" max="9732" width="8.83203125" customWidth="1"/>
    <col min="9733" max="9733" width="11" bestFit="1" customWidth="1"/>
    <col min="9734" max="9751" width="8.83203125" customWidth="1"/>
    <col min="9752" max="9752" width="10.5" customWidth="1"/>
    <col min="9753" max="9758" width="8.83203125" customWidth="1"/>
    <col min="9759" max="9759" width="11.5" bestFit="1" customWidth="1"/>
    <col min="9760" max="9763" width="8.83203125" customWidth="1"/>
    <col min="9764" max="9764" width="12.5" bestFit="1" customWidth="1"/>
    <col min="9765" max="9765" width="8.83203125" customWidth="1"/>
    <col min="9766" max="9766" width="13.1640625" bestFit="1" customWidth="1"/>
    <col min="9767" max="9767" width="10.6640625" bestFit="1" customWidth="1"/>
    <col min="9768" max="9769" width="11.5" bestFit="1" customWidth="1"/>
    <col min="9770" max="9770" width="8.83203125" customWidth="1"/>
    <col min="9771" max="9772" width="0" hidden="1" customWidth="1"/>
    <col min="9773" max="9774" width="9.1640625" customWidth="1"/>
    <col min="9775" max="9988" width="8.83203125" customWidth="1"/>
    <col min="9989" max="9989" width="11" bestFit="1" customWidth="1"/>
    <col min="9990" max="10007" width="8.83203125" customWidth="1"/>
    <col min="10008" max="10008" width="10.5" customWidth="1"/>
    <col min="10009" max="10014" width="8.83203125" customWidth="1"/>
    <col min="10015" max="10015" width="11.5" bestFit="1" customWidth="1"/>
    <col min="10016" max="10019" width="8.83203125" customWidth="1"/>
    <col min="10020" max="10020" width="12.5" bestFit="1" customWidth="1"/>
    <col min="10021" max="10021" width="8.83203125" customWidth="1"/>
    <col min="10022" max="10022" width="13.1640625" bestFit="1" customWidth="1"/>
    <col min="10023" max="10023" width="10.6640625" bestFit="1" customWidth="1"/>
    <col min="10024" max="10025" width="11.5" bestFit="1" customWidth="1"/>
    <col min="10026" max="10026" width="8.83203125" customWidth="1"/>
    <col min="10027" max="10028" width="0" hidden="1" customWidth="1"/>
    <col min="10029" max="10030" width="9.1640625" customWidth="1"/>
    <col min="10031" max="10244" width="8.83203125" customWidth="1"/>
    <col min="10245" max="10245" width="11" bestFit="1" customWidth="1"/>
    <col min="10246" max="10263" width="8.83203125" customWidth="1"/>
    <col min="10264" max="10264" width="10.5" customWidth="1"/>
    <col min="10265" max="10270" width="8.83203125" customWidth="1"/>
    <col min="10271" max="10271" width="11.5" bestFit="1" customWidth="1"/>
    <col min="10272" max="10275" width="8.83203125" customWidth="1"/>
    <col min="10276" max="10276" width="12.5" bestFit="1" customWidth="1"/>
    <col min="10277" max="10277" width="8.83203125" customWidth="1"/>
    <col min="10278" max="10278" width="13.1640625" bestFit="1" customWidth="1"/>
    <col min="10279" max="10279" width="10.6640625" bestFit="1" customWidth="1"/>
    <col min="10280" max="10281" width="11.5" bestFit="1" customWidth="1"/>
    <col min="10282" max="10282" width="8.83203125" customWidth="1"/>
    <col min="10283" max="10284" width="0" hidden="1" customWidth="1"/>
    <col min="10285" max="10286" width="9.1640625" customWidth="1"/>
    <col min="10287" max="10500" width="8.83203125" customWidth="1"/>
    <col min="10501" max="10501" width="11" bestFit="1" customWidth="1"/>
    <col min="10502" max="10519" width="8.83203125" customWidth="1"/>
    <col min="10520" max="10520" width="10.5" customWidth="1"/>
    <col min="10521" max="10526" width="8.83203125" customWidth="1"/>
    <col min="10527" max="10527" width="11.5" bestFit="1" customWidth="1"/>
    <col min="10528" max="10531" width="8.83203125" customWidth="1"/>
    <col min="10532" max="10532" width="12.5" bestFit="1" customWidth="1"/>
    <col min="10533" max="10533" width="8.83203125" customWidth="1"/>
    <col min="10534" max="10534" width="13.1640625" bestFit="1" customWidth="1"/>
    <col min="10535" max="10535" width="10.6640625" bestFit="1" customWidth="1"/>
    <col min="10536" max="10537" width="11.5" bestFit="1" customWidth="1"/>
    <col min="10538" max="10538" width="8.83203125" customWidth="1"/>
    <col min="10539" max="10540" width="0" hidden="1" customWidth="1"/>
    <col min="10541" max="10542" width="9.1640625" customWidth="1"/>
    <col min="10543" max="10756" width="8.83203125" customWidth="1"/>
    <col min="10757" max="10757" width="11" bestFit="1" customWidth="1"/>
    <col min="10758" max="10775" width="8.83203125" customWidth="1"/>
    <col min="10776" max="10776" width="10.5" customWidth="1"/>
    <col min="10777" max="10782" width="8.83203125" customWidth="1"/>
    <col min="10783" max="10783" width="11.5" bestFit="1" customWidth="1"/>
    <col min="10784" max="10787" width="8.83203125" customWidth="1"/>
    <col min="10788" max="10788" width="12.5" bestFit="1" customWidth="1"/>
    <col min="10789" max="10789" width="8.83203125" customWidth="1"/>
    <col min="10790" max="10790" width="13.1640625" bestFit="1" customWidth="1"/>
    <col min="10791" max="10791" width="10.6640625" bestFit="1" customWidth="1"/>
    <col min="10792" max="10793" width="11.5" bestFit="1" customWidth="1"/>
    <col min="10794" max="10794" width="8.83203125" customWidth="1"/>
    <col min="10795" max="10796" width="0" hidden="1" customWidth="1"/>
    <col min="10797" max="10798" width="9.1640625" customWidth="1"/>
    <col min="10799" max="11012" width="8.83203125" customWidth="1"/>
    <col min="11013" max="11013" width="11" bestFit="1" customWidth="1"/>
    <col min="11014" max="11031" width="8.83203125" customWidth="1"/>
    <col min="11032" max="11032" width="10.5" customWidth="1"/>
    <col min="11033" max="11038" width="8.83203125" customWidth="1"/>
    <col min="11039" max="11039" width="11.5" bestFit="1" customWidth="1"/>
    <col min="11040" max="11043" width="8.83203125" customWidth="1"/>
    <col min="11044" max="11044" width="12.5" bestFit="1" customWidth="1"/>
    <col min="11045" max="11045" width="8.83203125" customWidth="1"/>
    <col min="11046" max="11046" width="13.1640625" bestFit="1" customWidth="1"/>
    <col min="11047" max="11047" width="10.6640625" bestFit="1" customWidth="1"/>
    <col min="11048" max="11049" width="11.5" bestFit="1" customWidth="1"/>
    <col min="11050" max="11050" width="8.83203125" customWidth="1"/>
    <col min="11051" max="11052" width="0" hidden="1" customWidth="1"/>
    <col min="11053" max="11054" width="9.1640625" customWidth="1"/>
    <col min="11055" max="11268" width="8.83203125" customWidth="1"/>
    <col min="11269" max="11269" width="11" bestFit="1" customWidth="1"/>
    <col min="11270" max="11287" width="8.83203125" customWidth="1"/>
    <col min="11288" max="11288" width="10.5" customWidth="1"/>
    <col min="11289" max="11294" width="8.83203125" customWidth="1"/>
    <col min="11295" max="11295" width="11.5" bestFit="1" customWidth="1"/>
    <col min="11296" max="11299" width="8.83203125" customWidth="1"/>
    <col min="11300" max="11300" width="12.5" bestFit="1" customWidth="1"/>
    <col min="11301" max="11301" width="8.83203125" customWidth="1"/>
    <col min="11302" max="11302" width="13.1640625" bestFit="1" customWidth="1"/>
    <col min="11303" max="11303" width="10.6640625" bestFit="1" customWidth="1"/>
    <col min="11304" max="11305" width="11.5" bestFit="1" customWidth="1"/>
    <col min="11306" max="11306" width="8.83203125" customWidth="1"/>
    <col min="11307" max="11308" width="0" hidden="1" customWidth="1"/>
    <col min="11309" max="11310" width="9.1640625" customWidth="1"/>
    <col min="11311" max="11524" width="8.83203125" customWidth="1"/>
    <col min="11525" max="11525" width="11" bestFit="1" customWidth="1"/>
    <col min="11526" max="11543" width="8.83203125" customWidth="1"/>
    <col min="11544" max="11544" width="10.5" customWidth="1"/>
    <col min="11545" max="11550" width="8.83203125" customWidth="1"/>
    <col min="11551" max="11551" width="11.5" bestFit="1" customWidth="1"/>
    <col min="11552" max="11555" width="8.83203125" customWidth="1"/>
    <col min="11556" max="11556" width="12.5" bestFit="1" customWidth="1"/>
    <col min="11557" max="11557" width="8.83203125" customWidth="1"/>
    <col min="11558" max="11558" width="13.1640625" bestFit="1" customWidth="1"/>
    <col min="11559" max="11559" width="10.6640625" bestFit="1" customWidth="1"/>
    <col min="11560" max="11561" width="11.5" bestFit="1" customWidth="1"/>
    <col min="11562" max="11562" width="8.83203125" customWidth="1"/>
    <col min="11563" max="11564" width="0" hidden="1" customWidth="1"/>
    <col min="11565" max="11566" width="9.1640625" customWidth="1"/>
    <col min="11567" max="11780" width="8.83203125" customWidth="1"/>
    <col min="11781" max="11781" width="11" bestFit="1" customWidth="1"/>
    <col min="11782" max="11799" width="8.83203125" customWidth="1"/>
    <col min="11800" max="11800" width="10.5" customWidth="1"/>
    <col min="11801" max="11806" width="8.83203125" customWidth="1"/>
    <col min="11807" max="11807" width="11.5" bestFit="1" customWidth="1"/>
    <col min="11808" max="11811" width="8.83203125" customWidth="1"/>
    <col min="11812" max="11812" width="12.5" bestFit="1" customWidth="1"/>
    <col min="11813" max="11813" width="8.83203125" customWidth="1"/>
    <col min="11814" max="11814" width="13.1640625" bestFit="1" customWidth="1"/>
    <col min="11815" max="11815" width="10.6640625" bestFit="1" customWidth="1"/>
    <col min="11816" max="11817" width="11.5" bestFit="1" customWidth="1"/>
    <col min="11818" max="11818" width="8.83203125" customWidth="1"/>
    <col min="11819" max="11820" width="0" hidden="1" customWidth="1"/>
    <col min="11821" max="11822" width="9.1640625" customWidth="1"/>
    <col min="11823" max="12036" width="8.83203125" customWidth="1"/>
    <col min="12037" max="12037" width="11" bestFit="1" customWidth="1"/>
    <col min="12038" max="12055" width="8.83203125" customWidth="1"/>
    <col min="12056" max="12056" width="10.5" customWidth="1"/>
    <col min="12057" max="12062" width="8.83203125" customWidth="1"/>
    <col min="12063" max="12063" width="11.5" bestFit="1" customWidth="1"/>
    <col min="12064" max="12067" width="8.83203125" customWidth="1"/>
    <col min="12068" max="12068" width="12.5" bestFit="1" customWidth="1"/>
    <col min="12069" max="12069" width="8.83203125" customWidth="1"/>
    <col min="12070" max="12070" width="13.1640625" bestFit="1" customWidth="1"/>
    <col min="12071" max="12071" width="10.6640625" bestFit="1" customWidth="1"/>
    <col min="12072" max="12073" width="11.5" bestFit="1" customWidth="1"/>
    <col min="12074" max="12074" width="8.83203125" customWidth="1"/>
    <col min="12075" max="12076" width="0" hidden="1" customWidth="1"/>
    <col min="12077" max="12078" width="9.1640625" customWidth="1"/>
    <col min="12079" max="12292" width="8.83203125" customWidth="1"/>
    <col min="12293" max="12293" width="11" bestFit="1" customWidth="1"/>
    <col min="12294" max="12311" width="8.83203125" customWidth="1"/>
    <col min="12312" max="12312" width="10.5" customWidth="1"/>
    <col min="12313" max="12318" width="8.83203125" customWidth="1"/>
    <col min="12319" max="12319" width="11.5" bestFit="1" customWidth="1"/>
    <col min="12320" max="12323" width="8.83203125" customWidth="1"/>
    <col min="12324" max="12324" width="12.5" bestFit="1" customWidth="1"/>
    <col min="12325" max="12325" width="8.83203125" customWidth="1"/>
    <col min="12326" max="12326" width="13.1640625" bestFit="1" customWidth="1"/>
    <col min="12327" max="12327" width="10.6640625" bestFit="1" customWidth="1"/>
    <col min="12328" max="12329" width="11.5" bestFit="1" customWidth="1"/>
    <col min="12330" max="12330" width="8.83203125" customWidth="1"/>
    <col min="12331" max="12332" width="0" hidden="1" customWidth="1"/>
    <col min="12333" max="12334" width="9.1640625" customWidth="1"/>
    <col min="12335" max="12548" width="8.83203125" customWidth="1"/>
    <col min="12549" max="12549" width="11" bestFit="1" customWidth="1"/>
    <col min="12550" max="12567" width="8.83203125" customWidth="1"/>
    <col min="12568" max="12568" width="10.5" customWidth="1"/>
    <col min="12569" max="12574" width="8.83203125" customWidth="1"/>
    <col min="12575" max="12575" width="11.5" bestFit="1" customWidth="1"/>
    <col min="12576" max="12579" width="8.83203125" customWidth="1"/>
    <col min="12580" max="12580" width="12.5" bestFit="1" customWidth="1"/>
    <col min="12581" max="12581" width="8.83203125" customWidth="1"/>
    <col min="12582" max="12582" width="13.1640625" bestFit="1" customWidth="1"/>
    <col min="12583" max="12583" width="10.6640625" bestFit="1" customWidth="1"/>
    <col min="12584" max="12585" width="11.5" bestFit="1" customWidth="1"/>
    <col min="12586" max="12586" width="8.83203125" customWidth="1"/>
    <col min="12587" max="12588" width="0" hidden="1" customWidth="1"/>
    <col min="12589" max="12590" width="9.1640625" customWidth="1"/>
    <col min="12591" max="12804" width="8.83203125" customWidth="1"/>
    <col min="12805" max="12805" width="11" bestFit="1" customWidth="1"/>
    <col min="12806" max="12823" width="8.83203125" customWidth="1"/>
    <col min="12824" max="12824" width="10.5" customWidth="1"/>
    <col min="12825" max="12830" width="8.83203125" customWidth="1"/>
    <col min="12831" max="12831" width="11.5" bestFit="1" customWidth="1"/>
    <col min="12832" max="12835" width="8.83203125" customWidth="1"/>
    <col min="12836" max="12836" width="12.5" bestFit="1" customWidth="1"/>
    <col min="12837" max="12837" width="8.83203125" customWidth="1"/>
    <col min="12838" max="12838" width="13.1640625" bestFit="1" customWidth="1"/>
    <col min="12839" max="12839" width="10.6640625" bestFit="1" customWidth="1"/>
    <col min="12840" max="12841" width="11.5" bestFit="1" customWidth="1"/>
    <col min="12842" max="12842" width="8.83203125" customWidth="1"/>
    <col min="12843" max="12844" width="0" hidden="1" customWidth="1"/>
    <col min="12845" max="12846" width="9.1640625" customWidth="1"/>
    <col min="12847" max="13060" width="8.83203125" customWidth="1"/>
    <col min="13061" max="13061" width="11" bestFit="1" customWidth="1"/>
    <col min="13062" max="13079" width="8.83203125" customWidth="1"/>
    <col min="13080" max="13080" width="10.5" customWidth="1"/>
    <col min="13081" max="13086" width="8.83203125" customWidth="1"/>
    <col min="13087" max="13087" width="11.5" bestFit="1" customWidth="1"/>
    <col min="13088" max="13091" width="8.83203125" customWidth="1"/>
    <col min="13092" max="13092" width="12.5" bestFit="1" customWidth="1"/>
    <col min="13093" max="13093" width="8.83203125" customWidth="1"/>
    <col min="13094" max="13094" width="13.1640625" bestFit="1" customWidth="1"/>
    <col min="13095" max="13095" width="10.6640625" bestFit="1" customWidth="1"/>
    <col min="13096" max="13097" width="11.5" bestFit="1" customWidth="1"/>
    <col min="13098" max="13098" width="8.83203125" customWidth="1"/>
    <col min="13099" max="13100" width="0" hidden="1" customWidth="1"/>
    <col min="13101" max="13102" width="9.1640625" customWidth="1"/>
    <col min="13103" max="13316" width="8.83203125" customWidth="1"/>
    <col min="13317" max="13317" width="11" bestFit="1" customWidth="1"/>
    <col min="13318" max="13335" width="8.83203125" customWidth="1"/>
    <col min="13336" max="13336" width="10.5" customWidth="1"/>
    <col min="13337" max="13342" width="8.83203125" customWidth="1"/>
    <col min="13343" max="13343" width="11.5" bestFit="1" customWidth="1"/>
    <col min="13344" max="13347" width="8.83203125" customWidth="1"/>
    <col min="13348" max="13348" width="12.5" bestFit="1" customWidth="1"/>
    <col min="13349" max="13349" width="8.83203125" customWidth="1"/>
    <col min="13350" max="13350" width="13.1640625" bestFit="1" customWidth="1"/>
    <col min="13351" max="13351" width="10.6640625" bestFit="1" customWidth="1"/>
    <col min="13352" max="13353" width="11.5" bestFit="1" customWidth="1"/>
    <col min="13354" max="13354" width="8.83203125" customWidth="1"/>
    <col min="13355" max="13356" width="0" hidden="1" customWidth="1"/>
    <col min="13357" max="13358" width="9.1640625" customWidth="1"/>
    <col min="13359" max="13572" width="8.83203125" customWidth="1"/>
    <col min="13573" max="13573" width="11" bestFit="1" customWidth="1"/>
    <col min="13574" max="13591" width="8.83203125" customWidth="1"/>
    <col min="13592" max="13592" width="10.5" customWidth="1"/>
    <col min="13593" max="13598" width="8.83203125" customWidth="1"/>
    <col min="13599" max="13599" width="11.5" bestFit="1" customWidth="1"/>
    <col min="13600" max="13603" width="8.83203125" customWidth="1"/>
    <col min="13604" max="13604" width="12.5" bestFit="1" customWidth="1"/>
    <col min="13605" max="13605" width="8.83203125" customWidth="1"/>
    <col min="13606" max="13606" width="13.1640625" bestFit="1" customWidth="1"/>
    <col min="13607" max="13607" width="10.6640625" bestFit="1" customWidth="1"/>
    <col min="13608" max="13609" width="11.5" bestFit="1" customWidth="1"/>
    <col min="13610" max="13610" width="8.83203125" customWidth="1"/>
    <col min="13611" max="13612" width="0" hidden="1" customWidth="1"/>
    <col min="13613" max="13614" width="9.1640625" customWidth="1"/>
    <col min="13615" max="13828" width="8.83203125" customWidth="1"/>
    <col min="13829" max="13829" width="11" bestFit="1" customWidth="1"/>
    <col min="13830" max="13847" width="8.83203125" customWidth="1"/>
    <col min="13848" max="13848" width="10.5" customWidth="1"/>
    <col min="13849" max="13854" width="8.83203125" customWidth="1"/>
    <col min="13855" max="13855" width="11.5" bestFit="1" customWidth="1"/>
    <col min="13856" max="13859" width="8.83203125" customWidth="1"/>
    <col min="13860" max="13860" width="12.5" bestFit="1" customWidth="1"/>
    <col min="13861" max="13861" width="8.83203125" customWidth="1"/>
    <col min="13862" max="13862" width="13.1640625" bestFit="1" customWidth="1"/>
    <col min="13863" max="13863" width="10.6640625" bestFit="1" customWidth="1"/>
    <col min="13864" max="13865" width="11.5" bestFit="1" customWidth="1"/>
    <col min="13866" max="13866" width="8.83203125" customWidth="1"/>
    <col min="13867" max="13868" width="0" hidden="1" customWidth="1"/>
    <col min="13869" max="13870" width="9.1640625" customWidth="1"/>
    <col min="13871" max="14084" width="8.83203125" customWidth="1"/>
    <col min="14085" max="14085" width="11" bestFit="1" customWidth="1"/>
    <col min="14086" max="14103" width="8.83203125" customWidth="1"/>
    <col min="14104" max="14104" width="10.5" customWidth="1"/>
    <col min="14105" max="14110" width="8.83203125" customWidth="1"/>
    <col min="14111" max="14111" width="11.5" bestFit="1" customWidth="1"/>
    <col min="14112" max="14115" width="8.83203125" customWidth="1"/>
    <col min="14116" max="14116" width="12.5" bestFit="1" customWidth="1"/>
    <col min="14117" max="14117" width="8.83203125" customWidth="1"/>
    <col min="14118" max="14118" width="13.1640625" bestFit="1" customWidth="1"/>
    <col min="14119" max="14119" width="10.6640625" bestFit="1" customWidth="1"/>
    <col min="14120" max="14121" width="11.5" bestFit="1" customWidth="1"/>
    <col min="14122" max="14122" width="8.83203125" customWidth="1"/>
    <col min="14123" max="14124" width="0" hidden="1" customWidth="1"/>
    <col min="14125" max="14126" width="9.1640625" customWidth="1"/>
    <col min="14127" max="14340" width="8.83203125" customWidth="1"/>
    <col min="14341" max="14341" width="11" bestFit="1" customWidth="1"/>
    <col min="14342" max="14359" width="8.83203125" customWidth="1"/>
    <col min="14360" max="14360" width="10.5" customWidth="1"/>
    <col min="14361" max="14366" width="8.83203125" customWidth="1"/>
    <col min="14367" max="14367" width="11.5" bestFit="1" customWidth="1"/>
    <col min="14368" max="14371" width="8.83203125" customWidth="1"/>
    <col min="14372" max="14372" width="12.5" bestFit="1" customWidth="1"/>
    <col min="14373" max="14373" width="8.83203125" customWidth="1"/>
    <col min="14374" max="14374" width="13.1640625" bestFit="1" customWidth="1"/>
    <col min="14375" max="14375" width="10.6640625" bestFit="1" customWidth="1"/>
    <col min="14376" max="14377" width="11.5" bestFit="1" customWidth="1"/>
    <col min="14378" max="14378" width="8.83203125" customWidth="1"/>
    <col min="14379" max="14380" width="0" hidden="1" customWidth="1"/>
    <col min="14381" max="14382" width="9.1640625" customWidth="1"/>
    <col min="14383" max="14596" width="8.83203125" customWidth="1"/>
    <col min="14597" max="14597" width="11" bestFit="1" customWidth="1"/>
    <col min="14598" max="14615" width="8.83203125" customWidth="1"/>
    <col min="14616" max="14616" width="10.5" customWidth="1"/>
    <col min="14617" max="14622" width="8.83203125" customWidth="1"/>
    <col min="14623" max="14623" width="11.5" bestFit="1" customWidth="1"/>
    <col min="14624" max="14627" width="8.83203125" customWidth="1"/>
    <col min="14628" max="14628" width="12.5" bestFit="1" customWidth="1"/>
    <col min="14629" max="14629" width="8.83203125" customWidth="1"/>
    <col min="14630" max="14630" width="13.1640625" bestFit="1" customWidth="1"/>
    <col min="14631" max="14631" width="10.6640625" bestFit="1" customWidth="1"/>
    <col min="14632" max="14633" width="11.5" bestFit="1" customWidth="1"/>
    <col min="14634" max="14634" width="8.83203125" customWidth="1"/>
    <col min="14635" max="14636" width="0" hidden="1" customWidth="1"/>
    <col min="14637" max="14638" width="9.1640625" customWidth="1"/>
    <col min="14639" max="14852" width="8.83203125" customWidth="1"/>
    <col min="14853" max="14853" width="11" bestFit="1" customWidth="1"/>
    <col min="14854" max="14871" width="8.83203125" customWidth="1"/>
    <col min="14872" max="14872" width="10.5" customWidth="1"/>
    <col min="14873" max="14878" width="8.83203125" customWidth="1"/>
    <col min="14879" max="14879" width="11.5" bestFit="1" customWidth="1"/>
    <col min="14880" max="14883" width="8.83203125" customWidth="1"/>
    <col min="14884" max="14884" width="12.5" bestFit="1" customWidth="1"/>
    <col min="14885" max="14885" width="8.83203125" customWidth="1"/>
    <col min="14886" max="14886" width="13.1640625" bestFit="1" customWidth="1"/>
    <col min="14887" max="14887" width="10.6640625" bestFit="1" customWidth="1"/>
    <col min="14888" max="14889" width="11.5" bestFit="1" customWidth="1"/>
    <col min="14890" max="14890" width="8.83203125" customWidth="1"/>
    <col min="14891" max="14892" width="0" hidden="1" customWidth="1"/>
    <col min="14893" max="14894" width="9.1640625" customWidth="1"/>
    <col min="14895" max="15108" width="8.83203125" customWidth="1"/>
    <col min="15109" max="15109" width="11" bestFit="1" customWidth="1"/>
    <col min="15110" max="15127" width="8.83203125" customWidth="1"/>
    <col min="15128" max="15128" width="10.5" customWidth="1"/>
    <col min="15129" max="15134" width="8.83203125" customWidth="1"/>
    <col min="15135" max="15135" width="11.5" bestFit="1" customWidth="1"/>
    <col min="15136" max="15139" width="8.83203125" customWidth="1"/>
    <col min="15140" max="15140" width="12.5" bestFit="1" customWidth="1"/>
    <col min="15141" max="15141" width="8.83203125" customWidth="1"/>
    <col min="15142" max="15142" width="13.1640625" bestFit="1" customWidth="1"/>
    <col min="15143" max="15143" width="10.6640625" bestFit="1" customWidth="1"/>
    <col min="15144" max="15145" width="11.5" bestFit="1" customWidth="1"/>
    <col min="15146" max="15146" width="8.83203125" customWidth="1"/>
    <col min="15147" max="15148" width="0" hidden="1" customWidth="1"/>
    <col min="15149" max="15150" width="9.1640625" customWidth="1"/>
    <col min="15151" max="15364" width="8.83203125" customWidth="1"/>
    <col min="15365" max="15365" width="11" bestFit="1" customWidth="1"/>
    <col min="15366" max="15383" width="8.83203125" customWidth="1"/>
    <col min="15384" max="15384" width="10.5" customWidth="1"/>
    <col min="15385" max="15390" width="8.83203125" customWidth="1"/>
    <col min="15391" max="15391" width="11.5" bestFit="1" customWidth="1"/>
    <col min="15392" max="15395" width="8.83203125" customWidth="1"/>
    <col min="15396" max="15396" width="12.5" bestFit="1" customWidth="1"/>
    <col min="15397" max="15397" width="8.83203125" customWidth="1"/>
    <col min="15398" max="15398" width="13.1640625" bestFit="1" customWidth="1"/>
    <col min="15399" max="15399" width="10.6640625" bestFit="1" customWidth="1"/>
    <col min="15400" max="15401" width="11.5" bestFit="1" customWidth="1"/>
    <col min="15402" max="15402" width="8.83203125" customWidth="1"/>
    <col min="15403" max="15404" width="0" hidden="1" customWidth="1"/>
    <col min="15405" max="15406" width="9.1640625" customWidth="1"/>
    <col min="15407" max="15620" width="8.83203125" customWidth="1"/>
    <col min="15621" max="15621" width="11" bestFit="1" customWidth="1"/>
    <col min="15622" max="15639" width="8.83203125" customWidth="1"/>
    <col min="15640" max="15640" width="10.5" customWidth="1"/>
    <col min="15641" max="15646" width="8.83203125" customWidth="1"/>
    <col min="15647" max="15647" width="11.5" bestFit="1" customWidth="1"/>
    <col min="15648" max="15651" width="8.83203125" customWidth="1"/>
    <col min="15652" max="15652" width="12.5" bestFit="1" customWidth="1"/>
    <col min="15653" max="15653" width="8.83203125" customWidth="1"/>
    <col min="15654" max="15654" width="13.1640625" bestFit="1" customWidth="1"/>
    <col min="15655" max="15655" width="10.6640625" bestFit="1" customWidth="1"/>
    <col min="15656" max="15657" width="11.5" bestFit="1" customWidth="1"/>
    <col min="15658" max="15658" width="8.83203125" customWidth="1"/>
    <col min="15659" max="15660" width="0" hidden="1" customWidth="1"/>
    <col min="15661" max="15662" width="9.1640625" customWidth="1"/>
    <col min="15663" max="15876" width="8.83203125" customWidth="1"/>
    <col min="15877" max="15877" width="11" bestFit="1" customWidth="1"/>
    <col min="15878" max="15895" width="8.83203125" customWidth="1"/>
    <col min="15896" max="15896" width="10.5" customWidth="1"/>
    <col min="15897" max="15902" width="8.83203125" customWidth="1"/>
    <col min="15903" max="15903" width="11.5" bestFit="1" customWidth="1"/>
    <col min="15904" max="15907" width="8.83203125" customWidth="1"/>
    <col min="15908" max="15908" width="12.5" bestFit="1" customWidth="1"/>
    <col min="15909" max="15909" width="8.83203125" customWidth="1"/>
    <col min="15910" max="15910" width="13.1640625" bestFit="1" customWidth="1"/>
    <col min="15911" max="15911" width="10.6640625" bestFit="1" customWidth="1"/>
    <col min="15912" max="15913" width="11.5" bestFit="1" customWidth="1"/>
    <col min="15914" max="15914" width="8.83203125" customWidth="1"/>
    <col min="15915" max="15916" width="0" hidden="1" customWidth="1"/>
    <col min="15917" max="15918" width="9.1640625" customWidth="1"/>
    <col min="15919" max="16132" width="8.83203125" customWidth="1"/>
    <col min="16133" max="16133" width="11" bestFit="1" customWidth="1"/>
    <col min="16134" max="16151" width="8.83203125" customWidth="1"/>
    <col min="16152" max="16152" width="10.5" customWidth="1"/>
    <col min="16153" max="16158" width="8.83203125" customWidth="1"/>
    <col min="16159" max="16159" width="11.5" bestFit="1" customWidth="1"/>
    <col min="16160" max="16163" width="8.83203125" customWidth="1"/>
    <col min="16164" max="16164" width="12.5" bestFit="1" customWidth="1"/>
    <col min="16165" max="16165" width="8.83203125" customWidth="1"/>
    <col min="16166" max="16166" width="13.1640625" bestFit="1" customWidth="1"/>
    <col min="16167" max="16167" width="10.6640625" bestFit="1" customWidth="1"/>
    <col min="16168" max="16169" width="11.5" bestFit="1" customWidth="1"/>
    <col min="16170" max="16170" width="8.83203125" customWidth="1"/>
    <col min="16171" max="16172" width="0" hidden="1" customWidth="1"/>
    <col min="16173" max="16174" width="9.1640625" customWidth="1"/>
    <col min="16175" max="16384" width="8.83203125" customWidth="1"/>
  </cols>
  <sheetData>
    <row r="2" spans="1:56" x14ac:dyDescent="0.2">
      <c r="A2" s="3" t="s">
        <v>158</v>
      </c>
      <c r="B2" s="3">
        <f>25^7</f>
        <v>6103515625</v>
      </c>
    </row>
    <row r="3" spans="1:56" x14ac:dyDescent="0.2">
      <c r="A3" s="3" t="s">
        <v>159</v>
      </c>
      <c r="B3" s="3">
        <v>1</v>
      </c>
    </row>
    <row r="4" spans="1:56" x14ac:dyDescent="0.2">
      <c r="A4" s="3" t="s">
        <v>160</v>
      </c>
      <c r="B4" s="3">
        <v>1</v>
      </c>
    </row>
    <row r="5" spans="1:56" x14ac:dyDescent="0.2">
      <c r="A5" s="3" t="s">
        <v>161</v>
      </c>
      <c r="B5" s="3">
        <v>1</v>
      </c>
    </row>
    <row r="7" spans="1:56" x14ac:dyDescent="0.2">
      <c r="AY7">
        <v>2.4</v>
      </c>
    </row>
    <row r="8" spans="1:56" s="2" customFormat="1" x14ac:dyDescent="0.2">
      <c r="A8" s="2" t="s">
        <v>162</v>
      </c>
      <c r="B8" s="2" t="s">
        <v>163</v>
      </c>
      <c r="C8" s="2" t="s">
        <v>164</v>
      </c>
      <c r="D8" s="2" t="s">
        <v>165</v>
      </c>
      <c r="E8" s="2" t="s">
        <v>166</v>
      </c>
      <c r="F8" s="2" t="s">
        <v>167</v>
      </c>
      <c r="G8" s="2" t="s">
        <v>168</v>
      </c>
      <c r="H8" s="2" t="s">
        <v>169</v>
      </c>
      <c r="I8" s="2" t="s">
        <v>170</v>
      </c>
      <c r="J8" s="2" t="s">
        <v>171</v>
      </c>
      <c r="K8" s="2" t="s">
        <v>172</v>
      </c>
      <c r="L8" s="2" t="s">
        <v>173</v>
      </c>
      <c r="M8" s="2" t="s">
        <v>174</v>
      </c>
      <c r="N8" s="2" t="s">
        <v>175</v>
      </c>
      <c r="O8" s="2" t="s">
        <v>176</v>
      </c>
      <c r="P8" s="2" t="s">
        <v>177</v>
      </c>
      <c r="Q8" s="2" t="s">
        <v>178</v>
      </c>
      <c r="R8" s="2" t="s">
        <v>179</v>
      </c>
      <c r="S8" s="2" t="s">
        <v>180</v>
      </c>
      <c r="T8" s="2" t="s">
        <v>181</v>
      </c>
      <c r="U8" s="2" t="s">
        <v>182</v>
      </c>
      <c r="V8" s="2" t="s">
        <v>183</v>
      </c>
      <c r="W8" s="2" t="s">
        <v>184</v>
      </c>
      <c r="X8" s="2" t="s">
        <v>185</v>
      </c>
      <c r="Y8" s="2" t="s">
        <v>186</v>
      </c>
      <c r="Z8" s="2" t="s">
        <v>187</v>
      </c>
      <c r="AA8" s="2" t="s">
        <v>188</v>
      </c>
      <c r="AB8" s="2" t="s">
        <v>189</v>
      </c>
      <c r="AC8" s="2" t="s">
        <v>190</v>
      </c>
      <c r="AD8" s="2" t="s">
        <v>191</v>
      </c>
      <c r="AE8" s="2" t="s">
        <v>192</v>
      </c>
      <c r="AF8" s="2" t="s">
        <v>193</v>
      </c>
      <c r="AG8" s="2" t="s">
        <v>194</v>
      </c>
      <c r="AH8" s="2" t="s">
        <v>195</v>
      </c>
      <c r="AI8" s="2" t="s">
        <v>196</v>
      </c>
      <c r="AJ8" s="2" t="s">
        <v>197</v>
      </c>
      <c r="AK8" s="2" t="s">
        <v>198</v>
      </c>
      <c r="AL8" s="2" t="s">
        <v>199</v>
      </c>
      <c r="AM8" s="6" t="s">
        <v>200</v>
      </c>
      <c r="AN8" s="7" t="s">
        <v>201</v>
      </c>
      <c r="AO8" s="8" t="s">
        <v>202</v>
      </c>
      <c r="AP8" s="8"/>
      <c r="AQ8" s="8"/>
      <c r="AR8" s="8"/>
      <c r="AS8" s="7" t="s">
        <v>203</v>
      </c>
      <c r="AT8" s="7"/>
    </row>
    <row r="9" spans="1:56" x14ac:dyDescent="0.2">
      <c r="A9" s="15">
        <f>'(Lab)limts'!B5</f>
        <v>74.421666666666667</v>
      </c>
      <c r="B9" s="29">
        <f>'(Lab)limts'!C5</f>
        <v>1.4666669999999999</v>
      </c>
      <c r="C9" s="15">
        <f>'(Lab)limts'!F5</f>
        <v>14.418333333333331</v>
      </c>
      <c r="D9" s="15">
        <f>'INPUT DATA'!$G$4</f>
        <v>72.911666666666676</v>
      </c>
      <c r="E9" s="15">
        <f>'INPUT DATA'!H4</f>
        <v>1.4316666666666666</v>
      </c>
      <c r="F9" s="15">
        <f>'INPUT DATA'!I4</f>
        <v>13.528333333333334</v>
      </c>
      <c r="G9" s="15">
        <f t="shared" ref="G9:G72" si="0">SQRT(B9^2+C9^2)</f>
        <v>14.492737774485539</v>
      </c>
      <c r="H9" s="15">
        <f t="shared" ref="H9:H72" si="1">SQRT(E9^2+F9^2)</f>
        <v>13.603877102584477</v>
      </c>
      <c r="I9" s="15">
        <f t="shared" ref="I9:I72" si="2">AVERAGE(G9:H9)</f>
        <v>14.048307438535009</v>
      </c>
      <c r="J9" s="15">
        <f t="shared" ref="J9:J72" si="3">0.5*(1-SQRT(I9^7/(I9^7+$B$2)))</f>
        <v>0.43407415453684323</v>
      </c>
      <c r="K9" s="15">
        <f t="shared" ref="K9:K72" si="4">A9</f>
        <v>74.421666666666667</v>
      </c>
      <c r="L9" s="15">
        <f t="shared" ref="L9:L72" si="5">(1+$J9)*B9</f>
        <v>2.1033092380120881</v>
      </c>
      <c r="M9" s="15">
        <f t="shared" ref="M9:N24" si="6">C9</f>
        <v>14.418333333333331</v>
      </c>
      <c r="N9" s="15">
        <f t="shared" si="6"/>
        <v>72.911666666666676</v>
      </c>
      <c r="O9" s="15">
        <f t="shared" ref="O9:O72" si="7">(1+$J9)*E9</f>
        <v>2.0531161645785803</v>
      </c>
      <c r="P9" s="15">
        <f t="shared" ref="P9:P72" si="8">F9</f>
        <v>13.528333333333334</v>
      </c>
      <c r="Q9" s="15">
        <f t="shared" ref="Q9:Q72" si="9">SQRT(L9^2+M9^2)</f>
        <v>14.570938400179243</v>
      </c>
      <c r="R9" s="15">
        <f t="shared" ref="R9:R72" si="10">SQRT(O9^2+P9^2)</f>
        <v>13.683241164396382</v>
      </c>
      <c r="S9" s="15">
        <f t="shared" ref="S9:S72" si="11">IF(AND(L9=0,M9=0),0,IF(M9&gt;=0,DEGREES(ATAN2(L9,M9)),DEGREES(ATAN2(L9,M9))+360))</f>
        <v>81.700381782238793</v>
      </c>
      <c r="T9" s="15">
        <f t="shared" ref="T9:T72" si="12">IF(AND(O9=0,P9=0),0,IF(P9&gt;=0,DEGREES(ATAN2(O9,P9)),DEGREES(ATAN2(O9,P9))+360))</f>
        <v>81.370405290332272</v>
      </c>
      <c r="U9" s="15">
        <f>IF(AN9=0,T9-S9,IF(AN9=1,T9-S9-360,T9+360-S9))</f>
        <v>-0.32997649190652112</v>
      </c>
      <c r="V9" s="15">
        <f t="shared" ref="V9:V72" si="13">N9-K9</f>
        <v>-1.5099999999999909</v>
      </c>
      <c r="W9" s="15">
        <f t="shared" ref="W9:W72" si="14">(R9-Q9)</f>
        <v>-0.88769723578286097</v>
      </c>
      <c r="X9" s="15">
        <f t="shared" ref="X9:X72" si="15">(2*SQRT(Q9*R9)*SIN(RADIANS(U9/2)))</f>
        <v>-8.1320121766777442E-2</v>
      </c>
      <c r="Y9" s="15">
        <f t="shared" ref="Y9:Y72" si="16">AVERAGE(K9,N9)</f>
        <v>73.666666666666671</v>
      </c>
      <c r="Z9" s="15">
        <f t="shared" ref="Z9:Z72" si="17">AVERAGE(Q9,R9)</f>
        <v>14.127089782287811</v>
      </c>
      <c r="AA9" s="15">
        <f>IF(AO9=3,S9+T9,IF(AO9=0,AVERAGE(S9,T9),IF(AO9=1,AVERAGE(S9,T9)+180,AVERAGE(S9,T9)-180)))</f>
        <v>81.53539353628554</v>
      </c>
      <c r="AB9" s="15">
        <f t="shared" ref="AB9:AB72" si="18">(Y9-50)^2</f>
        <v>560.11111111111131</v>
      </c>
      <c r="AC9" s="15">
        <f t="shared" ref="AC9:AC72" si="19">1+(0.015*AB9/SQRT(20+AB9))</f>
        <v>1.3488268090227165</v>
      </c>
      <c r="AD9" s="15">
        <f t="shared" ref="AD9:AD72" si="20">1+0.045*Z9</f>
        <v>1.6357190402029516</v>
      </c>
      <c r="AE9" s="15">
        <f t="shared" ref="AE9:AE72" si="21">1-0.17*COS(RADIANS(AA9-30))+0.24*COS(RADIANS(2*AA9))+0.32*COS(RADIANS(3*AA9+6))-0.2*COS(RADIANS(4*AA9-63))</f>
        <v>0.58227934824619387</v>
      </c>
      <c r="AF9" s="15">
        <f t="shared" ref="AF9:AF72" si="22">1+0.015*Z9*AE9</f>
        <v>1.1233886894656901</v>
      </c>
      <c r="AG9" s="15">
        <f t="shared" ref="AG9:AG72" si="23">30*EXP(-1*((AA9-275)/25)^2)</f>
        <v>2.9450870635971401E-25</v>
      </c>
      <c r="AH9" s="15">
        <f t="shared" ref="AH9:AH72" si="24">2*SQRT(Z9^7/(Z9^7+$B$2))</f>
        <v>0.26882242834486381</v>
      </c>
      <c r="AI9" s="15">
        <f t="shared" ref="AI9:AI72" si="25">-SIN(RADIANS(2*AG9))*AH9</f>
        <v>-2.7635733830707646E-27</v>
      </c>
      <c r="AJ9" s="15">
        <f t="shared" ref="AJ9:AJ72" si="26">V9/AC9/$B$3</f>
        <v>-1.119491390517402</v>
      </c>
      <c r="AK9" s="15">
        <f t="shared" ref="AK9:AK72" si="27">W9/AD9/$B$4</f>
        <v>-0.54269542260308967</v>
      </c>
      <c r="AL9" s="15">
        <f t="shared" ref="AL9:AL72" si="28">X9/AF9/$B$5</f>
        <v>-7.2388232612040262E-2</v>
      </c>
      <c r="AM9" s="15">
        <f t="shared" ref="AM9:AM72" si="29">SQRT(AJ9^2+AK9^2+AL9^2+AI9*AK9*AL9)</f>
        <v>1.246201970539939</v>
      </c>
      <c r="AN9" s="4">
        <f>IF((T9-S9)&gt;180,1,IF((T9-S9)&lt;-180,2,0))</f>
        <v>0</v>
      </c>
      <c r="AO9" s="5">
        <f>IF(Q9*R9=0,3,IF(ABS(T9-S9)&lt;=180,0,IF((T9+S9)&lt;360,1,2)))</f>
        <v>0</v>
      </c>
      <c r="AP9" s="16">
        <f>AM9</f>
        <v>1.246201970539939</v>
      </c>
      <c r="AQ9" t="s">
        <v>16</v>
      </c>
      <c r="AS9" s="9" t="s">
        <v>204</v>
      </c>
      <c r="AY9" cm="1">
        <f t="array" ref="AY9:AZ21">_xlfn._xlws.FILTER(AP9:AQ94,AP9:AP94&lt;AY7)</f>
        <v>1.246201970539939</v>
      </c>
      <c r="AZ9" t="str">
        <v>Opaque A1</v>
      </c>
      <c r="BC9" cm="1">
        <f t="array" ref="BC9:BD94">_xlfn.SORTBY(AY9:AZ94,AY9:AY94,1)</f>
        <v>4.2653270764535548E-7</v>
      </c>
      <c r="BD9" t="str">
        <v>Dentine A1</v>
      </c>
    </row>
    <row r="10" spans="1:56" x14ac:dyDescent="0.2">
      <c r="A10" s="15">
        <f>'(Lab)limts'!B6</f>
        <v>77.381666666666661</v>
      </c>
      <c r="B10" s="29">
        <f>'(Lab)limts'!C6</f>
        <v>1.9213399999999989</v>
      </c>
      <c r="C10" s="15">
        <f>'(Lab)limts'!F6</f>
        <v>16.168333333333333</v>
      </c>
      <c r="D10" s="15">
        <f>D9</f>
        <v>72.911666666666676</v>
      </c>
      <c r="E10" s="15">
        <f>E9</f>
        <v>1.4316666666666666</v>
      </c>
      <c r="F10" s="15">
        <f>F9</f>
        <v>13.528333333333334</v>
      </c>
      <c r="G10" s="15">
        <f t="shared" si="0"/>
        <v>16.282092929761141</v>
      </c>
      <c r="H10" s="15">
        <f t="shared" si="1"/>
        <v>13.603877102584477</v>
      </c>
      <c r="I10" s="15">
        <f t="shared" si="2"/>
        <v>14.942985016172809</v>
      </c>
      <c r="J10" s="15">
        <f t="shared" si="3"/>
        <v>0.41855374167279963</v>
      </c>
      <c r="K10" s="15">
        <f t="shared" si="4"/>
        <v>77.381666666666661</v>
      </c>
      <c r="L10" s="15">
        <f t="shared" si="5"/>
        <v>2.7255240460256154</v>
      </c>
      <c r="M10" s="15">
        <f t="shared" si="6"/>
        <v>16.168333333333333</v>
      </c>
      <c r="N10" s="15">
        <f t="shared" si="6"/>
        <v>72.911666666666676</v>
      </c>
      <c r="O10" s="15">
        <f t="shared" si="7"/>
        <v>2.0308961068282247</v>
      </c>
      <c r="P10" s="15">
        <f t="shared" si="8"/>
        <v>13.528333333333334</v>
      </c>
      <c r="Q10" s="15">
        <f t="shared" si="9"/>
        <v>16.396447301267479</v>
      </c>
      <c r="R10" s="15">
        <f t="shared" si="10"/>
        <v>13.679924772253239</v>
      </c>
      <c r="S10" s="15">
        <f t="shared" si="11"/>
        <v>80.431508249945608</v>
      </c>
      <c r="T10" s="15">
        <f t="shared" si="12"/>
        <v>81.462416259976763</v>
      </c>
      <c r="U10" s="15">
        <f t="shared" ref="U10:U42" si="30">IF(AN10=0,T10-S10,IF(AN10=1,T10-S10-360,T10+360-S10))</f>
        <v>1.0309080100311547</v>
      </c>
      <c r="V10" s="15">
        <f t="shared" si="13"/>
        <v>-4.4699999999999847</v>
      </c>
      <c r="W10" s="15">
        <f t="shared" si="14"/>
        <v>-2.7165225290142399</v>
      </c>
      <c r="X10" s="15">
        <f t="shared" si="15"/>
        <v>0.26946859422144986</v>
      </c>
      <c r="Y10" s="15">
        <f t="shared" si="16"/>
        <v>75.146666666666675</v>
      </c>
      <c r="Z10" s="15">
        <f t="shared" si="17"/>
        <v>15.038186036760358</v>
      </c>
      <c r="AA10" s="15">
        <f t="shared" ref="AA10:AA42" si="31">IF(AO10=3,S10+T10,IF(AO10=0,AVERAGE(S10,T10),IF(AO10=1,AVERAGE(S10,T10)+180,AVERAGE(S10,T10)-180)))</f>
        <v>80.946962254961193</v>
      </c>
      <c r="AB10" s="15">
        <f t="shared" si="18"/>
        <v>632.35484444444489</v>
      </c>
      <c r="AC10" s="15">
        <f t="shared" si="19"/>
        <v>1.3713728607821714</v>
      </c>
      <c r="AD10" s="15">
        <f t="shared" si="20"/>
        <v>1.676718371654216</v>
      </c>
      <c r="AE10" s="15">
        <f t="shared" si="21"/>
        <v>0.58128858872159439</v>
      </c>
      <c r="AF10" s="15">
        <f t="shared" si="22"/>
        <v>1.1311228890736182</v>
      </c>
      <c r="AG10" s="15">
        <f t="shared" si="23"/>
        <v>2.0447885254085547E-25</v>
      </c>
      <c r="AH10" s="15">
        <f t="shared" si="24"/>
        <v>0.33290681790993493</v>
      </c>
      <c r="AI10" s="15">
        <f t="shared" si="25"/>
        <v>-2.3761751636072277E-27</v>
      </c>
      <c r="AJ10" s="15">
        <f t="shared" si="26"/>
        <v>-3.2595074088388269</v>
      </c>
      <c r="AK10" s="15">
        <f t="shared" si="27"/>
        <v>-1.6201424013349208</v>
      </c>
      <c r="AL10" s="15">
        <f t="shared" si="28"/>
        <v>0.23823105059976529</v>
      </c>
      <c r="AM10" s="15">
        <f t="shared" si="29"/>
        <v>3.6477395716180667</v>
      </c>
      <c r="AN10" s="4">
        <f t="shared" ref="AN10:AN42" si="32">IF((T10-S10)&gt;180,1,IF((T10-S10)&lt;-180,2,0))</f>
        <v>0</v>
      </c>
      <c r="AO10" s="5">
        <f t="shared" ref="AO10:AO42" si="33">IF(Q10*R10=0,3,IF(ABS(T10-S10)&lt;=180,0,IF((T10+S10)&lt;360,1,2)))</f>
        <v>0</v>
      </c>
      <c r="AP10" s="16">
        <f t="shared" ref="AP10:AP73" si="34">AM10</f>
        <v>3.6477395716180667</v>
      </c>
      <c r="AQ10" t="s">
        <v>17</v>
      </c>
      <c r="AS10" s="9" t="s">
        <v>204</v>
      </c>
      <c r="AY10">
        <v>1.6338048222539645</v>
      </c>
      <c r="AZ10" t="str">
        <v>Opaque A3.5</v>
      </c>
      <c r="BC10">
        <v>1.106865697494211</v>
      </c>
      <c r="BD10" t="str">
        <v>Opaque D3</v>
      </c>
    </row>
    <row r="11" spans="1:56" x14ac:dyDescent="0.2">
      <c r="A11" s="15">
        <f>'(Lab)limts'!B7</f>
        <v>76.76666666666668</v>
      </c>
      <c r="B11" s="29">
        <f>'(Lab)limts'!C7</f>
        <v>1.8668549999999993</v>
      </c>
      <c r="C11" s="15">
        <f>'(Lab)limts'!F7</f>
        <v>17.216666666666665</v>
      </c>
      <c r="D11" s="15">
        <f t="shared" ref="D11:F26" si="35">D10</f>
        <v>72.911666666666676</v>
      </c>
      <c r="E11" s="15">
        <f t="shared" si="35"/>
        <v>1.4316666666666666</v>
      </c>
      <c r="F11" s="15">
        <f t="shared" si="35"/>
        <v>13.528333333333334</v>
      </c>
      <c r="G11" s="15">
        <f t="shared" si="0"/>
        <v>17.317585244546539</v>
      </c>
      <c r="H11" s="15">
        <f t="shared" si="1"/>
        <v>13.603877102584477</v>
      </c>
      <c r="I11" s="15">
        <f t="shared" si="2"/>
        <v>15.460731173565508</v>
      </c>
      <c r="J11" s="15">
        <f t="shared" si="3"/>
        <v>0.40856770806509868</v>
      </c>
      <c r="K11" s="15">
        <f t="shared" si="4"/>
        <v>76.76666666666668</v>
      </c>
      <c r="L11" s="15">
        <f t="shared" si="5"/>
        <v>2.6295916686398688</v>
      </c>
      <c r="M11" s="15">
        <f t="shared" si="6"/>
        <v>17.216666666666665</v>
      </c>
      <c r="N11" s="15">
        <f t="shared" si="6"/>
        <v>72.911666666666676</v>
      </c>
      <c r="O11" s="15">
        <f t="shared" si="7"/>
        <v>2.0165994353798662</v>
      </c>
      <c r="P11" s="15">
        <f t="shared" si="8"/>
        <v>13.528333333333334</v>
      </c>
      <c r="Q11" s="15">
        <f t="shared" si="9"/>
        <v>17.416324625330432</v>
      </c>
      <c r="R11" s="15">
        <f t="shared" si="10"/>
        <v>13.677809622178259</v>
      </c>
      <c r="S11" s="15">
        <f t="shared" si="11"/>
        <v>81.316027230778928</v>
      </c>
      <c r="T11" s="15">
        <f t="shared" si="12"/>
        <v>81.521640797539618</v>
      </c>
      <c r="U11" s="15">
        <f t="shared" si="30"/>
        <v>0.20561356676068954</v>
      </c>
      <c r="V11" s="15">
        <f t="shared" si="13"/>
        <v>-3.855000000000004</v>
      </c>
      <c r="W11" s="15">
        <f t="shared" si="14"/>
        <v>-3.7385150031521732</v>
      </c>
      <c r="X11" s="15">
        <f t="shared" si="15"/>
        <v>5.5387968196615504E-2</v>
      </c>
      <c r="Y11" s="15">
        <f t="shared" si="16"/>
        <v>74.839166666666671</v>
      </c>
      <c r="Z11" s="15">
        <f t="shared" si="17"/>
        <v>15.547067123754346</v>
      </c>
      <c r="AA11" s="15">
        <f t="shared" si="31"/>
        <v>81.418834014159273</v>
      </c>
      <c r="AB11" s="15">
        <f t="shared" si="18"/>
        <v>616.98420069444467</v>
      </c>
      <c r="AC11" s="15">
        <f t="shared" si="19"/>
        <v>1.3666916087733456</v>
      </c>
      <c r="AD11" s="15">
        <f t="shared" si="20"/>
        <v>1.6996180205689455</v>
      </c>
      <c r="AE11" s="15">
        <f t="shared" si="21"/>
        <v>0.58206987571034552</v>
      </c>
      <c r="AF11" s="15">
        <f t="shared" si="22"/>
        <v>1.1357421914257613</v>
      </c>
      <c r="AG11" s="15">
        <f t="shared" si="23"/>
        <v>2.7399952516200923E-25</v>
      </c>
      <c r="AH11" s="15">
        <f t="shared" si="24"/>
        <v>0.37267967382569245</v>
      </c>
      <c r="AI11" s="15">
        <f t="shared" si="25"/>
        <v>-3.564452898051821E-27</v>
      </c>
      <c r="AJ11" s="15">
        <f t="shared" si="26"/>
        <v>-2.8206802289947501</v>
      </c>
      <c r="AK11" s="15">
        <f t="shared" si="27"/>
        <v>-2.199620713541687</v>
      </c>
      <c r="AL11" s="15">
        <f t="shared" si="28"/>
        <v>4.8768081889327242E-2</v>
      </c>
      <c r="AM11" s="15">
        <f t="shared" si="29"/>
        <v>3.5772820078230736</v>
      </c>
      <c r="AN11" s="4">
        <f t="shared" si="32"/>
        <v>0</v>
      </c>
      <c r="AO11" s="5">
        <f t="shared" si="33"/>
        <v>0</v>
      </c>
      <c r="AP11" s="16">
        <f t="shared" si="34"/>
        <v>3.5772820078230736</v>
      </c>
      <c r="AQ11" t="s">
        <v>18</v>
      </c>
      <c r="AS11" s="9" t="s">
        <v>204</v>
      </c>
      <c r="AY11">
        <v>1.835174818555195</v>
      </c>
      <c r="AZ11" t="str">
        <v>Opaque B1</v>
      </c>
      <c r="BC11">
        <v>1.246201970539939</v>
      </c>
      <c r="BD11" t="str">
        <v>Opaque A1</v>
      </c>
    </row>
    <row r="12" spans="1:56" x14ac:dyDescent="0.2">
      <c r="A12" s="15">
        <f>'(Lab)limts'!B8</f>
        <v>73.051666666666662</v>
      </c>
      <c r="B12" s="29">
        <f>'(Lab)limts'!C8</f>
        <v>1.846749999999999</v>
      </c>
      <c r="C12" s="15">
        <f>'(Lab)limts'!F8</f>
        <v>16.191666666666666</v>
      </c>
      <c r="D12" s="15">
        <f t="shared" si="35"/>
        <v>72.911666666666676</v>
      </c>
      <c r="E12" s="15">
        <f t="shared" si="35"/>
        <v>1.4316666666666666</v>
      </c>
      <c r="F12" s="15">
        <f t="shared" si="35"/>
        <v>13.528333333333334</v>
      </c>
      <c r="G12" s="15">
        <f t="shared" si="0"/>
        <v>16.296642445821302</v>
      </c>
      <c r="H12" s="15">
        <f t="shared" si="1"/>
        <v>13.603877102584477</v>
      </c>
      <c r="I12" s="15">
        <f t="shared" si="2"/>
        <v>14.950259774202889</v>
      </c>
      <c r="J12" s="15">
        <f t="shared" si="3"/>
        <v>0.41841857302849605</v>
      </c>
      <c r="K12" s="15">
        <f t="shared" si="4"/>
        <v>73.051666666666662</v>
      </c>
      <c r="L12" s="15">
        <f t="shared" si="5"/>
        <v>2.6194644997403738</v>
      </c>
      <c r="M12" s="15">
        <f t="shared" si="6"/>
        <v>16.191666666666666</v>
      </c>
      <c r="N12" s="15">
        <f t="shared" si="6"/>
        <v>72.911666666666676</v>
      </c>
      <c r="O12" s="15">
        <f t="shared" si="7"/>
        <v>2.0307025903857969</v>
      </c>
      <c r="P12" s="15">
        <f t="shared" si="8"/>
        <v>13.528333333333334</v>
      </c>
      <c r="Q12" s="15">
        <f t="shared" si="9"/>
        <v>16.402184723683749</v>
      </c>
      <c r="R12" s="15">
        <f t="shared" si="10"/>
        <v>13.67989604450185</v>
      </c>
      <c r="S12" s="15">
        <f t="shared" si="11"/>
        <v>80.810390444398422</v>
      </c>
      <c r="T12" s="15">
        <f t="shared" si="12"/>
        <v>81.463217787229084</v>
      </c>
      <c r="U12" s="15">
        <f t="shared" si="30"/>
        <v>0.65282734283066191</v>
      </c>
      <c r="V12" s="15">
        <f t="shared" si="13"/>
        <v>-0.13999999999998636</v>
      </c>
      <c r="W12" s="15">
        <f t="shared" si="14"/>
        <v>-2.722288679181899</v>
      </c>
      <c r="X12" s="15">
        <f t="shared" si="15"/>
        <v>0.17067330649332763</v>
      </c>
      <c r="Y12" s="15">
        <f t="shared" si="16"/>
        <v>72.981666666666669</v>
      </c>
      <c r="Z12" s="15">
        <f t="shared" si="17"/>
        <v>15.041040384092799</v>
      </c>
      <c r="AA12" s="15">
        <f t="shared" si="31"/>
        <v>81.13680411581376</v>
      </c>
      <c r="AB12" s="15">
        <f t="shared" si="18"/>
        <v>528.15700277777785</v>
      </c>
      <c r="AC12" s="15">
        <f t="shared" si="19"/>
        <v>1.3383777654663001</v>
      </c>
      <c r="AD12" s="15">
        <f t="shared" si="20"/>
        <v>1.676846817284176</v>
      </c>
      <c r="AE12" s="15">
        <f t="shared" si="21"/>
        <v>0.58159014140843346</v>
      </c>
      <c r="AF12" s="15">
        <f t="shared" si="22"/>
        <v>1.1312158120587172</v>
      </c>
      <c r="AG12" s="15">
        <f t="shared" si="23"/>
        <v>2.3004914108953073E-25</v>
      </c>
      <c r="AH12" s="15">
        <f t="shared" si="24"/>
        <v>0.33312189315086654</v>
      </c>
      <c r="AI12" s="15">
        <f t="shared" si="25"/>
        <v>-2.6750453889881148E-27</v>
      </c>
      <c r="AJ12" s="15">
        <f t="shared" si="26"/>
        <v>-0.10460424822673993</v>
      </c>
      <c r="AK12" s="15">
        <f t="shared" si="27"/>
        <v>-1.6234569855289003</v>
      </c>
      <c r="AL12" s="15">
        <f t="shared" si="28"/>
        <v>0.15087599083566258</v>
      </c>
      <c r="AM12" s="15">
        <f t="shared" si="29"/>
        <v>1.6338048222539645</v>
      </c>
      <c r="AN12" s="4">
        <f t="shared" si="32"/>
        <v>0</v>
      </c>
      <c r="AO12" s="5">
        <f t="shared" si="33"/>
        <v>0</v>
      </c>
      <c r="AP12" s="16">
        <f t="shared" si="34"/>
        <v>1.6338048222539645</v>
      </c>
      <c r="AQ12" t="s">
        <v>19</v>
      </c>
      <c r="AS12" s="9" t="s">
        <v>205</v>
      </c>
      <c r="AT12"/>
      <c r="AU12" s="10"/>
      <c r="AY12">
        <v>2.2738770265052195</v>
      </c>
      <c r="AZ12" t="str">
        <v>Opaque B2</v>
      </c>
      <c r="BC12">
        <v>1.6338048222539645</v>
      </c>
      <c r="BD12" t="str">
        <v>Opaque A3.5</v>
      </c>
    </row>
    <row r="13" spans="1:56" x14ac:dyDescent="0.2">
      <c r="A13" s="15">
        <f>'(Lab)limts'!B9</f>
        <v>74.423333333333332</v>
      </c>
      <c r="B13" s="29">
        <f>'(Lab)limts'!C9</f>
        <v>1.6534883333333323</v>
      </c>
      <c r="C13" s="15">
        <f>'(Lab)limts'!F9</f>
        <v>17.371666666666666</v>
      </c>
      <c r="D13" s="15">
        <f t="shared" si="35"/>
        <v>72.911666666666676</v>
      </c>
      <c r="E13" s="15">
        <f t="shared" si="35"/>
        <v>1.4316666666666666</v>
      </c>
      <c r="F13" s="15">
        <f t="shared" si="35"/>
        <v>13.528333333333334</v>
      </c>
      <c r="G13" s="15">
        <f t="shared" si="0"/>
        <v>17.450181272589898</v>
      </c>
      <c r="H13" s="15">
        <f t="shared" si="1"/>
        <v>13.603877102584477</v>
      </c>
      <c r="I13" s="15">
        <f t="shared" si="2"/>
        <v>15.527029187587187</v>
      </c>
      <c r="J13" s="15">
        <f t="shared" si="3"/>
        <v>0.40723521898916581</v>
      </c>
      <c r="K13" s="15">
        <f t="shared" si="4"/>
        <v>74.423333333333332</v>
      </c>
      <c r="L13" s="15">
        <f t="shared" si="5"/>
        <v>2.3268470168543631</v>
      </c>
      <c r="M13" s="15">
        <f t="shared" si="6"/>
        <v>17.371666666666666</v>
      </c>
      <c r="N13" s="15">
        <f t="shared" si="6"/>
        <v>72.911666666666676</v>
      </c>
      <c r="O13" s="15">
        <f t="shared" si="7"/>
        <v>2.0146917551861558</v>
      </c>
      <c r="P13" s="15">
        <f t="shared" si="8"/>
        <v>13.528333333333334</v>
      </c>
      <c r="Q13" s="15">
        <f t="shared" si="9"/>
        <v>17.526808603325986</v>
      </c>
      <c r="R13" s="15">
        <f t="shared" si="10"/>
        <v>13.677528491880135</v>
      </c>
      <c r="S13" s="15">
        <f t="shared" si="11"/>
        <v>82.370928466335783</v>
      </c>
      <c r="T13" s="15">
        <f t="shared" si="12"/>
        <v>81.529544822759902</v>
      </c>
      <c r="U13" s="15">
        <f t="shared" si="30"/>
        <v>-0.84138364357588102</v>
      </c>
      <c r="V13" s="15">
        <f t="shared" si="13"/>
        <v>-1.5116666666666561</v>
      </c>
      <c r="W13" s="15">
        <f t="shared" si="14"/>
        <v>-3.8492801114458501</v>
      </c>
      <c r="X13" s="15">
        <f t="shared" si="15"/>
        <v>-0.22736455776057149</v>
      </c>
      <c r="Y13" s="15">
        <f t="shared" si="16"/>
        <v>73.667500000000004</v>
      </c>
      <c r="Z13" s="15">
        <f t="shared" si="17"/>
        <v>15.60216854760306</v>
      </c>
      <c r="AA13" s="15">
        <f t="shared" si="31"/>
        <v>81.950236644547843</v>
      </c>
      <c r="AB13" s="15">
        <f t="shared" si="18"/>
        <v>560.15055625000014</v>
      </c>
      <c r="AC13" s="15">
        <f t="shared" si="19"/>
        <v>1.3488395151081385</v>
      </c>
      <c r="AD13" s="15">
        <f t="shared" si="20"/>
        <v>1.7020975846421376</v>
      </c>
      <c r="AE13" s="15">
        <f t="shared" si="21"/>
        <v>0.58307883099917679</v>
      </c>
      <c r="AF13" s="15">
        <f t="shared" si="22"/>
        <v>1.1364594129668277</v>
      </c>
      <c r="AG13" s="15">
        <f t="shared" si="23"/>
        <v>3.806411553937497E-25</v>
      </c>
      <c r="AH13" s="15">
        <f t="shared" si="24"/>
        <v>0.37715897782375679</v>
      </c>
      <c r="AI13" s="15">
        <f t="shared" si="25"/>
        <v>-5.0112671581047571E-27</v>
      </c>
      <c r="AJ13" s="15">
        <f t="shared" si="26"/>
        <v>-1.1207164749658625</v>
      </c>
      <c r="AK13" s="15">
        <f t="shared" si="27"/>
        <v>-2.2614920238284419</v>
      </c>
      <c r="AL13" s="15">
        <f t="shared" si="28"/>
        <v>-0.20006394875732184</v>
      </c>
      <c r="AM13" s="15">
        <f t="shared" si="29"/>
        <v>2.5318722666619546</v>
      </c>
      <c r="AN13" s="4">
        <f t="shared" si="32"/>
        <v>0</v>
      </c>
      <c r="AO13" s="5">
        <f t="shared" si="33"/>
        <v>0</v>
      </c>
      <c r="AP13" s="16">
        <f t="shared" si="34"/>
        <v>2.5318722666619546</v>
      </c>
      <c r="AQ13" t="s">
        <v>20</v>
      </c>
      <c r="AS13" s="9" t="s">
        <v>205</v>
      </c>
      <c r="AT13"/>
      <c r="AU13" s="10"/>
      <c r="AY13">
        <v>2.0862906887166042</v>
      </c>
      <c r="AZ13" t="str">
        <v>Opaque C1</v>
      </c>
      <c r="BC13">
        <v>1.7288888049457038</v>
      </c>
      <c r="BD13" t="str">
        <v>Opaque D2</v>
      </c>
    </row>
    <row r="14" spans="1:56" x14ac:dyDescent="0.2">
      <c r="A14" s="15">
        <f>'(Lab)limts'!B10</f>
        <v>75.373333333333321</v>
      </c>
      <c r="B14" s="29">
        <f>'(Lab)limts'!C10</f>
        <v>1.493333</v>
      </c>
      <c r="C14" s="15">
        <f>'(Lab)limts'!F10</f>
        <v>13.956666666666669</v>
      </c>
      <c r="D14" s="15">
        <f t="shared" si="35"/>
        <v>72.911666666666676</v>
      </c>
      <c r="E14" s="15">
        <f t="shared" si="35"/>
        <v>1.4316666666666666</v>
      </c>
      <c r="F14" s="15">
        <f t="shared" si="35"/>
        <v>13.528333333333334</v>
      </c>
      <c r="G14" s="15">
        <f t="shared" si="0"/>
        <v>14.036330998282049</v>
      </c>
      <c r="H14" s="15">
        <f t="shared" si="1"/>
        <v>13.603877102584477</v>
      </c>
      <c r="I14" s="15">
        <f t="shared" si="2"/>
        <v>13.820104050433262</v>
      </c>
      <c r="J14" s="15">
        <f t="shared" si="3"/>
        <v>0.43768815969524855</v>
      </c>
      <c r="K14" s="15">
        <f t="shared" si="4"/>
        <v>75.373333333333321</v>
      </c>
      <c r="L14" s="15">
        <f t="shared" si="5"/>
        <v>2.1469471725821849</v>
      </c>
      <c r="M14" s="15">
        <f t="shared" si="6"/>
        <v>13.956666666666669</v>
      </c>
      <c r="N14" s="15">
        <f t="shared" si="6"/>
        <v>72.911666666666676</v>
      </c>
      <c r="O14" s="15">
        <f t="shared" si="7"/>
        <v>2.0582902152970308</v>
      </c>
      <c r="P14" s="15">
        <f t="shared" si="8"/>
        <v>13.528333333333334</v>
      </c>
      <c r="Q14" s="15">
        <f t="shared" si="9"/>
        <v>14.120833070548747</v>
      </c>
      <c r="R14" s="15">
        <f t="shared" si="10"/>
        <v>13.684018466377678</v>
      </c>
      <c r="S14" s="15">
        <f t="shared" si="11"/>
        <v>81.254769401013363</v>
      </c>
      <c r="T14" s="15">
        <f t="shared" si="12"/>
        <v>81.348986497675526</v>
      </c>
      <c r="U14" s="15">
        <f t="shared" si="30"/>
        <v>9.4217096662163158E-2</v>
      </c>
      <c r="V14" s="15">
        <f t="shared" si="13"/>
        <v>-2.4616666666666447</v>
      </c>
      <c r="W14" s="15">
        <f t="shared" si="14"/>
        <v>-0.43681460417106877</v>
      </c>
      <c r="X14" s="15">
        <f t="shared" si="15"/>
        <v>2.285830488859316E-2</v>
      </c>
      <c r="Y14" s="15">
        <f t="shared" si="16"/>
        <v>74.142499999999998</v>
      </c>
      <c r="Z14" s="15">
        <f t="shared" si="17"/>
        <v>13.902425768463212</v>
      </c>
      <c r="AA14" s="15">
        <f t="shared" si="31"/>
        <v>81.301877949344444</v>
      </c>
      <c r="AB14" s="15">
        <f t="shared" si="18"/>
        <v>582.86030624999989</v>
      </c>
      <c r="AC14" s="15">
        <f t="shared" si="19"/>
        <v>1.3560798466951063</v>
      </c>
      <c r="AD14" s="15">
        <f t="shared" si="20"/>
        <v>1.6256091595808444</v>
      </c>
      <c r="AE14" s="15">
        <f t="shared" si="21"/>
        <v>0.58186629688979996</v>
      </c>
      <c r="AF14" s="15">
        <f t="shared" si="22"/>
        <v>1.1213402949952154</v>
      </c>
      <c r="AG14" s="15">
        <f t="shared" si="23"/>
        <v>2.5484484652491844E-25</v>
      </c>
      <c r="AH14" s="15">
        <f t="shared" si="24"/>
        <v>0.25439871149249371</v>
      </c>
      <c r="AI14" s="15">
        <f t="shared" si="25"/>
        <v>-2.2630707230936078E-27</v>
      </c>
      <c r="AJ14" s="15">
        <f t="shared" si="26"/>
        <v>-1.8152815062224819</v>
      </c>
      <c r="AK14" s="15">
        <f t="shared" si="27"/>
        <v>-0.26870825720722397</v>
      </c>
      <c r="AL14" s="15">
        <f t="shared" si="28"/>
        <v>2.0384806459390361E-2</v>
      </c>
      <c r="AM14" s="15">
        <f t="shared" si="29"/>
        <v>1.835174818555195</v>
      </c>
      <c r="AN14" s="4">
        <f t="shared" si="32"/>
        <v>0</v>
      </c>
      <c r="AO14" s="5">
        <f t="shared" si="33"/>
        <v>0</v>
      </c>
      <c r="AP14" s="16">
        <f t="shared" si="34"/>
        <v>1.835174818555195</v>
      </c>
      <c r="AQ14" t="s">
        <v>21</v>
      </c>
      <c r="AS14" s="9" t="s">
        <v>205</v>
      </c>
      <c r="AT14"/>
      <c r="AU14" s="10"/>
      <c r="AY14">
        <v>1.7498330629413705</v>
      </c>
      <c r="AZ14" t="str">
        <v>Opaque C2</v>
      </c>
      <c r="BC14">
        <v>1.7498330629413705</v>
      </c>
      <c r="BD14" t="str">
        <v>Opaque C2</v>
      </c>
    </row>
    <row r="15" spans="1:56" x14ac:dyDescent="0.2">
      <c r="A15" s="15">
        <f>'(Lab)limts'!B11</f>
        <v>72.831666666666663</v>
      </c>
      <c r="B15" s="29">
        <f>'(Lab)limts'!C11</f>
        <v>1.7376599999999989</v>
      </c>
      <c r="C15" s="15">
        <f>'(Lab)limts'!F11</f>
        <v>17.371666666666666</v>
      </c>
      <c r="D15" s="15">
        <f t="shared" si="35"/>
        <v>72.911666666666676</v>
      </c>
      <c r="E15" s="15">
        <f t="shared" si="35"/>
        <v>1.4316666666666666</v>
      </c>
      <c r="F15" s="15">
        <f t="shared" si="35"/>
        <v>13.528333333333334</v>
      </c>
      <c r="G15" s="15">
        <f t="shared" si="0"/>
        <v>17.458358028559783</v>
      </c>
      <c r="H15" s="15">
        <f t="shared" si="1"/>
        <v>13.603877102584477</v>
      </c>
      <c r="I15" s="15">
        <f t="shared" si="2"/>
        <v>15.53111756557213</v>
      </c>
      <c r="J15" s="15">
        <f t="shared" si="3"/>
        <v>0.40715264869871481</v>
      </c>
      <c r="K15" s="15">
        <f t="shared" si="4"/>
        <v>72.831666666666663</v>
      </c>
      <c r="L15" s="15">
        <f t="shared" si="5"/>
        <v>2.445152871537807</v>
      </c>
      <c r="M15" s="15">
        <f t="shared" si="6"/>
        <v>17.371666666666666</v>
      </c>
      <c r="N15" s="15">
        <f t="shared" si="6"/>
        <v>72.911666666666676</v>
      </c>
      <c r="O15" s="15">
        <f t="shared" si="7"/>
        <v>2.0145735420536597</v>
      </c>
      <c r="P15" s="15">
        <f t="shared" si="8"/>
        <v>13.528333333333334</v>
      </c>
      <c r="Q15" s="15">
        <f t="shared" si="9"/>
        <v>17.54290669595456</v>
      </c>
      <c r="R15" s="15">
        <f t="shared" si="10"/>
        <v>13.677511079656284</v>
      </c>
      <c r="S15" s="15">
        <f t="shared" si="11"/>
        <v>81.987954552210226</v>
      </c>
      <c r="T15" s="15">
        <f t="shared" si="12"/>
        <v>81.530034621823305</v>
      </c>
      <c r="U15" s="15">
        <f t="shared" si="30"/>
        <v>-0.45791993038692169</v>
      </c>
      <c r="V15" s="15">
        <f t="shared" si="13"/>
        <v>8.0000000000012506E-2</v>
      </c>
      <c r="W15" s="15">
        <f t="shared" si="14"/>
        <v>-3.8653956162982759</v>
      </c>
      <c r="X15" s="15">
        <f t="shared" si="15"/>
        <v>-0.12379983680197221</v>
      </c>
      <c r="Y15" s="15">
        <f t="shared" si="16"/>
        <v>72.87166666666667</v>
      </c>
      <c r="Z15" s="15">
        <f t="shared" si="17"/>
        <v>15.610208887805422</v>
      </c>
      <c r="AA15" s="15">
        <f t="shared" si="31"/>
        <v>81.758994587016758</v>
      </c>
      <c r="AB15" s="15">
        <f t="shared" si="18"/>
        <v>523.1131361111112</v>
      </c>
      <c r="AC15" s="15">
        <f t="shared" si="19"/>
        <v>1.3366989262750462</v>
      </c>
      <c r="AD15" s="15">
        <f t="shared" si="20"/>
        <v>1.7024593999512438</v>
      </c>
      <c r="AE15" s="15">
        <f t="shared" si="21"/>
        <v>0.58269974036312611</v>
      </c>
      <c r="AF15" s="15">
        <f t="shared" si="22"/>
        <v>1.1364409699890756</v>
      </c>
      <c r="AG15" s="15">
        <f t="shared" si="23"/>
        <v>3.3820662175159064E-25</v>
      </c>
      <c r="AH15" s="15">
        <f t="shared" si="24"/>
        <v>0.37781541636733079</v>
      </c>
      <c r="AI15" s="15">
        <f t="shared" si="25"/>
        <v>-4.4603521132333907E-27</v>
      </c>
      <c r="AJ15" s="15">
        <f t="shared" si="26"/>
        <v>5.9848929648613547E-2</v>
      </c>
      <c r="AK15" s="15">
        <f t="shared" si="27"/>
        <v>-2.2704774142684259</v>
      </c>
      <c r="AL15" s="15">
        <f t="shared" si="28"/>
        <v>-0.10893644286967433</v>
      </c>
      <c r="AM15" s="15">
        <f t="shared" si="29"/>
        <v>2.2738770265052195</v>
      </c>
      <c r="AN15" s="4">
        <f t="shared" si="32"/>
        <v>0</v>
      </c>
      <c r="AO15" s="5">
        <f t="shared" si="33"/>
        <v>0</v>
      </c>
      <c r="AP15" s="16">
        <f t="shared" si="34"/>
        <v>2.2738770265052195</v>
      </c>
      <c r="AQ15" t="s">
        <v>22</v>
      </c>
      <c r="AS15" s="4" t="s">
        <v>201</v>
      </c>
      <c r="AU15" s="11"/>
      <c r="AY15">
        <v>1.8767364918225697</v>
      </c>
      <c r="AZ15" t="str">
        <v>Opaque C3</v>
      </c>
      <c r="BC15">
        <v>1.751502671578981</v>
      </c>
      <c r="BD15" t="str">
        <v>Dentine B1</v>
      </c>
    </row>
    <row r="16" spans="1:56" x14ac:dyDescent="0.2">
      <c r="A16" s="15">
        <f>'(Lab)limts'!B12</f>
        <v>74.36</v>
      </c>
      <c r="B16" s="29">
        <f>'(Lab)limts'!C12</f>
        <v>1.6596216666666659</v>
      </c>
      <c r="C16" s="15">
        <f>'(Lab)limts'!F12</f>
        <v>17.371666666666666</v>
      </c>
      <c r="D16" s="15">
        <f t="shared" si="35"/>
        <v>72.911666666666676</v>
      </c>
      <c r="E16" s="15">
        <f t="shared" si="35"/>
        <v>1.4316666666666666</v>
      </c>
      <c r="F16" s="15">
        <f t="shared" si="35"/>
        <v>13.528333333333334</v>
      </c>
      <c r="G16" s="15">
        <f t="shared" si="0"/>
        <v>17.450763503475923</v>
      </c>
      <c r="H16" s="15">
        <f t="shared" si="1"/>
        <v>13.603877102584477</v>
      </c>
      <c r="I16" s="15">
        <f t="shared" si="2"/>
        <v>15.5273203030302</v>
      </c>
      <c r="J16" s="15">
        <f t="shared" si="3"/>
        <v>0.40722934105844066</v>
      </c>
      <c r="K16" s="15">
        <f t="shared" si="4"/>
        <v>74.36</v>
      </c>
      <c r="L16" s="15">
        <f t="shared" si="5"/>
        <v>2.3354683043896434</v>
      </c>
      <c r="M16" s="15">
        <f t="shared" si="6"/>
        <v>17.371666666666666</v>
      </c>
      <c r="N16" s="15">
        <f t="shared" si="6"/>
        <v>72.911666666666676</v>
      </c>
      <c r="O16" s="15">
        <f t="shared" si="7"/>
        <v>2.0146833399486677</v>
      </c>
      <c r="P16" s="15">
        <f t="shared" si="8"/>
        <v>13.528333333333334</v>
      </c>
      <c r="Q16" s="15">
        <f t="shared" si="9"/>
        <v>17.527955242371725</v>
      </c>
      <c r="R16" s="15">
        <f t="shared" si="10"/>
        <v>13.677527252323225</v>
      </c>
      <c r="S16" s="15">
        <f t="shared" si="11"/>
        <v>82.342996457731871</v>
      </c>
      <c r="T16" s="15">
        <f t="shared" si="12"/>
        <v>81.529579690041388</v>
      </c>
      <c r="U16" s="15">
        <f t="shared" si="30"/>
        <v>-0.81341676769048377</v>
      </c>
      <c r="V16" s="15">
        <f t="shared" si="13"/>
        <v>-1.4483333333333235</v>
      </c>
      <c r="W16" s="15">
        <f t="shared" si="14"/>
        <v>-3.8504279900484999</v>
      </c>
      <c r="X16" s="15">
        <f t="shared" si="15"/>
        <v>-0.21981446261239959</v>
      </c>
      <c r="Y16" s="15">
        <f t="shared" si="16"/>
        <v>73.635833333333338</v>
      </c>
      <c r="Z16" s="15">
        <f t="shared" si="17"/>
        <v>15.602741247347474</v>
      </c>
      <c r="AA16" s="15">
        <f t="shared" si="31"/>
        <v>81.936288073886629</v>
      </c>
      <c r="AB16" s="15">
        <f t="shared" si="18"/>
        <v>558.65261736111131</v>
      </c>
      <c r="AC16" s="15">
        <f t="shared" si="19"/>
        <v>1.3483566744535438</v>
      </c>
      <c r="AD16" s="15">
        <f t="shared" si="20"/>
        <v>1.7021233561306364</v>
      </c>
      <c r="AE16" s="15">
        <f t="shared" si="21"/>
        <v>0.58305056803191524</v>
      </c>
      <c r="AF16" s="15">
        <f t="shared" si="22"/>
        <v>1.1364578072068141</v>
      </c>
      <c r="AG16" s="15">
        <f t="shared" si="23"/>
        <v>3.7737519780927662E-25</v>
      </c>
      <c r="AH16" s="15">
        <f t="shared" si="24"/>
        <v>0.37720571104116957</v>
      </c>
      <c r="AI16" s="15">
        <f t="shared" si="25"/>
        <v>-4.9688853534647499E-27</v>
      </c>
      <c r="AJ16" s="15">
        <f t="shared" si="26"/>
        <v>-1.0741470419318373</v>
      </c>
      <c r="AK16" s="15">
        <f t="shared" si="27"/>
        <v>-2.2621321634417328</v>
      </c>
      <c r="AL16" s="15">
        <f t="shared" si="28"/>
        <v>-0.1934206982594977</v>
      </c>
      <c r="AM16" s="15">
        <f t="shared" si="29"/>
        <v>2.51166187196519</v>
      </c>
      <c r="AN16" s="4">
        <f t="shared" si="32"/>
        <v>0</v>
      </c>
      <c r="AO16" s="5">
        <f t="shared" si="33"/>
        <v>0</v>
      </c>
      <c r="AP16" s="16">
        <f t="shared" si="34"/>
        <v>2.51166187196519</v>
      </c>
      <c r="AQ16" t="s">
        <v>23</v>
      </c>
      <c r="AS16" s="4">
        <v>0</v>
      </c>
      <c r="AT16" s="12" t="s">
        <v>206</v>
      </c>
      <c r="AU16" s="11"/>
      <c r="AV16" s="13"/>
      <c r="AY16">
        <v>1.7288888049457038</v>
      </c>
      <c r="AZ16" t="str">
        <v>Opaque D2</v>
      </c>
      <c r="BC16">
        <v>1.835174818555195</v>
      </c>
      <c r="BD16" t="str">
        <v>Opaque B1</v>
      </c>
    </row>
    <row r="17" spans="1:56" x14ac:dyDescent="0.2">
      <c r="A17" s="15">
        <f>'(Lab)limts'!B13</f>
        <v>74.53</v>
      </c>
      <c r="B17" s="29">
        <f>'(Lab)limts'!C13</f>
        <v>1.6648216666666658</v>
      </c>
      <c r="C17" s="15">
        <f>'(Lab)limts'!F13</f>
        <v>17.371666666666666</v>
      </c>
      <c r="D17" s="15">
        <f t="shared" si="35"/>
        <v>72.911666666666676</v>
      </c>
      <c r="E17" s="15">
        <f t="shared" si="35"/>
        <v>1.4316666666666666</v>
      </c>
      <c r="F17" s="15">
        <f t="shared" si="35"/>
        <v>13.528333333333334</v>
      </c>
      <c r="G17" s="15">
        <f t="shared" si="0"/>
        <v>17.451258807306154</v>
      </c>
      <c r="H17" s="15">
        <f t="shared" si="1"/>
        <v>13.603877102584477</v>
      </c>
      <c r="I17" s="15">
        <f t="shared" si="2"/>
        <v>15.527567954945315</v>
      </c>
      <c r="J17" s="15">
        <f t="shared" si="3"/>
        <v>0.40722434051709239</v>
      </c>
      <c r="K17" s="15">
        <f t="shared" si="4"/>
        <v>74.53</v>
      </c>
      <c r="L17" s="15">
        <f t="shared" si="5"/>
        <v>2.3427775719535653</v>
      </c>
      <c r="M17" s="15">
        <f t="shared" si="6"/>
        <v>17.371666666666666</v>
      </c>
      <c r="N17" s="15">
        <f t="shared" si="6"/>
        <v>72.911666666666676</v>
      </c>
      <c r="O17" s="15">
        <f t="shared" si="7"/>
        <v>2.0146761808403038</v>
      </c>
      <c r="P17" s="15">
        <f t="shared" si="8"/>
        <v>13.528333333333334</v>
      </c>
      <c r="Q17" s="15">
        <f t="shared" si="9"/>
        <v>17.528930644207204</v>
      </c>
      <c r="R17" s="15">
        <f t="shared" si="10"/>
        <v>13.677526197796993</v>
      </c>
      <c r="S17" s="15">
        <f t="shared" si="11"/>
        <v>82.319318114376387</v>
      </c>
      <c r="T17" s="15">
        <f t="shared" si="12"/>
        <v>81.52960935274416</v>
      </c>
      <c r="U17" s="15">
        <f t="shared" si="30"/>
        <v>-0.7897087616322267</v>
      </c>
      <c r="V17" s="15">
        <f t="shared" si="13"/>
        <v>-1.6183333333333252</v>
      </c>
      <c r="W17" s="15">
        <f t="shared" si="14"/>
        <v>-3.8514044464102106</v>
      </c>
      <c r="X17" s="15">
        <f t="shared" si="15"/>
        <v>-0.21341373932624708</v>
      </c>
      <c r="Y17" s="15">
        <f t="shared" si="16"/>
        <v>73.720833333333331</v>
      </c>
      <c r="Z17" s="15">
        <f t="shared" si="17"/>
        <v>15.603228421002099</v>
      </c>
      <c r="AA17" s="15">
        <f t="shared" si="31"/>
        <v>81.924463733560273</v>
      </c>
      <c r="AB17" s="15">
        <f t="shared" si="18"/>
        <v>562.67793402777772</v>
      </c>
      <c r="AC17" s="15">
        <f t="shared" si="19"/>
        <v>1.349652676826512</v>
      </c>
      <c r="AD17" s="15">
        <f t="shared" si="20"/>
        <v>1.7021452789450944</v>
      </c>
      <c r="AE17" s="15">
        <f t="shared" si="21"/>
        <v>0.58302668503943655</v>
      </c>
      <c r="AF17" s="15">
        <f t="shared" si="22"/>
        <v>1.1364564781331497</v>
      </c>
      <c r="AG17" s="15">
        <f t="shared" si="23"/>
        <v>3.7462838645571901E-25</v>
      </c>
      <c r="AH17" s="15">
        <f t="shared" si="24"/>
        <v>0.37724546806389042</v>
      </c>
      <c r="AI17" s="15">
        <f t="shared" si="25"/>
        <v>-4.9332380918646418E-27</v>
      </c>
      <c r="AJ17" s="15">
        <f t="shared" si="26"/>
        <v>-1.1990739255514034</v>
      </c>
      <c r="AK17" s="15">
        <f t="shared" si="27"/>
        <v>-2.2626766904392093</v>
      </c>
      <c r="AL17" s="15">
        <f t="shared" si="28"/>
        <v>-0.18778874812418736</v>
      </c>
      <c r="AM17" s="15">
        <f t="shared" si="29"/>
        <v>2.567634845206038</v>
      </c>
      <c r="AN17" s="4">
        <f t="shared" si="32"/>
        <v>0</v>
      </c>
      <c r="AO17" s="5">
        <f t="shared" si="33"/>
        <v>0</v>
      </c>
      <c r="AP17" s="16">
        <f t="shared" si="34"/>
        <v>2.567634845206038</v>
      </c>
      <c r="AQ17" t="s">
        <v>24</v>
      </c>
      <c r="AS17" s="4">
        <v>1</v>
      </c>
      <c r="AT17" s="4" t="s">
        <v>207</v>
      </c>
      <c r="AU17" s="13"/>
      <c r="AV17" s="13"/>
      <c r="AY17">
        <v>1.106865697494211</v>
      </c>
      <c r="AZ17" t="str">
        <v>Opaque D3</v>
      </c>
      <c r="BC17">
        <v>1.8767364918225697</v>
      </c>
      <c r="BD17" t="str">
        <v>Opaque C3</v>
      </c>
    </row>
    <row r="18" spans="1:56" x14ac:dyDescent="0.2">
      <c r="A18" s="15">
        <f>'(Lab)limts'!B14</f>
        <v>75.541666666666671</v>
      </c>
      <c r="B18" s="29">
        <f>'(Lab)limts'!C14</f>
        <v>1.236667</v>
      </c>
      <c r="C18" s="15">
        <f>'(Lab)limts'!F14</f>
        <v>14.678333333333333</v>
      </c>
      <c r="D18" s="15">
        <f t="shared" si="35"/>
        <v>72.911666666666676</v>
      </c>
      <c r="E18" s="15">
        <f t="shared" si="35"/>
        <v>1.4316666666666666</v>
      </c>
      <c r="F18" s="15">
        <f t="shared" si="35"/>
        <v>13.528333333333334</v>
      </c>
      <c r="G18" s="15">
        <f t="shared" si="0"/>
        <v>14.730336544469493</v>
      </c>
      <c r="H18" s="15">
        <f t="shared" si="1"/>
        <v>13.603877102584477</v>
      </c>
      <c r="I18" s="15">
        <f t="shared" si="2"/>
        <v>14.167106823526986</v>
      </c>
      <c r="J18" s="15">
        <f t="shared" si="3"/>
        <v>0.43213799423625154</v>
      </c>
      <c r="K18" s="15">
        <f t="shared" si="4"/>
        <v>75.541666666666671</v>
      </c>
      <c r="L18" s="15">
        <f t="shared" si="5"/>
        <v>1.7710777969181624</v>
      </c>
      <c r="M18" s="15">
        <f t="shared" si="6"/>
        <v>14.678333333333333</v>
      </c>
      <c r="N18" s="15">
        <f t="shared" si="6"/>
        <v>72.911666666666676</v>
      </c>
      <c r="O18" s="15">
        <f t="shared" si="7"/>
        <v>2.0503442284149003</v>
      </c>
      <c r="P18" s="15">
        <f t="shared" si="8"/>
        <v>13.528333333333334</v>
      </c>
      <c r="Q18" s="15">
        <f t="shared" si="9"/>
        <v>14.784795771574965</v>
      </c>
      <c r="R18" s="15">
        <f t="shared" si="10"/>
        <v>13.682825520804249</v>
      </c>
      <c r="S18" s="15">
        <f t="shared" si="11"/>
        <v>83.119989198733421</v>
      </c>
      <c r="T18" s="15">
        <f t="shared" si="12"/>
        <v>81.38188115412558</v>
      </c>
      <c r="U18" s="15">
        <f t="shared" si="30"/>
        <v>-1.7381080446078414</v>
      </c>
      <c r="V18" s="15">
        <f t="shared" si="13"/>
        <v>-2.6299999999999955</v>
      </c>
      <c r="W18" s="15">
        <f t="shared" si="14"/>
        <v>-1.1019702507707159</v>
      </c>
      <c r="X18" s="15">
        <f t="shared" si="15"/>
        <v>-0.43145255379618641</v>
      </c>
      <c r="Y18" s="15">
        <f t="shared" si="16"/>
        <v>74.226666666666674</v>
      </c>
      <c r="Z18" s="15">
        <f t="shared" si="17"/>
        <v>14.233810646189607</v>
      </c>
      <c r="AA18" s="15">
        <f t="shared" si="31"/>
        <v>82.250935176429493</v>
      </c>
      <c r="AB18" s="15">
        <f t="shared" si="18"/>
        <v>586.93137777777815</v>
      </c>
      <c r="AC18" s="15">
        <f t="shared" si="19"/>
        <v>1.3573623468487852</v>
      </c>
      <c r="AD18" s="15">
        <f t="shared" si="20"/>
        <v>1.6405214790785323</v>
      </c>
      <c r="AE18" s="15">
        <f t="shared" si="21"/>
        <v>0.5837117833829798</v>
      </c>
      <c r="AF18" s="15">
        <f t="shared" si="22"/>
        <v>1.1246266449493447</v>
      </c>
      <c r="AG18" s="15">
        <f t="shared" si="23"/>
        <v>4.5827603905651256E-25</v>
      </c>
      <c r="AH18" s="15">
        <f t="shared" si="24"/>
        <v>0.27586275241156494</v>
      </c>
      <c r="AI18" s="15">
        <f t="shared" si="25"/>
        <v>-4.4129354927279998E-27</v>
      </c>
      <c r="AJ18" s="15">
        <f t="shared" si="26"/>
        <v>-1.9375813732462306</v>
      </c>
      <c r="AK18" s="15">
        <f t="shared" si="27"/>
        <v>-0.67171948970133799</v>
      </c>
      <c r="AL18" s="15">
        <f t="shared" si="28"/>
        <v>-0.38364070043496062</v>
      </c>
      <c r="AM18" s="15">
        <f t="shared" si="29"/>
        <v>2.0862906887166042</v>
      </c>
      <c r="AN18" s="4">
        <f t="shared" si="32"/>
        <v>0</v>
      </c>
      <c r="AO18" s="5">
        <f t="shared" si="33"/>
        <v>0</v>
      </c>
      <c r="AP18" s="16">
        <f t="shared" si="34"/>
        <v>2.0862906887166042</v>
      </c>
      <c r="AQ18" t="s">
        <v>25</v>
      </c>
      <c r="AS18" s="4">
        <v>2</v>
      </c>
      <c r="AT18" s="4" t="s">
        <v>208</v>
      </c>
      <c r="AU18" s="13"/>
      <c r="AV18" s="13"/>
      <c r="AY18">
        <v>1.9980417581997814</v>
      </c>
      <c r="AZ18" t="str">
        <v>Opaque D4</v>
      </c>
      <c r="BC18">
        <v>1.9980417581997814</v>
      </c>
      <c r="BD18" t="str">
        <v>Opaque D4</v>
      </c>
    </row>
    <row r="19" spans="1:56" x14ac:dyDescent="0.2">
      <c r="A19" s="15">
        <f>'(Lab)limts'!B15</f>
        <v>73.00833333333334</v>
      </c>
      <c r="B19" s="29">
        <f>'(Lab)limts'!C15</f>
        <v>1.8369133333333325</v>
      </c>
      <c r="C19" s="15">
        <f>'(Lab)limts'!F15</f>
        <v>16.408333333333331</v>
      </c>
      <c r="D19" s="15">
        <f t="shared" si="35"/>
        <v>72.911666666666676</v>
      </c>
      <c r="E19" s="15">
        <f t="shared" si="35"/>
        <v>1.4316666666666666</v>
      </c>
      <c r="F19" s="15">
        <f t="shared" si="35"/>
        <v>13.528333333333334</v>
      </c>
      <c r="G19" s="15">
        <f t="shared" si="0"/>
        <v>16.510834423855009</v>
      </c>
      <c r="H19" s="15">
        <f t="shared" si="1"/>
        <v>13.603877102584477</v>
      </c>
      <c r="I19" s="15">
        <f t="shared" si="2"/>
        <v>15.057355763219743</v>
      </c>
      <c r="J19" s="15">
        <f t="shared" si="3"/>
        <v>0.41641175280560316</v>
      </c>
      <c r="K19" s="15">
        <f t="shared" si="4"/>
        <v>73.00833333333334</v>
      </c>
      <c r="L19" s="15">
        <f t="shared" si="5"/>
        <v>2.601825634218649</v>
      </c>
      <c r="M19" s="15">
        <f t="shared" si="6"/>
        <v>16.408333333333331</v>
      </c>
      <c r="N19" s="15">
        <f t="shared" si="6"/>
        <v>72.911666666666676</v>
      </c>
      <c r="O19" s="15">
        <f t="shared" si="7"/>
        <v>2.0278294927666884</v>
      </c>
      <c r="P19" s="15">
        <f t="shared" si="8"/>
        <v>13.528333333333334</v>
      </c>
      <c r="Q19" s="15">
        <f t="shared" si="9"/>
        <v>16.61333498755307</v>
      </c>
      <c r="R19" s="15">
        <f t="shared" si="10"/>
        <v>13.679469844606999</v>
      </c>
      <c r="S19" s="15">
        <f t="shared" si="11"/>
        <v>80.989777822391829</v>
      </c>
      <c r="T19" s="15">
        <f t="shared" si="12"/>
        <v>81.475118288357137</v>
      </c>
      <c r="U19" s="15">
        <f t="shared" si="30"/>
        <v>0.485340465965308</v>
      </c>
      <c r="V19" s="15">
        <f t="shared" si="13"/>
        <v>-9.6666666666664014E-2</v>
      </c>
      <c r="W19" s="15">
        <f t="shared" si="14"/>
        <v>-2.9338651429460718</v>
      </c>
      <c r="X19" s="15">
        <f t="shared" si="15"/>
        <v>0.12769844716261811</v>
      </c>
      <c r="Y19" s="15">
        <f t="shared" si="16"/>
        <v>72.960000000000008</v>
      </c>
      <c r="Z19" s="15">
        <f t="shared" si="17"/>
        <v>15.146402416080035</v>
      </c>
      <c r="AA19" s="15">
        <f t="shared" si="31"/>
        <v>81.232448055374476</v>
      </c>
      <c r="AB19" s="15">
        <f t="shared" si="18"/>
        <v>527.16160000000036</v>
      </c>
      <c r="AC19" s="15">
        <f t="shared" si="19"/>
        <v>1.3380471050416398</v>
      </c>
      <c r="AD19" s="15">
        <f t="shared" si="20"/>
        <v>1.6815881087236015</v>
      </c>
      <c r="AE19" s="15">
        <f t="shared" si="21"/>
        <v>0.58174855709456463</v>
      </c>
      <c r="AF19" s="15">
        <f t="shared" si="22"/>
        <v>1.1321709662609227</v>
      </c>
      <c r="AG19" s="15">
        <f t="shared" si="23"/>
        <v>2.4410835239577744E-25</v>
      </c>
      <c r="AH19" s="15">
        <f t="shared" si="24"/>
        <v>0.34112406385636651</v>
      </c>
      <c r="AI19" s="15">
        <f t="shared" si="25"/>
        <v>-2.9067143827414486E-27</v>
      </c>
      <c r="AJ19" s="15">
        <f t="shared" si="26"/>
        <v>-7.2244591615969869E-2</v>
      </c>
      <c r="AK19" s="15">
        <f t="shared" si="27"/>
        <v>-1.7446990304736414</v>
      </c>
      <c r="AL19" s="15">
        <f t="shared" si="28"/>
        <v>0.11279078069308875</v>
      </c>
      <c r="AM19" s="15">
        <f t="shared" si="29"/>
        <v>1.7498330629413705</v>
      </c>
      <c r="AN19" s="4">
        <f t="shared" si="32"/>
        <v>0</v>
      </c>
      <c r="AO19" s="5">
        <f t="shared" si="33"/>
        <v>0</v>
      </c>
      <c r="AP19" s="16">
        <f t="shared" si="34"/>
        <v>1.7498330629413705</v>
      </c>
      <c r="AQ19" t="s">
        <v>26</v>
      </c>
      <c r="AS19" s="14" t="s">
        <v>202</v>
      </c>
      <c r="AU19" s="13"/>
      <c r="AV19" s="13"/>
      <c r="AY19">
        <v>4.2653270764535548E-7</v>
      </c>
      <c r="AZ19" t="str">
        <v>Dentine A1</v>
      </c>
      <c r="BC19">
        <v>2.0862906887166042</v>
      </c>
      <c r="BD19" t="str">
        <v>Opaque C1</v>
      </c>
    </row>
    <row r="20" spans="1:56" x14ac:dyDescent="0.2">
      <c r="A20" s="15">
        <f>'(Lab)limts'!B16</f>
        <v>73.214999999999989</v>
      </c>
      <c r="B20" s="29">
        <f>'(Lab)limts'!C16</f>
        <v>1.8316766666666653</v>
      </c>
      <c r="C20" s="15">
        <f>'(Lab)limts'!F16</f>
        <v>16.616666666666667</v>
      </c>
      <c r="D20" s="15">
        <f t="shared" si="35"/>
        <v>72.911666666666676</v>
      </c>
      <c r="E20" s="15">
        <f t="shared" si="35"/>
        <v>1.4316666666666666</v>
      </c>
      <c r="F20" s="15">
        <f t="shared" si="35"/>
        <v>13.528333333333334</v>
      </c>
      <c r="G20" s="15">
        <f t="shared" si="0"/>
        <v>16.717315888692248</v>
      </c>
      <c r="H20" s="15">
        <f t="shared" si="1"/>
        <v>13.603877102584477</v>
      </c>
      <c r="I20" s="15">
        <f t="shared" si="2"/>
        <v>15.160596495638362</v>
      </c>
      <c r="J20" s="15">
        <f t="shared" si="3"/>
        <v>0.41444712555870644</v>
      </c>
      <c r="K20" s="15">
        <f t="shared" si="4"/>
        <v>73.214999999999989</v>
      </c>
      <c r="L20" s="15">
        <f t="shared" si="5"/>
        <v>2.5908097961196179</v>
      </c>
      <c r="M20" s="15">
        <f t="shared" si="6"/>
        <v>16.616666666666667</v>
      </c>
      <c r="N20" s="15">
        <f t="shared" si="6"/>
        <v>72.911666666666676</v>
      </c>
      <c r="O20" s="15">
        <f t="shared" si="7"/>
        <v>2.0250168014248815</v>
      </c>
      <c r="P20" s="15">
        <f t="shared" si="8"/>
        <v>13.528333333333334</v>
      </c>
      <c r="Q20" s="15">
        <f t="shared" si="9"/>
        <v>16.817428653357815</v>
      </c>
      <c r="R20" s="15">
        <f t="shared" si="10"/>
        <v>13.679053177169495</v>
      </c>
      <c r="S20" s="15">
        <f t="shared" si="11"/>
        <v>81.138003680687973</v>
      </c>
      <c r="T20" s="15">
        <f t="shared" si="12"/>
        <v>81.486769301791924</v>
      </c>
      <c r="U20" s="15">
        <f t="shared" si="30"/>
        <v>0.34876562110395071</v>
      </c>
      <c r="V20" s="15">
        <f t="shared" si="13"/>
        <v>-0.30333333333331325</v>
      </c>
      <c r="W20" s="15">
        <f t="shared" si="14"/>
        <v>-3.1383754761883207</v>
      </c>
      <c r="X20" s="15">
        <f t="shared" si="15"/>
        <v>9.2324758776507893E-2</v>
      </c>
      <c r="Y20" s="15">
        <f t="shared" si="16"/>
        <v>73.063333333333333</v>
      </c>
      <c r="Z20" s="15">
        <f t="shared" si="17"/>
        <v>15.248240915263654</v>
      </c>
      <c r="AA20" s="15">
        <f t="shared" si="31"/>
        <v>81.312386491239948</v>
      </c>
      <c r="AB20" s="15">
        <f t="shared" si="18"/>
        <v>531.91734444444444</v>
      </c>
      <c r="AC20" s="15">
        <f t="shared" si="19"/>
        <v>1.3396240132790591</v>
      </c>
      <c r="AD20" s="15">
        <f t="shared" si="20"/>
        <v>1.6861708411868643</v>
      </c>
      <c r="AE20" s="15">
        <f t="shared" si="21"/>
        <v>0.58188431903727145</v>
      </c>
      <c r="AF20" s="15">
        <f t="shared" si="22"/>
        <v>1.1330906842224167</v>
      </c>
      <c r="AG20" s="15">
        <f t="shared" si="23"/>
        <v>2.5651016404990605E-25</v>
      </c>
      <c r="AH20" s="15">
        <f t="shared" si="24"/>
        <v>0.34897561023416462</v>
      </c>
      <c r="AI20" s="15">
        <f t="shared" si="25"/>
        <v>-3.1246905720217154E-27</v>
      </c>
      <c r="AJ20" s="15">
        <f t="shared" si="26"/>
        <v>-0.22643169301722976</v>
      </c>
      <c r="AK20" s="15">
        <f t="shared" si="27"/>
        <v>-1.8612440682340803</v>
      </c>
      <c r="AL20" s="15">
        <f t="shared" si="28"/>
        <v>8.1480467593699923E-2</v>
      </c>
      <c r="AM20" s="15">
        <f t="shared" si="29"/>
        <v>1.8767364918225697</v>
      </c>
      <c r="AN20" s="4">
        <f t="shared" si="32"/>
        <v>0</v>
      </c>
      <c r="AO20" s="5">
        <f t="shared" si="33"/>
        <v>0</v>
      </c>
      <c r="AP20" s="16">
        <f t="shared" si="34"/>
        <v>1.8767364918225697</v>
      </c>
      <c r="AQ20" t="s">
        <v>27</v>
      </c>
      <c r="AS20" s="4">
        <v>0</v>
      </c>
      <c r="AT20" s="12" t="s">
        <v>209</v>
      </c>
      <c r="AU20" s="13"/>
      <c r="AV20" s="13"/>
      <c r="AY20">
        <v>1.751502671578981</v>
      </c>
      <c r="AZ20" t="str">
        <v>Dentine B1</v>
      </c>
      <c r="BC20">
        <v>2.1461337199407557</v>
      </c>
      <c r="BD20" t="str">
        <v>Empress LTA1</v>
      </c>
    </row>
    <row r="21" spans="1:56" x14ac:dyDescent="0.2">
      <c r="A21" s="15">
        <f>'(Lab)limts'!B17</f>
        <v>70.054999999999993</v>
      </c>
      <c r="B21" s="29">
        <f>'(Lab)limts'!C17</f>
        <v>1.8358466666666655</v>
      </c>
      <c r="C21" s="15">
        <f>'(Lab)limts'!F17</f>
        <v>15.238333333333332</v>
      </c>
      <c r="D21" s="15">
        <f t="shared" si="35"/>
        <v>72.911666666666676</v>
      </c>
      <c r="E21" s="15">
        <f t="shared" si="35"/>
        <v>1.4316666666666666</v>
      </c>
      <c r="F21" s="15">
        <f t="shared" si="35"/>
        <v>13.528333333333334</v>
      </c>
      <c r="G21" s="15">
        <f t="shared" si="0"/>
        <v>15.348522266371079</v>
      </c>
      <c r="H21" s="15">
        <f t="shared" si="1"/>
        <v>13.603877102584477</v>
      </c>
      <c r="I21" s="15">
        <f t="shared" si="2"/>
        <v>14.476199684477777</v>
      </c>
      <c r="J21" s="15">
        <f t="shared" si="3"/>
        <v>0.42692275247902423</v>
      </c>
      <c r="K21" s="15">
        <f t="shared" si="4"/>
        <v>70.054999999999993</v>
      </c>
      <c r="L21" s="15">
        <f t="shared" si="5"/>
        <v>2.6196113787294402</v>
      </c>
      <c r="M21" s="15">
        <f t="shared" si="6"/>
        <v>15.238333333333332</v>
      </c>
      <c r="N21" s="15">
        <f t="shared" si="6"/>
        <v>72.911666666666676</v>
      </c>
      <c r="O21" s="15">
        <f t="shared" si="7"/>
        <v>2.0428777406324699</v>
      </c>
      <c r="P21" s="15">
        <f t="shared" si="8"/>
        <v>13.528333333333334</v>
      </c>
      <c r="Q21" s="15">
        <f t="shared" si="9"/>
        <v>15.461861678120991</v>
      </c>
      <c r="R21" s="15">
        <f t="shared" si="10"/>
        <v>13.681708674027139</v>
      </c>
      <c r="S21" s="15">
        <f t="shared" si="11"/>
        <v>80.245665621106284</v>
      </c>
      <c r="T21" s="15">
        <f t="shared" si="12"/>
        <v>81.412796006724463</v>
      </c>
      <c r="U21" s="15">
        <f t="shared" si="30"/>
        <v>1.1671303856181794</v>
      </c>
      <c r="V21" s="15">
        <f t="shared" si="13"/>
        <v>2.8566666666666833</v>
      </c>
      <c r="W21" s="15">
        <f t="shared" si="14"/>
        <v>-1.7801530040938527</v>
      </c>
      <c r="X21" s="15">
        <f t="shared" si="15"/>
        <v>0.29627178625070943</v>
      </c>
      <c r="Y21" s="15">
        <f t="shared" si="16"/>
        <v>71.483333333333334</v>
      </c>
      <c r="Z21" s="15">
        <f t="shared" si="17"/>
        <v>14.571785176074066</v>
      </c>
      <c r="AA21" s="15">
        <f t="shared" si="31"/>
        <v>80.829230813915373</v>
      </c>
      <c r="AB21" s="15">
        <f t="shared" si="18"/>
        <v>461.53361111111116</v>
      </c>
      <c r="AC21" s="15">
        <f t="shared" si="19"/>
        <v>1.315486870314909</v>
      </c>
      <c r="AD21" s="15">
        <f t="shared" si="20"/>
        <v>1.655730332923333</v>
      </c>
      <c r="AE21" s="15">
        <f t="shared" si="21"/>
        <v>0.58111012210149393</v>
      </c>
      <c r="AF21" s="15">
        <f t="shared" si="22"/>
        <v>1.1270171779435771</v>
      </c>
      <c r="AG21" s="15">
        <f t="shared" si="23"/>
        <v>1.9005903271357475E-25</v>
      </c>
      <c r="AH21" s="15">
        <f t="shared" si="24"/>
        <v>0.29896976911162965</v>
      </c>
      <c r="AI21" s="15">
        <f t="shared" si="25"/>
        <v>-1.9834586634774027E-27</v>
      </c>
      <c r="AJ21" s="15">
        <f t="shared" si="26"/>
        <v>2.1715660803082266</v>
      </c>
      <c r="AK21" s="15">
        <f t="shared" si="27"/>
        <v>-1.0751467003390829</v>
      </c>
      <c r="AL21" s="15">
        <f t="shared" si="28"/>
        <v>0.26288134027495891</v>
      </c>
      <c r="AM21" s="15">
        <f t="shared" si="29"/>
        <v>2.4373646152063526</v>
      </c>
      <c r="AN21" s="4">
        <f t="shared" si="32"/>
        <v>0</v>
      </c>
      <c r="AO21" s="5">
        <f t="shared" si="33"/>
        <v>0</v>
      </c>
      <c r="AP21" s="16">
        <f t="shared" si="34"/>
        <v>2.4373646152063526</v>
      </c>
      <c r="AQ21" t="s">
        <v>28</v>
      </c>
      <c r="AS21" s="4">
        <v>1</v>
      </c>
      <c r="AT21" s="4" t="s">
        <v>210</v>
      </c>
      <c r="AU21" s="13"/>
      <c r="AV21" s="13"/>
      <c r="AY21">
        <v>2.1461337199407557</v>
      </c>
      <c r="AZ21" t="str">
        <v>Empress LTA1</v>
      </c>
      <c r="BC21">
        <v>2.2738770265052195</v>
      </c>
      <c r="BD21" t="str">
        <v>Opaque B2</v>
      </c>
    </row>
    <row r="22" spans="1:56" x14ac:dyDescent="0.2">
      <c r="A22" s="15">
        <f>'(Lab)limts'!B18</f>
        <v>72.89</v>
      </c>
      <c r="B22" s="29">
        <f>'(Lab)limts'!C18</f>
        <v>1.8363716666666658</v>
      </c>
      <c r="C22" s="15">
        <f>'(Lab)limts'!F18</f>
        <v>16.373333333333331</v>
      </c>
      <c r="D22" s="15">
        <f t="shared" si="35"/>
        <v>72.911666666666676</v>
      </c>
      <c r="E22" s="15">
        <f t="shared" si="35"/>
        <v>1.4316666666666666</v>
      </c>
      <c r="F22" s="15">
        <f t="shared" si="35"/>
        <v>13.528333333333334</v>
      </c>
      <c r="G22" s="15">
        <f t="shared" si="0"/>
        <v>16.475991786310786</v>
      </c>
      <c r="H22" s="15">
        <f t="shared" si="1"/>
        <v>13.603877102584477</v>
      </c>
      <c r="I22" s="15">
        <f t="shared" si="2"/>
        <v>15.039934444447631</v>
      </c>
      <c r="J22" s="15">
        <f t="shared" si="3"/>
        <v>0.41674036254165403</v>
      </c>
      <c r="K22" s="15">
        <f t="shared" si="4"/>
        <v>72.89</v>
      </c>
      <c r="L22" s="15">
        <f t="shared" si="5"/>
        <v>2.6016618607945534</v>
      </c>
      <c r="M22" s="15">
        <f t="shared" si="6"/>
        <v>16.373333333333331</v>
      </c>
      <c r="N22" s="15">
        <f t="shared" si="6"/>
        <v>72.911666666666676</v>
      </c>
      <c r="O22" s="15">
        <f t="shared" si="7"/>
        <v>2.0282999523721346</v>
      </c>
      <c r="P22" s="15">
        <f t="shared" si="8"/>
        <v>13.528333333333334</v>
      </c>
      <c r="Q22" s="15">
        <f t="shared" si="9"/>
        <v>16.578742077804257</v>
      </c>
      <c r="R22" s="15">
        <f t="shared" si="10"/>
        <v>13.679539592931137</v>
      </c>
      <c r="S22" s="15">
        <f t="shared" si="11"/>
        <v>80.971393324664504</v>
      </c>
      <c r="T22" s="15">
        <f t="shared" si="12"/>
        <v>81.473169572491756</v>
      </c>
      <c r="U22" s="15">
        <f t="shared" si="30"/>
        <v>0.50177624782725161</v>
      </c>
      <c r="V22" s="15">
        <f t="shared" si="13"/>
        <v>2.1666666666675383E-2</v>
      </c>
      <c r="W22" s="15">
        <f t="shared" si="14"/>
        <v>-2.8992024848731202</v>
      </c>
      <c r="X22" s="15">
        <f t="shared" si="15"/>
        <v>0.13188566918101652</v>
      </c>
      <c r="Y22" s="15">
        <f t="shared" si="16"/>
        <v>72.900833333333338</v>
      </c>
      <c r="Z22" s="15">
        <f t="shared" si="17"/>
        <v>15.129140835367696</v>
      </c>
      <c r="AA22" s="15">
        <f t="shared" si="31"/>
        <v>81.22228144857813</v>
      </c>
      <c r="AB22" s="15">
        <f t="shared" si="18"/>
        <v>524.44816736111136</v>
      </c>
      <c r="AC22" s="15">
        <f t="shared" si="19"/>
        <v>1.337144097751009</v>
      </c>
      <c r="AD22" s="15">
        <f t="shared" si="20"/>
        <v>1.6808113375915463</v>
      </c>
      <c r="AE22" s="15">
        <f t="shared" si="21"/>
        <v>0.58173151043118099</v>
      </c>
      <c r="AF22" s="15">
        <f t="shared" si="22"/>
        <v>1.1320164692452677</v>
      </c>
      <c r="AG22" s="15">
        <f t="shared" si="23"/>
        <v>2.4257432573935231E-25</v>
      </c>
      <c r="AH22" s="15">
        <f t="shared" si="24"/>
        <v>0.33980463358460905</v>
      </c>
      <c r="AI22" s="15">
        <f t="shared" si="25"/>
        <v>-2.8772757985105514E-27</v>
      </c>
      <c r="AJ22" s="15">
        <f t="shared" si="26"/>
        <v>1.6203688669842939E-2</v>
      </c>
      <c r="AK22" s="15">
        <f t="shared" si="27"/>
        <v>-1.7248827515808052</v>
      </c>
      <c r="AL22" s="15">
        <f t="shared" si="28"/>
        <v>0.1165050798854072</v>
      </c>
      <c r="AM22" s="15">
        <f t="shared" si="29"/>
        <v>1.7288888049457038</v>
      </c>
      <c r="AN22" s="4">
        <f t="shared" si="32"/>
        <v>0</v>
      </c>
      <c r="AO22" s="5">
        <f t="shared" si="33"/>
        <v>0</v>
      </c>
      <c r="AP22" s="16">
        <f t="shared" si="34"/>
        <v>1.7288888049457038</v>
      </c>
      <c r="AQ22" t="s">
        <v>29</v>
      </c>
      <c r="AS22" s="4">
        <v>2</v>
      </c>
      <c r="AT22" s="4" t="s">
        <v>211</v>
      </c>
      <c r="AU22" s="13"/>
      <c r="AV22" s="13"/>
      <c r="BC22">
        <v>0</v>
      </c>
      <c r="BD22">
        <v>0</v>
      </c>
    </row>
    <row r="23" spans="1:56" x14ac:dyDescent="0.2">
      <c r="A23" s="15">
        <f>'(Lab)limts'!B19</f>
        <v>74.190000000000012</v>
      </c>
      <c r="B23" s="29">
        <f>'(Lab)limts'!C19</f>
        <v>1.5716669999999999</v>
      </c>
      <c r="C23" s="15">
        <f>'(Lab)limts'!F19</f>
        <v>14.436666666666667</v>
      </c>
      <c r="D23" s="15">
        <f t="shared" si="35"/>
        <v>72.911666666666676</v>
      </c>
      <c r="E23" s="15">
        <f t="shared" si="35"/>
        <v>1.4316666666666666</v>
      </c>
      <c r="F23" s="15">
        <f t="shared" si="35"/>
        <v>13.528333333333334</v>
      </c>
      <c r="G23" s="15">
        <f t="shared" si="0"/>
        <v>14.521965486921303</v>
      </c>
      <c r="H23" s="15">
        <f t="shared" si="1"/>
        <v>13.603877102584477</v>
      </c>
      <c r="I23" s="15">
        <f t="shared" si="2"/>
        <v>14.06292129475289</v>
      </c>
      <c r="J23" s="15">
        <f t="shared" si="3"/>
        <v>0.43383801356786705</v>
      </c>
      <c r="K23" s="15">
        <f t="shared" si="4"/>
        <v>74.190000000000012</v>
      </c>
      <c r="L23" s="15">
        <f t="shared" si="5"/>
        <v>2.2535158892701688</v>
      </c>
      <c r="M23" s="15">
        <f t="shared" si="6"/>
        <v>14.436666666666667</v>
      </c>
      <c r="N23" s="15">
        <f t="shared" si="6"/>
        <v>72.911666666666676</v>
      </c>
      <c r="O23" s="15">
        <f t="shared" si="7"/>
        <v>2.0527780894246628</v>
      </c>
      <c r="P23" s="15">
        <f t="shared" si="8"/>
        <v>13.528333333333334</v>
      </c>
      <c r="Q23" s="15">
        <f t="shared" si="9"/>
        <v>14.611491310185883</v>
      </c>
      <c r="R23" s="15">
        <f t="shared" si="10"/>
        <v>13.68319044164042</v>
      </c>
      <c r="S23" s="15">
        <f t="shared" si="11"/>
        <v>81.127915692395632</v>
      </c>
      <c r="T23" s="15">
        <f t="shared" si="12"/>
        <v>81.37180488999644</v>
      </c>
      <c r="U23" s="15">
        <f t="shared" si="30"/>
        <v>0.24388919760080796</v>
      </c>
      <c r="V23" s="15">
        <f t="shared" si="13"/>
        <v>-1.278333333333336</v>
      </c>
      <c r="W23" s="15">
        <f t="shared" si="14"/>
        <v>-0.92830086854546323</v>
      </c>
      <c r="X23" s="15">
        <f t="shared" si="15"/>
        <v>6.0188090092630021E-2</v>
      </c>
      <c r="Y23" s="15">
        <f t="shared" si="16"/>
        <v>73.550833333333344</v>
      </c>
      <c r="Z23" s="15">
        <f t="shared" si="17"/>
        <v>14.147340875913152</v>
      </c>
      <c r="AA23" s="15">
        <f t="shared" si="31"/>
        <v>81.249860291196029</v>
      </c>
      <c r="AB23" s="15">
        <f t="shared" si="18"/>
        <v>554.64175069444491</v>
      </c>
      <c r="AC23" s="15">
        <f t="shared" si="19"/>
        <v>1.3470605325095855</v>
      </c>
      <c r="AD23" s="15">
        <f t="shared" si="20"/>
        <v>1.6366303394160919</v>
      </c>
      <c r="AE23" s="15">
        <f t="shared" si="21"/>
        <v>0.58177786771223439</v>
      </c>
      <c r="AF23" s="15">
        <f t="shared" si="22"/>
        <v>1.1234591471288033</v>
      </c>
      <c r="AG23" s="15">
        <f t="shared" si="23"/>
        <v>2.4675804287283417E-25</v>
      </c>
      <c r="AH23" s="15">
        <f t="shared" si="24"/>
        <v>0.27014899862253</v>
      </c>
      <c r="AI23" s="15">
        <f t="shared" si="25"/>
        <v>-2.3269231608562268E-27</v>
      </c>
      <c r="AJ23" s="15">
        <f t="shared" si="26"/>
        <v>-0.94897987319975141</v>
      </c>
      <c r="AK23" s="15">
        <f t="shared" si="27"/>
        <v>-0.56720252960522377</v>
      </c>
      <c r="AL23" s="15">
        <f t="shared" si="28"/>
        <v>5.3573901860562732E-2</v>
      </c>
      <c r="AM23" s="15">
        <f t="shared" si="29"/>
        <v>1.106865697494211</v>
      </c>
      <c r="AN23" s="4">
        <f t="shared" si="32"/>
        <v>0</v>
      </c>
      <c r="AO23" s="5">
        <f t="shared" si="33"/>
        <v>0</v>
      </c>
      <c r="AP23" s="16">
        <f t="shared" si="34"/>
        <v>1.106865697494211</v>
      </c>
      <c r="AQ23" t="s">
        <v>30</v>
      </c>
      <c r="AS23" s="4">
        <v>3</v>
      </c>
      <c r="AT23" s="4" t="s">
        <v>212</v>
      </c>
      <c r="AU23" s="13"/>
      <c r="AV23" s="13"/>
      <c r="BC23">
        <v>0</v>
      </c>
      <c r="BD23">
        <v>0</v>
      </c>
    </row>
    <row r="24" spans="1:56" x14ac:dyDescent="0.2">
      <c r="A24" s="15">
        <f>'(Lab)limts'!B20</f>
        <v>71.75</v>
      </c>
      <c r="B24" s="29">
        <f>'(Lab)limts'!C20</f>
        <v>1.8115316666666657</v>
      </c>
      <c r="C24" s="15">
        <f>'(Lab)limts'!F20</f>
        <v>16.503333333333334</v>
      </c>
      <c r="D24" s="15">
        <f t="shared" si="35"/>
        <v>72.911666666666676</v>
      </c>
      <c r="E24" s="15">
        <f t="shared" si="35"/>
        <v>1.4316666666666666</v>
      </c>
      <c r="F24" s="15">
        <f t="shared" si="35"/>
        <v>13.528333333333334</v>
      </c>
      <c r="G24" s="15">
        <f t="shared" si="0"/>
        <v>16.602459398849536</v>
      </c>
      <c r="H24" s="15">
        <f t="shared" si="1"/>
        <v>13.603877102584477</v>
      </c>
      <c r="I24" s="15">
        <f t="shared" si="2"/>
        <v>15.103168250717006</v>
      </c>
      <c r="J24" s="15">
        <f t="shared" si="3"/>
        <v>0.4155436048641189</v>
      </c>
      <c r="K24" s="15">
        <f t="shared" si="4"/>
        <v>71.75</v>
      </c>
      <c r="L24" s="15">
        <f t="shared" si="5"/>
        <v>2.5643020657588371</v>
      </c>
      <c r="M24" s="15">
        <f t="shared" si="6"/>
        <v>16.503333333333334</v>
      </c>
      <c r="N24" s="15">
        <f t="shared" si="6"/>
        <v>72.911666666666676</v>
      </c>
      <c r="O24" s="15">
        <f t="shared" si="7"/>
        <v>2.0265865942971302</v>
      </c>
      <c r="P24" s="15">
        <f t="shared" si="8"/>
        <v>13.528333333333334</v>
      </c>
      <c r="Q24" s="15">
        <f t="shared" si="9"/>
        <v>16.701366896022797</v>
      </c>
      <c r="R24" s="15">
        <f t="shared" si="10"/>
        <v>13.679285653935393</v>
      </c>
      <c r="S24" s="15">
        <f t="shared" si="11"/>
        <v>81.167958743361481</v>
      </c>
      <c r="T24" s="15">
        <f t="shared" si="12"/>
        <v>81.480266660085363</v>
      </c>
      <c r="U24" s="15">
        <f t="shared" si="30"/>
        <v>0.31230791672388136</v>
      </c>
      <c r="V24" s="15">
        <f t="shared" si="13"/>
        <v>1.161666666666676</v>
      </c>
      <c r="W24" s="15">
        <f t="shared" si="14"/>
        <v>-3.0220812420874044</v>
      </c>
      <c r="X24" s="15">
        <f t="shared" si="15"/>
        <v>8.2388679275331445E-2</v>
      </c>
      <c r="Y24" s="15">
        <f t="shared" si="16"/>
        <v>72.330833333333345</v>
      </c>
      <c r="Z24" s="15">
        <f t="shared" si="17"/>
        <v>15.190326274979096</v>
      </c>
      <c r="AA24" s="15">
        <f t="shared" si="31"/>
        <v>81.324112701723422</v>
      </c>
      <c r="AB24" s="15">
        <f t="shared" si="18"/>
        <v>498.66611736111162</v>
      </c>
      <c r="AC24" s="15">
        <f t="shared" si="19"/>
        <v>1.3284408598833619</v>
      </c>
      <c r="AD24" s="15">
        <f t="shared" si="20"/>
        <v>1.6835646823740593</v>
      </c>
      <c r="AE24" s="15">
        <f t="shared" si="21"/>
        <v>0.58190449218761808</v>
      </c>
      <c r="AF24" s="15">
        <f t="shared" si="22"/>
        <v>1.1325897864580892</v>
      </c>
      <c r="AG24" s="15">
        <f t="shared" si="23"/>
        <v>2.5838119106469919E-25</v>
      </c>
      <c r="AH24" s="15">
        <f t="shared" si="24"/>
        <v>0.34449639186471043</v>
      </c>
      <c r="AI24" s="15">
        <f t="shared" si="25"/>
        <v>-3.107083586398237E-27</v>
      </c>
      <c r="AJ24" s="15">
        <f t="shared" si="26"/>
        <v>0.87445869947772548</v>
      </c>
      <c r="AK24" s="15">
        <f t="shared" si="27"/>
        <v>-1.795049084675411</v>
      </c>
      <c r="AL24" s="15">
        <f t="shared" si="28"/>
        <v>7.2743618440161695E-2</v>
      </c>
      <c r="AM24" s="15">
        <f t="shared" si="29"/>
        <v>1.9980417581997814</v>
      </c>
      <c r="AN24" s="4">
        <f>IF((T24-S24)&gt;180,1,IF((T24-S24)&lt;-180,2,0))</f>
        <v>0</v>
      </c>
      <c r="AO24" s="5">
        <f t="shared" si="33"/>
        <v>0</v>
      </c>
      <c r="AP24" s="16">
        <f t="shared" si="34"/>
        <v>1.9980417581997814</v>
      </c>
      <c r="AQ24" t="s">
        <v>31</v>
      </c>
      <c r="BC24">
        <v>0</v>
      </c>
      <c r="BD24">
        <v>0</v>
      </c>
    </row>
    <row r="25" spans="1:56" x14ac:dyDescent="0.2">
      <c r="A25" s="15">
        <f>'(Lab)limts'!B21</f>
        <v>72.911666666666676</v>
      </c>
      <c r="B25" s="29">
        <f>'(Lab)limts'!C21</f>
        <v>1.431667</v>
      </c>
      <c r="C25" s="15">
        <f>'(Lab)limts'!F21</f>
        <v>13.528333333333334</v>
      </c>
      <c r="D25" s="15">
        <f t="shared" si="35"/>
        <v>72.911666666666676</v>
      </c>
      <c r="E25" s="15">
        <f t="shared" si="35"/>
        <v>1.4316666666666666</v>
      </c>
      <c r="F25" s="15">
        <f t="shared" si="35"/>
        <v>13.528333333333334</v>
      </c>
      <c r="G25" s="15">
        <f t="shared" si="0"/>
        <v>13.60387713766435</v>
      </c>
      <c r="H25" s="15">
        <f t="shared" si="1"/>
        <v>13.603877102584477</v>
      </c>
      <c r="I25" s="15">
        <f t="shared" si="2"/>
        <v>13.603877120124412</v>
      </c>
      <c r="J25" s="15">
        <f t="shared" si="3"/>
        <v>0.44098625296131699</v>
      </c>
      <c r="K25" s="15">
        <f t="shared" si="4"/>
        <v>72.911666666666676</v>
      </c>
      <c r="L25" s="15">
        <f t="shared" si="5"/>
        <v>2.0630124658183697</v>
      </c>
      <c r="M25" s="15">
        <f t="shared" ref="M25:N49" si="36">C25</f>
        <v>13.528333333333334</v>
      </c>
      <c r="N25" s="15">
        <f t="shared" si="36"/>
        <v>72.911666666666676</v>
      </c>
      <c r="O25" s="15">
        <f t="shared" si="7"/>
        <v>2.0630119854896187</v>
      </c>
      <c r="P25" s="15">
        <f t="shared" si="8"/>
        <v>13.528333333333334</v>
      </c>
      <c r="Q25" s="15">
        <f t="shared" si="9"/>
        <v>13.684729562980037</v>
      </c>
      <c r="R25" s="15">
        <f t="shared" si="10"/>
        <v>13.684729490569099</v>
      </c>
      <c r="S25" s="15">
        <f t="shared" si="11"/>
        <v>81.329440128876897</v>
      </c>
      <c r="T25" s="15">
        <f t="shared" si="12"/>
        <v>81.329442116953302</v>
      </c>
      <c r="U25" s="15">
        <f t="shared" si="30"/>
        <v>1.9880764057234046E-6</v>
      </c>
      <c r="V25" s="15">
        <f t="shared" si="13"/>
        <v>0</v>
      </c>
      <c r="W25" s="15">
        <f t="shared" si="14"/>
        <v>-7.2410937690392529E-8</v>
      </c>
      <c r="X25" s="15">
        <f t="shared" si="15"/>
        <v>4.7483930094144074E-7</v>
      </c>
      <c r="Y25" s="15">
        <f t="shared" si="16"/>
        <v>72.911666666666676</v>
      </c>
      <c r="Z25" s="15">
        <f t="shared" si="17"/>
        <v>13.684729526774568</v>
      </c>
      <c r="AA25" s="15">
        <f t="shared" si="31"/>
        <v>81.3294411229151</v>
      </c>
      <c r="AB25" s="15">
        <f t="shared" si="18"/>
        <v>524.94446944444485</v>
      </c>
      <c r="AC25" s="15">
        <f t="shared" si="19"/>
        <v>1.3373094426004382</v>
      </c>
      <c r="AD25" s="15">
        <f t="shared" si="20"/>
        <v>1.6158128287048554</v>
      </c>
      <c r="AE25" s="15">
        <f t="shared" si="21"/>
        <v>0.58191368078571726</v>
      </c>
      <c r="AF25" s="15">
        <f t="shared" si="22"/>
        <v>1.1194499699422356</v>
      </c>
      <c r="AG25" s="15">
        <f t="shared" si="23"/>
        <v>2.592358567873681E-25</v>
      </c>
      <c r="AH25" s="15">
        <f t="shared" si="24"/>
        <v>0.24093085230911762</v>
      </c>
      <c r="AI25" s="15">
        <f t="shared" si="25"/>
        <v>-2.1801925536453853E-27</v>
      </c>
      <c r="AJ25" s="15">
        <f t="shared" si="26"/>
        <v>0</v>
      </c>
      <c r="AK25" s="15">
        <f t="shared" si="27"/>
        <v>-4.4813939092458534E-8</v>
      </c>
      <c r="AL25" s="15">
        <f t="shared" si="28"/>
        <v>4.241719716745741E-7</v>
      </c>
      <c r="AM25" s="15">
        <f t="shared" si="29"/>
        <v>4.2653270764535548E-7</v>
      </c>
      <c r="AN25" s="4">
        <f t="shared" si="32"/>
        <v>0</v>
      </c>
      <c r="AO25" s="5">
        <f t="shared" si="33"/>
        <v>0</v>
      </c>
      <c r="AP25" s="16">
        <f t="shared" si="34"/>
        <v>4.2653270764535548E-7</v>
      </c>
      <c r="AQ25" t="s">
        <v>32</v>
      </c>
      <c r="BC25">
        <v>0</v>
      </c>
      <c r="BD25">
        <v>0</v>
      </c>
    </row>
    <row r="26" spans="1:56" x14ac:dyDescent="0.2">
      <c r="A26" s="15">
        <f>'(Lab)limts'!B22</f>
        <v>69.584999999999994</v>
      </c>
      <c r="B26" s="29">
        <f>'(Lab)limts'!C22</f>
        <v>1.7663966666666655</v>
      </c>
      <c r="C26" s="15">
        <f>'(Lab)limts'!F22</f>
        <v>16.701666666666668</v>
      </c>
      <c r="D26" s="15">
        <f t="shared" si="35"/>
        <v>72.911666666666676</v>
      </c>
      <c r="E26" s="15">
        <f t="shared" si="35"/>
        <v>1.4316666666666666</v>
      </c>
      <c r="F26" s="15">
        <f t="shared" si="35"/>
        <v>13.528333333333334</v>
      </c>
      <c r="G26" s="15">
        <f t="shared" si="0"/>
        <v>16.794815468722948</v>
      </c>
      <c r="H26" s="15">
        <f t="shared" si="1"/>
        <v>13.603877102584477</v>
      </c>
      <c r="I26" s="15">
        <f t="shared" si="2"/>
        <v>15.199346285653712</v>
      </c>
      <c r="J26" s="15">
        <f t="shared" si="3"/>
        <v>0.41370210814733638</v>
      </c>
      <c r="K26" s="15">
        <f t="shared" si="4"/>
        <v>69.584999999999994</v>
      </c>
      <c r="L26" s="15">
        <f t="shared" si="5"/>
        <v>2.497158691491093</v>
      </c>
      <c r="M26" s="15">
        <f t="shared" si="36"/>
        <v>16.701666666666668</v>
      </c>
      <c r="N26" s="15">
        <f t="shared" si="36"/>
        <v>72.911666666666676</v>
      </c>
      <c r="O26" s="15">
        <f t="shared" si="7"/>
        <v>2.0239501848309365</v>
      </c>
      <c r="P26" s="15">
        <f t="shared" si="8"/>
        <v>13.528333333333334</v>
      </c>
      <c r="Q26" s="15">
        <f t="shared" si="9"/>
        <v>16.887316867250817</v>
      </c>
      <c r="R26" s="15">
        <f t="shared" si="10"/>
        <v>13.678895318279725</v>
      </c>
      <c r="S26" s="15">
        <f t="shared" si="11"/>
        <v>81.496383093796538</v>
      </c>
      <c r="T26" s="15">
        <f t="shared" si="12"/>
        <v>81.491187734045837</v>
      </c>
      <c r="U26" s="15">
        <f t="shared" si="30"/>
        <v>-5.1953597507008453E-3</v>
      </c>
      <c r="V26" s="15">
        <f t="shared" si="13"/>
        <v>3.3266666666666822</v>
      </c>
      <c r="W26" s="15">
        <f t="shared" si="14"/>
        <v>-3.2084215489710921</v>
      </c>
      <c r="X26" s="15">
        <f t="shared" si="15"/>
        <v>-1.3781574341095234E-3</v>
      </c>
      <c r="Y26" s="15">
        <f t="shared" si="16"/>
        <v>71.248333333333335</v>
      </c>
      <c r="Z26" s="15">
        <f t="shared" si="17"/>
        <v>15.283106092765271</v>
      </c>
      <c r="AA26" s="15">
        <f t="shared" si="31"/>
        <v>81.493785413921188</v>
      </c>
      <c r="AB26" s="15">
        <f t="shared" si="18"/>
        <v>451.49166944444448</v>
      </c>
      <c r="AC26" s="15">
        <f t="shared" si="19"/>
        <v>1.3118918228604906</v>
      </c>
      <c r="AD26" s="15">
        <f t="shared" si="20"/>
        <v>1.6877397741744371</v>
      </c>
      <c r="AE26" s="15">
        <f t="shared" si="21"/>
        <v>0.58220381605597327</v>
      </c>
      <c r="AF26" s="15">
        <f t="shared" si="22"/>
        <v>1.1334682403259435</v>
      </c>
      <c r="AG26" s="15">
        <f t="shared" si="23"/>
        <v>2.8701852450999494E-25</v>
      </c>
      <c r="AH26" s="15">
        <f t="shared" si="24"/>
        <v>0.35169010248699628</v>
      </c>
      <c r="AI26" s="15">
        <f t="shared" si="25"/>
        <v>-3.523525647383456E-27</v>
      </c>
      <c r="AJ26" s="15">
        <f t="shared" si="26"/>
        <v>2.5357781858973043</v>
      </c>
      <c r="AK26" s="15">
        <f t="shared" si="27"/>
        <v>-1.9010167314096162</v>
      </c>
      <c r="AL26" s="15">
        <f t="shared" si="28"/>
        <v>-1.2158765328203782E-3</v>
      </c>
      <c r="AM26" s="15">
        <f t="shared" si="29"/>
        <v>3.1692328881809346</v>
      </c>
      <c r="AN26" s="4">
        <f t="shared" si="32"/>
        <v>0</v>
      </c>
      <c r="AO26" s="5">
        <f t="shared" si="33"/>
        <v>0</v>
      </c>
      <c r="AP26" s="16">
        <f t="shared" si="34"/>
        <v>3.1692328881809346</v>
      </c>
      <c r="AQ26" t="s">
        <v>33</v>
      </c>
      <c r="BC26">
        <v>0</v>
      </c>
      <c r="BD26">
        <v>0</v>
      </c>
    </row>
    <row r="27" spans="1:56" x14ac:dyDescent="0.2">
      <c r="A27" s="15">
        <f>'(Lab)limts'!B23</f>
        <v>67.913333333333341</v>
      </c>
      <c r="B27" s="29">
        <f>'(Lab)limts'!C23</f>
        <v>1.7098383333333325</v>
      </c>
      <c r="C27" s="15">
        <f>'(Lab)limts'!F23</f>
        <v>17.371666666666666</v>
      </c>
      <c r="D27" s="15">
        <f t="shared" ref="D27:F42" si="37">D26</f>
        <v>72.911666666666676</v>
      </c>
      <c r="E27" s="15">
        <f t="shared" si="37"/>
        <v>1.4316666666666666</v>
      </c>
      <c r="F27" s="15">
        <f t="shared" si="37"/>
        <v>13.528333333333334</v>
      </c>
      <c r="G27" s="15">
        <f t="shared" si="0"/>
        <v>17.455610843047399</v>
      </c>
      <c r="H27" s="15">
        <f t="shared" si="1"/>
        <v>13.603877102584477</v>
      </c>
      <c r="I27" s="15">
        <f t="shared" si="2"/>
        <v>15.529743972815938</v>
      </c>
      <c r="J27" s="15">
        <f t="shared" si="3"/>
        <v>0.40718039543631362</v>
      </c>
      <c r="K27" s="15">
        <f t="shared" si="4"/>
        <v>67.913333333333341</v>
      </c>
      <c r="L27" s="15">
        <f t="shared" si="5"/>
        <v>2.4060509820321663</v>
      </c>
      <c r="M27" s="15">
        <f t="shared" si="36"/>
        <v>17.371666666666666</v>
      </c>
      <c r="N27" s="15">
        <f t="shared" si="36"/>
        <v>72.911666666666676</v>
      </c>
      <c r="O27" s="15">
        <f t="shared" si="7"/>
        <v>2.0146132661329887</v>
      </c>
      <c r="P27" s="15">
        <f t="shared" si="8"/>
        <v>13.528333333333334</v>
      </c>
      <c r="Q27" s="15">
        <f t="shared" si="9"/>
        <v>17.537499368664729</v>
      </c>
      <c r="R27" s="15">
        <f t="shared" si="10"/>
        <v>13.677516930709931</v>
      </c>
      <c r="S27" s="15">
        <f t="shared" si="11"/>
        <v>82.114455271470803</v>
      </c>
      <c r="T27" s="15">
        <f t="shared" si="12"/>
        <v>81.529870030691299</v>
      </c>
      <c r="U27" s="15">
        <f t="shared" si="30"/>
        <v>-0.58458524077950358</v>
      </c>
      <c r="V27" s="15">
        <f t="shared" si="13"/>
        <v>4.9983333333333348</v>
      </c>
      <c r="W27" s="15">
        <f t="shared" si="14"/>
        <v>-3.8599824379547982</v>
      </c>
      <c r="X27" s="15">
        <f t="shared" si="15"/>
        <v>-0.15801954062715728</v>
      </c>
      <c r="Y27" s="15">
        <f t="shared" si="16"/>
        <v>70.412500000000009</v>
      </c>
      <c r="Z27" s="15">
        <f t="shared" si="17"/>
        <v>15.60750814968733</v>
      </c>
      <c r="AA27" s="15">
        <f t="shared" si="31"/>
        <v>81.822162651081044</v>
      </c>
      <c r="AB27" s="15">
        <f t="shared" si="18"/>
        <v>416.67015625000033</v>
      </c>
      <c r="AC27" s="15">
        <f t="shared" si="19"/>
        <v>1.2990934475701654</v>
      </c>
      <c r="AD27" s="15">
        <f t="shared" si="20"/>
        <v>1.7023378667359297</v>
      </c>
      <c r="AE27" s="15">
        <f t="shared" si="21"/>
        <v>0.58282295318147015</v>
      </c>
      <c r="AF27" s="15">
        <f t="shared" si="22"/>
        <v>1.1364462098740695</v>
      </c>
      <c r="AG27" s="15">
        <f t="shared" si="23"/>
        <v>3.5167657915406563E-25</v>
      </c>
      <c r="AH27" s="15">
        <f t="shared" si="24"/>
        <v>0.37759483946012151</v>
      </c>
      <c r="AI27" s="15">
        <f t="shared" si="25"/>
        <v>-4.6352894602732107E-27</v>
      </c>
      <c r="AJ27" s="15">
        <f t="shared" si="26"/>
        <v>3.8475548796603176</v>
      </c>
      <c r="AK27" s="15">
        <f t="shared" si="27"/>
        <v>-2.2674596584965512</v>
      </c>
      <c r="AL27" s="15">
        <f t="shared" si="28"/>
        <v>-0.13904709193818118</v>
      </c>
      <c r="AM27" s="15">
        <f t="shared" si="29"/>
        <v>4.4681524088468247</v>
      </c>
      <c r="AN27" s="4">
        <f t="shared" si="32"/>
        <v>0</v>
      </c>
      <c r="AO27" s="5">
        <f t="shared" si="33"/>
        <v>0</v>
      </c>
      <c r="AP27" s="16">
        <f t="shared" si="34"/>
        <v>4.4681524088468247</v>
      </c>
      <c r="AQ27" t="s">
        <v>34</v>
      </c>
      <c r="BC27">
        <v>0</v>
      </c>
      <c r="BD27">
        <v>0</v>
      </c>
    </row>
    <row r="28" spans="1:56" x14ac:dyDescent="0.2">
      <c r="A28" s="15">
        <f>'(Lab)limts'!B24</f>
        <v>63.883333333333333</v>
      </c>
      <c r="B28" s="29">
        <f>'(Lab)limts'!C24</f>
        <v>1.4737483333333321</v>
      </c>
      <c r="C28" s="15">
        <f>'(Lab)limts'!F24</f>
        <v>17.371666666666666</v>
      </c>
      <c r="D28" s="15">
        <f t="shared" si="37"/>
        <v>72.911666666666676</v>
      </c>
      <c r="E28" s="15">
        <f t="shared" si="37"/>
        <v>1.4316666666666666</v>
      </c>
      <c r="F28" s="15">
        <f t="shared" si="37"/>
        <v>13.528333333333334</v>
      </c>
      <c r="G28" s="15">
        <f t="shared" si="0"/>
        <v>17.434068283902658</v>
      </c>
      <c r="H28" s="15">
        <f t="shared" si="1"/>
        <v>13.603877102584477</v>
      </c>
      <c r="I28" s="15">
        <f t="shared" si="2"/>
        <v>15.518972693243567</v>
      </c>
      <c r="J28" s="15">
        <f t="shared" si="3"/>
        <v>0.4073977946755632</v>
      </c>
      <c r="K28" s="15">
        <f t="shared" si="4"/>
        <v>63.883333333333333</v>
      </c>
      <c r="L28" s="15">
        <f t="shared" si="5"/>
        <v>2.0741501542401184</v>
      </c>
      <c r="M28" s="15">
        <f t="shared" si="36"/>
        <v>17.371666666666666</v>
      </c>
      <c r="N28" s="15">
        <f t="shared" si="36"/>
        <v>72.911666666666676</v>
      </c>
      <c r="O28" s="15">
        <f t="shared" si="7"/>
        <v>2.014924509377181</v>
      </c>
      <c r="P28" s="15">
        <f t="shared" si="8"/>
        <v>13.528333333333334</v>
      </c>
      <c r="Q28" s="15">
        <f t="shared" si="9"/>
        <v>17.495053633530596</v>
      </c>
      <c r="R28" s="15">
        <f t="shared" si="10"/>
        <v>13.677562778370518</v>
      </c>
      <c r="S28" s="15">
        <f t="shared" si="11"/>
        <v>83.191205747464593</v>
      </c>
      <c r="T28" s="15">
        <f t="shared" si="12"/>
        <v>81.528580442987064</v>
      </c>
      <c r="U28" s="15">
        <f t="shared" si="30"/>
        <v>-1.6626253044775297</v>
      </c>
      <c r="V28" s="15">
        <f t="shared" si="13"/>
        <v>9.0283333333333431</v>
      </c>
      <c r="W28" s="15">
        <f t="shared" si="14"/>
        <v>-3.8174908551600772</v>
      </c>
      <c r="X28" s="15">
        <f t="shared" si="15"/>
        <v>-0.44886786350742774</v>
      </c>
      <c r="Y28" s="15">
        <f t="shared" si="16"/>
        <v>68.397500000000008</v>
      </c>
      <c r="Z28" s="15">
        <f t="shared" si="17"/>
        <v>15.586308205950557</v>
      </c>
      <c r="AA28" s="15">
        <f t="shared" si="31"/>
        <v>82.359893095225829</v>
      </c>
      <c r="AB28" s="15">
        <f t="shared" si="18"/>
        <v>338.46800625000031</v>
      </c>
      <c r="AC28" s="15">
        <f t="shared" si="19"/>
        <v>1.2681536310355481</v>
      </c>
      <c r="AD28" s="15">
        <f t="shared" si="20"/>
        <v>1.701383869267775</v>
      </c>
      <c r="AE28" s="15">
        <f t="shared" si="21"/>
        <v>0.58395238171944353</v>
      </c>
      <c r="AF28" s="15">
        <f t="shared" si="22"/>
        <v>1.1365249269861719</v>
      </c>
      <c r="AG28" s="15">
        <f t="shared" si="23"/>
        <v>4.901236132601161E-25</v>
      </c>
      <c r="AH28" s="15">
        <f t="shared" si="24"/>
        <v>0.37586619792127002</v>
      </c>
      <c r="AI28" s="15">
        <f t="shared" si="25"/>
        <v>-6.4305224780283068E-27</v>
      </c>
      <c r="AJ28" s="15">
        <f t="shared" si="26"/>
        <v>7.1192741260859638</v>
      </c>
      <c r="AK28" s="15">
        <f t="shared" si="27"/>
        <v>-2.2437563468866153</v>
      </c>
      <c r="AL28" s="15">
        <f t="shared" si="28"/>
        <v>-0.39494766269467763</v>
      </c>
      <c r="AM28" s="15">
        <f t="shared" si="29"/>
        <v>7.4749240987998684</v>
      </c>
      <c r="AN28" s="4">
        <f t="shared" si="32"/>
        <v>0</v>
      </c>
      <c r="AO28" s="5">
        <f t="shared" si="33"/>
        <v>0</v>
      </c>
      <c r="AP28" s="16">
        <f t="shared" si="34"/>
        <v>7.4749240987998684</v>
      </c>
      <c r="AQ28" t="s">
        <v>118</v>
      </c>
      <c r="BC28">
        <v>0</v>
      </c>
      <c r="BD28">
        <v>0</v>
      </c>
    </row>
    <row r="29" spans="1:56" x14ac:dyDescent="0.2">
      <c r="A29" s="15">
        <f>'(Lab)limts'!B25</f>
        <v>59.976666666666667</v>
      </c>
      <c r="B29" s="29">
        <f>'(Lab)limts'!C25</f>
        <v>1.457244999999999</v>
      </c>
      <c r="C29" s="15">
        <f>'(Lab)limts'!F25</f>
        <v>17.371666666666666</v>
      </c>
      <c r="D29" s="15">
        <f t="shared" si="37"/>
        <v>72.911666666666676</v>
      </c>
      <c r="E29" s="15">
        <f t="shared" si="37"/>
        <v>1.4316666666666666</v>
      </c>
      <c r="F29" s="15">
        <f t="shared" si="37"/>
        <v>13.528333333333334</v>
      </c>
      <c r="G29" s="15">
        <f t="shared" si="0"/>
        <v>17.432680969024897</v>
      </c>
      <c r="H29" s="15">
        <f t="shared" si="1"/>
        <v>13.603877102584477</v>
      </c>
      <c r="I29" s="15">
        <f t="shared" si="2"/>
        <v>15.518279035804687</v>
      </c>
      <c r="J29" s="15">
        <f t="shared" si="3"/>
        <v>0.40741178386694943</v>
      </c>
      <c r="K29" s="15">
        <f t="shared" si="4"/>
        <v>59.976666666666667</v>
      </c>
      <c r="L29" s="15">
        <f t="shared" si="5"/>
        <v>2.0509437849811913</v>
      </c>
      <c r="M29" s="15">
        <f t="shared" si="36"/>
        <v>17.371666666666666</v>
      </c>
      <c r="N29" s="15">
        <f t="shared" si="36"/>
        <v>72.911666666666676</v>
      </c>
      <c r="O29" s="15">
        <f t="shared" si="7"/>
        <v>2.0149445372361825</v>
      </c>
      <c r="P29" s="15">
        <f t="shared" si="8"/>
        <v>13.528333333333334</v>
      </c>
      <c r="Q29" s="15">
        <f t="shared" si="9"/>
        <v>17.492317547624463</v>
      </c>
      <c r="R29" s="15">
        <f t="shared" si="10"/>
        <v>13.677565728809924</v>
      </c>
      <c r="S29" s="15">
        <f t="shared" si="11"/>
        <v>83.266681736531368</v>
      </c>
      <c r="T29" s="15">
        <f t="shared" si="12"/>
        <v>81.528497460981683</v>
      </c>
      <c r="U29" s="15">
        <f t="shared" si="30"/>
        <v>-1.7381842755496848</v>
      </c>
      <c r="V29" s="15">
        <f t="shared" si="13"/>
        <v>12.935000000000009</v>
      </c>
      <c r="W29" s="15">
        <f t="shared" si="14"/>
        <v>-3.8147518188145391</v>
      </c>
      <c r="X29" s="15">
        <f t="shared" si="15"/>
        <v>-0.46922874784103352</v>
      </c>
      <c r="Y29" s="15">
        <f t="shared" si="16"/>
        <v>66.444166666666675</v>
      </c>
      <c r="Z29" s="15">
        <f t="shared" si="17"/>
        <v>15.584941638217193</v>
      </c>
      <c r="AA29" s="15">
        <f t="shared" si="31"/>
        <v>82.397589598756525</v>
      </c>
      <c r="AB29" s="15">
        <f t="shared" si="18"/>
        <v>270.41061736111141</v>
      </c>
      <c r="AC29" s="15">
        <f t="shared" si="19"/>
        <v>1.2380174256879062</v>
      </c>
      <c r="AD29" s="15">
        <f t="shared" si="20"/>
        <v>1.7013223737197736</v>
      </c>
      <c r="AE29" s="15">
        <f t="shared" si="21"/>
        <v>0.58403702618198572</v>
      </c>
      <c r="AF29" s="15">
        <f t="shared" si="22"/>
        <v>1.1365327445140627</v>
      </c>
      <c r="AG29" s="15">
        <f t="shared" si="23"/>
        <v>5.0164530424655066E-25</v>
      </c>
      <c r="AH29" s="15">
        <f t="shared" si="24"/>
        <v>0.37575493960801098</v>
      </c>
      <c r="AI29" s="15">
        <f t="shared" si="25"/>
        <v>-6.5797412166725402E-27</v>
      </c>
      <c r="AJ29" s="15">
        <f t="shared" si="26"/>
        <v>10.448156650794036</v>
      </c>
      <c r="AK29" s="15">
        <f t="shared" si="27"/>
        <v>-2.2422275035823813</v>
      </c>
      <c r="AL29" s="15">
        <f t="shared" si="28"/>
        <v>-0.41285985828913141</v>
      </c>
      <c r="AM29" s="15">
        <f t="shared" si="29"/>
        <v>10.694017712718614</v>
      </c>
      <c r="AN29" s="4">
        <f t="shared" si="32"/>
        <v>0</v>
      </c>
      <c r="AO29" s="5">
        <f t="shared" si="33"/>
        <v>0</v>
      </c>
      <c r="AP29" s="16">
        <f t="shared" si="34"/>
        <v>10.694017712718614</v>
      </c>
      <c r="AQ29" t="s">
        <v>36</v>
      </c>
      <c r="BC29">
        <v>0</v>
      </c>
      <c r="BD29">
        <v>0</v>
      </c>
    </row>
    <row r="30" spans="1:56" x14ac:dyDescent="0.2">
      <c r="A30" s="15">
        <f>'(Lab)limts'!B26</f>
        <v>72.785000000000011</v>
      </c>
      <c r="B30" s="29">
        <f>'(Lab)limts'!C26</f>
        <v>0.18</v>
      </c>
      <c r="C30" s="15">
        <f>'(Lab)limts'!F26</f>
        <v>12.328333333333333</v>
      </c>
      <c r="D30" s="15">
        <f t="shared" si="37"/>
        <v>72.911666666666676</v>
      </c>
      <c r="E30" s="15">
        <f t="shared" si="37"/>
        <v>1.4316666666666666</v>
      </c>
      <c r="F30" s="15">
        <f t="shared" si="37"/>
        <v>13.528333333333334</v>
      </c>
      <c r="G30" s="15">
        <f t="shared" si="0"/>
        <v>12.329647309545305</v>
      </c>
      <c r="H30" s="15">
        <f t="shared" si="1"/>
        <v>13.603877102584477</v>
      </c>
      <c r="I30" s="15">
        <f t="shared" si="2"/>
        <v>12.966762206064891</v>
      </c>
      <c r="J30" s="15">
        <f t="shared" si="3"/>
        <v>0.450007068454439</v>
      </c>
      <c r="K30" s="15">
        <f t="shared" si="4"/>
        <v>72.785000000000011</v>
      </c>
      <c r="L30" s="15">
        <f t="shared" si="5"/>
        <v>0.26100127232179904</v>
      </c>
      <c r="M30" s="15">
        <f t="shared" si="36"/>
        <v>12.328333333333333</v>
      </c>
      <c r="N30" s="15">
        <f t="shared" si="36"/>
        <v>72.911666666666676</v>
      </c>
      <c r="O30" s="15">
        <f t="shared" si="7"/>
        <v>2.0759267863372717</v>
      </c>
      <c r="P30" s="15">
        <f t="shared" si="8"/>
        <v>13.528333333333334</v>
      </c>
      <c r="Q30" s="15">
        <f t="shared" si="9"/>
        <v>12.331095832971673</v>
      </c>
      <c r="R30" s="15">
        <f t="shared" si="10"/>
        <v>13.686682388366085</v>
      </c>
      <c r="S30" s="15">
        <f t="shared" si="11"/>
        <v>88.787180930639138</v>
      </c>
      <c r="T30" s="15">
        <f t="shared" si="12"/>
        <v>81.275995490435378</v>
      </c>
      <c r="U30" s="15">
        <f t="shared" si="30"/>
        <v>-7.5111854402037608</v>
      </c>
      <c r="V30" s="15">
        <f t="shared" si="13"/>
        <v>0.12666666666666515</v>
      </c>
      <c r="W30" s="15">
        <f t="shared" si="14"/>
        <v>1.355586555394412</v>
      </c>
      <c r="X30" s="15">
        <f t="shared" si="15"/>
        <v>-1.7018635997806164</v>
      </c>
      <c r="Y30" s="15">
        <f t="shared" si="16"/>
        <v>72.848333333333343</v>
      </c>
      <c r="Z30" s="15">
        <f t="shared" si="17"/>
        <v>13.008889110668878</v>
      </c>
      <c r="AA30" s="15">
        <f t="shared" si="31"/>
        <v>85.031588210537251</v>
      </c>
      <c r="AB30" s="15">
        <f t="shared" si="18"/>
        <v>522.0463361111116</v>
      </c>
      <c r="AC30" s="15">
        <f t="shared" si="19"/>
        <v>1.3363427761834807</v>
      </c>
      <c r="AD30" s="15">
        <f t="shared" si="20"/>
        <v>1.5854000099800996</v>
      </c>
      <c r="AE30" s="15">
        <f t="shared" si="21"/>
        <v>0.59182133759931344</v>
      </c>
      <c r="AF30" s="15">
        <f t="shared" si="22"/>
        <v>1.115484072312358</v>
      </c>
      <c r="AG30" s="15">
        <f t="shared" si="23"/>
        <v>2.5154297130635702E-24</v>
      </c>
      <c r="AH30" s="15">
        <f t="shared" si="24"/>
        <v>0.20223162721343929</v>
      </c>
      <c r="AI30" s="15">
        <f t="shared" si="25"/>
        <v>-1.7756960402213548E-26</v>
      </c>
      <c r="AJ30" s="15">
        <f t="shared" si="26"/>
        <v>9.4786060076904793E-2</v>
      </c>
      <c r="AK30" s="15">
        <f t="shared" si="27"/>
        <v>0.85504386707517921</v>
      </c>
      <c r="AL30" s="15">
        <f t="shared" si="28"/>
        <v>-1.5256727030200574</v>
      </c>
      <c r="AM30" s="15">
        <f t="shared" si="29"/>
        <v>1.751502671578981</v>
      </c>
      <c r="AN30" s="4">
        <f t="shared" si="32"/>
        <v>0</v>
      </c>
      <c r="AO30" s="5">
        <f t="shared" si="33"/>
        <v>0</v>
      </c>
      <c r="AP30" s="16">
        <f t="shared" si="34"/>
        <v>1.751502671578981</v>
      </c>
      <c r="AQ30" t="s">
        <v>37</v>
      </c>
      <c r="BC30">
        <v>0</v>
      </c>
      <c r="BD30">
        <v>0</v>
      </c>
    </row>
    <row r="31" spans="1:56" x14ac:dyDescent="0.2">
      <c r="A31" s="15">
        <f>'(Lab)limts'!B27</f>
        <v>71.651666666666671</v>
      </c>
      <c r="B31" s="29">
        <f>'(Lab)limts'!C27</f>
        <v>0.68166700000000002</v>
      </c>
      <c r="C31" s="15">
        <f>'(Lab)limts'!F27</f>
        <v>16.886666666666667</v>
      </c>
      <c r="D31" s="15">
        <f t="shared" si="37"/>
        <v>72.911666666666676</v>
      </c>
      <c r="E31" s="15">
        <f t="shared" si="37"/>
        <v>1.4316666666666666</v>
      </c>
      <c r="F31" s="15">
        <f t="shared" si="37"/>
        <v>13.528333333333334</v>
      </c>
      <c r="G31" s="15">
        <f t="shared" si="0"/>
        <v>16.900419551301088</v>
      </c>
      <c r="H31" s="15">
        <f t="shared" si="1"/>
        <v>13.603877102584477</v>
      </c>
      <c r="I31" s="15">
        <f t="shared" si="2"/>
        <v>15.252148326942782</v>
      </c>
      <c r="J31" s="15">
        <f t="shared" si="3"/>
        <v>0.41268021070665695</v>
      </c>
      <c r="K31" s="15">
        <f t="shared" si="4"/>
        <v>71.651666666666671</v>
      </c>
      <c r="L31" s="15">
        <f t="shared" si="5"/>
        <v>0.96297748119177473</v>
      </c>
      <c r="M31" s="15">
        <f t="shared" si="36"/>
        <v>16.886666666666667</v>
      </c>
      <c r="N31" s="15">
        <f t="shared" si="36"/>
        <v>72.911666666666676</v>
      </c>
      <c r="O31" s="15">
        <f t="shared" si="7"/>
        <v>2.0224871683283636</v>
      </c>
      <c r="P31" s="15">
        <f t="shared" si="8"/>
        <v>13.528333333333334</v>
      </c>
      <c r="Q31" s="15">
        <f t="shared" si="9"/>
        <v>16.914101712488119</v>
      </c>
      <c r="R31" s="15">
        <f t="shared" si="10"/>
        <v>13.67867892465609</v>
      </c>
      <c r="S31" s="15">
        <f t="shared" si="11"/>
        <v>86.736191067775479</v>
      </c>
      <c r="T31" s="15">
        <f t="shared" si="12"/>
        <v>81.497248408714441</v>
      </c>
      <c r="U31" s="15">
        <f t="shared" si="30"/>
        <v>-5.2389426590610384</v>
      </c>
      <c r="V31" s="15">
        <f t="shared" si="13"/>
        <v>1.2600000000000051</v>
      </c>
      <c r="W31" s="15">
        <f t="shared" si="14"/>
        <v>-3.2354227878320287</v>
      </c>
      <c r="X31" s="15">
        <f t="shared" si="15"/>
        <v>-1.3903247602237589</v>
      </c>
      <c r="Y31" s="15">
        <f t="shared" si="16"/>
        <v>72.281666666666666</v>
      </c>
      <c r="Z31" s="15">
        <f t="shared" si="17"/>
        <v>15.296390318572104</v>
      </c>
      <c r="AA31" s="15">
        <f t="shared" si="31"/>
        <v>84.116719738244967</v>
      </c>
      <c r="AB31" s="15">
        <f t="shared" si="18"/>
        <v>496.47266944444442</v>
      </c>
      <c r="AC31" s="15">
        <f t="shared" si="19"/>
        <v>1.3276898069880816</v>
      </c>
      <c r="AD31" s="15">
        <f t="shared" si="20"/>
        <v>1.6883375643357446</v>
      </c>
      <c r="AE31" s="15">
        <f t="shared" si="21"/>
        <v>0.58868821567823515</v>
      </c>
      <c r="AF31" s="15">
        <f t="shared" si="22"/>
        <v>1.1350720708443707</v>
      </c>
      <c r="AG31" s="15">
        <f t="shared" si="23"/>
        <v>1.4404519520544368E-24</v>
      </c>
      <c r="AH31" s="15">
        <f t="shared" si="24"/>
        <v>0.35272792285156823</v>
      </c>
      <c r="AI31" s="15">
        <f t="shared" si="25"/>
        <v>-1.7735603890322735E-26</v>
      </c>
      <c r="AJ31" s="15">
        <f t="shared" si="26"/>
        <v>0.94901685120138601</v>
      </c>
      <c r="AK31" s="15">
        <f t="shared" si="27"/>
        <v>-1.9163364342396574</v>
      </c>
      <c r="AL31" s="15">
        <f t="shared" si="28"/>
        <v>-1.2248779579163709</v>
      </c>
      <c r="AM31" s="15">
        <f t="shared" si="29"/>
        <v>2.4644074997548473</v>
      </c>
      <c r="AN31" s="4">
        <f t="shared" si="32"/>
        <v>0</v>
      </c>
      <c r="AO31" s="5">
        <f t="shared" si="33"/>
        <v>0</v>
      </c>
      <c r="AP31" s="16">
        <f t="shared" si="34"/>
        <v>2.4644074997548473</v>
      </c>
      <c r="AQ31" t="s">
        <v>38</v>
      </c>
      <c r="BC31">
        <v>0</v>
      </c>
      <c r="BD31">
        <v>0</v>
      </c>
    </row>
    <row r="32" spans="1:56" x14ac:dyDescent="0.2">
      <c r="A32" s="15">
        <f>'(Lab)limts'!B28</f>
        <v>65.416666666666657</v>
      </c>
      <c r="B32" s="29">
        <f>'(Lab)limts'!C28</f>
        <v>1.589624999999999</v>
      </c>
      <c r="C32" s="15">
        <f>'(Lab)limts'!F28</f>
        <v>17.371666666666666</v>
      </c>
      <c r="D32" s="15">
        <f t="shared" si="37"/>
        <v>72.911666666666676</v>
      </c>
      <c r="E32" s="15">
        <f t="shared" si="37"/>
        <v>1.4316666666666666</v>
      </c>
      <c r="F32" s="15">
        <f t="shared" si="37"/>
        <v>13.528333333333334</v>
      </c>
      <c r="G32" s="15">
        <f t="shared" si="0"/>
        <v>17.444245768115135</v>
      </c>
      <c r="H32" s="15">
        <f t="shared" si="1"/>
        <v>13.603877102584477</v>
      </c>
      <c r="I32" s="15">
        <f t="shared" si="2"/>
        <v>15.524061435349806</v>
      </c>
      <c r="J32" s="15">
        <f t="shared" si="3"/>
        <v>0.40729512761859321</v>
      </c>
      <c r="K32" s="15">
        <f t="shared" si="4"/>
        <v>65.416666666666657</v>
      </c>
      <c r="L32" s="15">
        <f t="shared" si="5"/>
        <v>2.2370715172407047</v>
      </c>
      <c r="M32" s="15">
        <f t="shared" si="36"/>
        <v>17.371666666666666</v>
      </c>
      <c r="N32" s="15">
        <f t="shared" si="36"/>
        <v>72.911666666666676</v>
      </c>
      <c r="O32" s="15">
        <f t="shared" si="7"/>
        <v>2.0147775243739527</v>
      </c>
      <c r="P32" s="15">
        <f t="shared" si="8"/>
        <v>13.528333333333334</v>
      </c>
      <c r="Q32" s="15">
        <f t="shared" si="9"/>
        <v>17.515116092993143</v>
      </c>
      <c r="R32" s="15">
        <f t="shared" si="10"/>
        <v>13.677541125893214</v>
      </c>
      <c r="S32" s="15">
        <f t="shared" si="11"/>
        <v>82.662005509297529</v>
      </c>
      <c r="T32" s="15">
        <f t="shared" si="12"/>
        <v>81.529189451282292</v>
      </c>
      <c r="U32" s="15">
        <f t="shared" si="30"/>
        <v>-1.1328160580152371</v>
      </c>
      <c r="V32" s="15">
        <f t="shared" si="13"/>
        <v>7.4950000000000188</v>
      </c>
      <c r="W32" s="15">
        <f t="shared" si="14"/>
        <v>-3.8375749670999291</v>
      </c>
      <c r="X32" s="15">
        <f t="shared" si="15"/>
        <v>-0.3060132387066441</v>
      </c>
      <c r="Y32" s="15">
        <f t="shared" si="16"/>
        <v>69.164166666666659</v>
      </c>
      <c r="Z32" s="15">
        <f t="shared" si="17"/>
        <v>15.596328609443178</v>
      </c>
      <c r="AA32" s="15">
        <f t="shared" si="31"/>
        <v>82.095597480289911</v>
      </c>
      <c r="AB32" s="15">
        <f t="shared" si="18"/>
        <v>367.26528402777751</v>
      </c>
      <c r="AC32" s="15">
        <f t="shared" si="19"/>
        <v>1.2799412219360888</v>
      </c>
      <c r="AD32" s="15">
        <f t="shared" si="20"/>
        <v>1.7018347874249429</v>
      </c>
      <c r="AE32" s="15">
        <f t="shared" si="21"/>
        <v>0.58337914245558842</v>
      </c>
      <c r="AF32" s="15">
        <f t="shared" si="22"/>
        <v>1.1364785921444878</v>
      </c>
      <c r="AG32" s="15">
        <f t="shared" si="23"/>
        <v>4.1638956405682727E-25</v>
      </c>
      <c r="AH32" s="15">
        <f t="shared" si="24"/>
        <v>0.37668263776317579</v>
      </c>
      <c r="AI32" s="15">
        <f t="shared" si="25"/>
        <v>-5.4749833463797031E-27</v>
      </c>
      <c r="AJ32" s="15">
        <f t="shared" si="26"/>
        <v>5.8557376475950909</v>
      </c>
      <c r="AK32" s="15">
        <f t="shared" si="27"/>
        <v>-2.2549632875389674</v>
      </c>
      <c r="AL32" s="15">
        <f t="shared" si="28"/>
        <v>-0.26926441098130133</v>
      </c>
      <c r="AM32" s="15">
        <f t="shared" si="29"/>
        <v>6.2806867577226093</v>
      </c>
      <c r="AN32" s="4">
        <f t="shared" si="32"/>
        <v>0</v>
      </c>
      <c r="AO32" s="5">
        <f t="shared" si="33"/>
        <v>0</v>
      </c>
      <c r="AP32" s="16">
        <f t="shared" si="34"/>
        <v>6.2806867577226093</v>
      </c>
      <c r="AQ32" t="s">
        <v>39</v>
      </c>
      <c r="BC32">
        <v>0</v>
      </c>
      <c r="BD32">
        <v>0</v>
      </c>
    </row>
    <row r="33" spans="1:56" x14ac:dyDescent="0.2">
      <c r="A33" s="15">
        <f>'(Lab)limts'!B29</f>
        <v>66.064999999999998</v>
      </c>
      <c r="B33" s="29">
        <f>'(Lab)limts'!C29</f>
        <v>1.4344666666666657</v>
      </c>
      <c r="C33" s="15">
        <f>'(Lab)limts'!F29</f>
        <v>17.371666666666666</v>
      </c>
      <c r="D33" s="15">
        <f t="shared" si="37"/>
        <v>72.911666666666676</v>
      </c>
      <c r="E33" s="15">
        <f t="shared" si="37"/>
        <v>1.4316666666666666</v>
      </c>
      <c r="F33" s="15">
        <f t="shared" si="37"/>
        <v>13.528333333333334</v>
      </c>
      <c r="G33" s="15">
        <f t="shared" si="0"/>
        <v>17.430791645692846</v>
      </c>
      <c r="H33" s="15">
        <f t="shared" si="1"/>
        <v>13.603877102584477</v>
      </c>
      <c r="I33" s="15">
        <f t="shared" si="2"/>
        <v>15.517334374138661</v>
      </c>
      <c r="J33" s="15">
        <f t="shared" si="3"/>
        <v>0.40743083298166388</v>
      </c>
      <c r="K33" s="15">
        <f t="shared" si="4"/>
        <v>66.064999999999998</v>
      </c>
      <c r="L33" s="15">
        <f t="shared" si="5"/>
        <v>2.0189126155510961</v>
      </c>
      <c r="M33" s="15">
        <f t="shared" si="36"/>
        <v>17.371666666666666</v>
      </c>
      <c r="N33" s="15">
        <f t="shared" si="36"/>
        <v>72.911666666666676</v>
      </c>
      <c r="O33" s="15">
        <f t="shared" si="7"/>
        <v>2.0149718092187485</v>
      </c>
      <c r="P33" s="15">
        <f t="shared" si="8"/>
        <v>13.528333333333334</v>
      </c>
      <c r="Q33" s="15">
        <f t="shared" si="9"/>
        <v>17.48859087882752</v>
      </c>
      <c r="R33" s="15">
        <f t="shared" si="10"/>
        <v>13.67756974647631</v>
      </c>
      <c r="S33" s="15">
        <f t="shared" si="11"/>
        <v>83.370897876409543</v>
      </c>
      <c r="T33" s="15">
        <f t="shared" si="12"/>
        <v>81.528384464247949</v>
      </c>
      <c r="U33" s="15">
        <f t="shared" si="30"/>
        <v>-1.842513412161594</v>
      </c>
      <c r="V33" s="15">
        <f t="shared" si="13"/>
        <v>6.8466666666666782</v>
      </c>
      <c r="W33" s="15">
        <f t="shared" si="14"/>
        <v>-3.8110211323512093</v>
      </c>
      <c r="X33" s="15">
        <f t="shared" si="15"/>
        <v>-0.49733748082983237</v>
      </c>
      <c r="Y33" s="15">
        <f t="shared" si="16"/>
        <v>69.488333333333344</v>
      </c>
      <c r="Z33" s="15">
        <f t="shared" si="17"/>
        <v>15.583080312651916</v>
      </c>
      <c r="AA33" s="15">
        <f t="shared" si="31"/>
        <v>82.449641170328746</v>
      </c>
      <c r="AB33" s="15">
        <f t="shared" si="18"/>
        <v>379.7951361111115</v>
      </c>
      <c r="AC33" s="15">
        <f t="shared" si="19"/>
        <v>1.2849193235285861</v>
      </c>
      <c r="AD33" s="15">
        <f t="shared" si="20"/>
        <v>1.7012386140693363</v>
      </c>
      <c r="AE33" s="15">
        <f t="shared" si="21"/>
        <v>0.58415509413832456</v>
      </c>
      <c r="AF33" s="15">
        <f t="shared" si="22"/>
        <v>1.1365440362050339</v>
      </c>
      <c r="AG33" s="15">
        <f t="shared" si="23"/>
        <v>5.179971787443272E-25</v>
      </c>
      <c r="AH33" s="15">
        <f t="shared" si="24"/>
        <v>0.37560343428830378</v>
      </c>
      <c r="AI33" s="15">
        <f t="shared" si="25"/>
        <v>-6.7914782185168625E-27</v>
      </c>
      <c r="AJ33" s="15">
        <f t="shared" si="26"/>
        <v>5.3284798051481381</v>
      </c>
      <c r="AK33" s="15">
        <f t="shared" si="27"/>
        <v>-2.2401449748635236</v>
      </c>
      <c r="AL33" s="15">
        <f t="shared" si="28"/>
        <v>-0.43758751529809808</v>
      </c>
      <c r="AM33" s="15">
        <f t="shared" si="29"/>
        <v>5.7967602482613163</v>
      </c>
      <c r="AN33" s="4">
        <f t="shared" si="32"/>
        <v>0</v>
      </c>
      <c r="AO33" s="5">
        <f t="shared" si="33"/>
        <v>0</v>
      </c>
      <c r="AP33" s="16">
        <f t="shared" si="34"/>
        <v>5.7967602482613163</v>
      </c>
      <c r="AQ33" t="s">
        <v>40</v>
      </c>
      <c r="BC33">
        <v>0</v>
      </c>
      <c r="BD33">
        <v>0</v>
      </c>
    </row>
    <row r="34" spans="1:56" x14ac:dyDescent="0.2">
      <c r="A34" s="15">
        <f>'(Lab)limts'!B30</f>
        <v>69.424999999999997</v>
      </c>
      <c r="B34" s="29">
        <f>'(Lab)limts'!C30</f>
        <v>1.226667</v>
      </c>
      <c r="C34" s="15">
        <f>'(Lab)limts'!F30</f>
        <v>13.825000000000001</v>
      </c>
      <c r="D34" s="15">
        <f t="shared" si="37"/>
        <v>72.911666666666676</v>
      </c>
      <c r="E34" s="15">
        <f t="shared" si="37"/>
        <v>1.4316666666666666</v>
      </c>
      <c r="F34" s="15">
        <f t="shared" si="37"/>
        <v>13.528333333333334</v>
      </c>
      <c r="G34" s="15">
        <f t="shared" si="0"/>
        <v>13.879313272957313</v>
      </c>
      <c r="H34" s="15">
        <f t="shared" si="1"/>
        <v>13.603877102584477</v>
      </c>
      <c r="I34" s="15">
        <f t="shared" si="2"/>
        <v>13.741595187770894</v>
      </c>
      <c r="J34" s="15">
        <f t="shared" si="3"/>
        <v>0.43889976285909349</v>
      </c>
      <c r="K34" s="15">
        <f t="shared" si="4"/>
        <v>69.424999999999997</v>
      </c>
      <c r="L34" s="15">
        <f t="shared" si="5"/>
        <v>1.7650508554070754</v>
      </c>
      <c r="M34" s="15">
        <f t="shared" si="36"/>
        <v>13.825000000000001</v>
      </c>
      <c r="N34" s="15">
        <f t="shared" si="36"/>
        <v>72.911666666666676</v>
      </c>
      <c r="O34" s="15">
        <f t="shared" si="7"/>
        <v>2.0600248271599355</v>
      </c>
      <c r="P34" s="15">
        <f t="shared" si="8"/>
        <v>13.528333333333334</v>
      </c>
      <c r="Q34" s="15">
        <f t="shared" si="9"/>
        <v>13.937217423939876</v>
      </c>
      <c r="R34" s="15">
        <f t="shared" si="10"/>
        <v>13.68427948656023</v>
      </c>
      <c r="S34" s="15">
        <f t="shared" si="11"/>
        <v>82.724353840183227</v>
      </c>
      <c r="T34" s="15">
        <f t="shared" si="12"/>
        <v>81.341806345411001</v>
      </c>
      <c r="U34" s="15">
        <f t="shared" si="30"/>
        <v>-1.3825474947722256</v>
      </c>
      <c r="V34" s="15">
        <f t="shared" si="13"/>
        <v>3.4866666666666788</v>
      </c>
      <c r="W34" s="15">
        <f t="shared" si="14"/>
        <v>-0.25293793737964521</v>
      </c>
      <c r="X34" s="15">
        <f t="shared" si="15"/>
        <v>-0.33323138351136627</v>
      </c>
      <c r="Y34" s="15">
        <f t="shared" si="16"/>
        <v>71.168333333333337</v>
      </c>
      <c r="Z34" s="15">
        <f t="shared" si="17"/>
        <v>13.810748455250053</v>
      </c>
      <c r="AA34" s="15">
        <f t="shared" si="31"/>
        <v>82.033080092797121</v>
      </c>
      <c r="AB34" s="15">
        <f t="shared" si="18"/>
        <v>448.09833611111122</v>
      </c>
      <c r="AC34" s="15">
        <f t="shared" si="19"/>
        <v>1.3106676566978355</v>
      </c>
      <c r="AD34" s="15">
        <f t="shared" si="20"/>
        <v>1.6214836804862522</v>
      </c>
      <c r="AE34" s="15">
        <f t="shared" si="21"/>
        <v>0.58324868894876991</v>
      </c>
      <c r="AF34" s="15">
        <f t="shared" si="22"/>
        <v>1.1208265139488875</v>
      </c>
      <c r="AG34" s="15">
        <f t="shared" si="23"/>
        <v>4.0062403019617523E-25</v>
      </c>
      <c r="AH34" s="15">
        <f t="shared" si="24"/>
        <v>0.24866644012678715</v>
      </c>
      <c r="AI34" s="15">
        <f t="shared" si="25"/>
        <v>-3.4774551376993754E-27</v>
      </c>
      <c r="AJ34" s="15">
        <f t="shared" si="26"/>
        <v>2.6602217952422578</v>
      </c>
      <c r="AK34" s="15">
        <f t="shared" si="27"/>
        <v>-0.15599166394557479</v>
      </c>
      <c r="AL34" s="15">
        <f t="shared" si="28"/>
        <v>-0.29730861945559084</v>
      </c>
      <c r="AM34" s="15">
        <f t="shared" si="29"/>
        <v>2.6813253838922719</v>
      </c>
      <c r="AN34" s="4">
        <f t="shared" si="32"/>
        <v>0</v>
      </c>
      <c r="AO34" s="5">
        <f t="shared" si="33"/>
        <v>0</v>
      </c>
      <c r="AP34" s="16">
        <f t="shared" si="34"/>
        <v>2.6813253838922719</v>
      </c>
      <c r="AQ34" t="s">
        <v>41</v>
      </c>
      <c r="BC34">
        <v>0</v>
      </c>
      <c r="BD34">
        <v>0</v>
      </c>
    </row>
    <row r="35" spans="1:56" x14ac:dyDescent="0.2">
      <c r="A35" s="15">
        <f>'(Lab)limts'!B31</f>
        <v>64.593333333333348</v>
      </c>
      <c r="B35" s="29">
        <f>'(Lab)limts'!C31</f>
        <v>1.6509483333333326</v>
      </c>
      <c r="C35" s="15">
        <f>'(Lab)limts'!F31</f>
        <v>17.371666666666666</v>
      </c>
      <c r="D35" s="15">
        <f t="shared" si="37"/>
        <v>72.911666666666676</v>
      </c>
      <c r="E35" s="15">
        <f t="shared" si="37"/>
        <v>1.4316666666666666</v>
      </c>
      <c r="F35" s="15">
        <f t="shared" si="37"/>
        <v>13.528333333333334</v>
      </c>
      <c r="G35" s="15">
        <f t="shared" si="0"/>
        <v>17.449940778613374</v>
      </c>
      <c r="H35" s="15">
        <f t="shared" si="1"/>
        <v>13.603877102584477</v>
      </c>
      <c r="I35" s="15">
        <f t="shared" si="2"/>
        <v>15.526908940598926</v>
      </c>
      <c r="J35" s="15">
        <f t="shared" si="3"/>
        <v>0.40723764683509861</v>
      </c>
      <c r="K35" s="15">
        <f t="shared" si="4"/>
        <v>64.593333333333348</v>
      </c>
      <c r="L35" s="15">
        <f t="shared" si="5"/>
        <v>2.3232766476463271</v>
      </c>
      <c r="M35" s="15">
        <f t="shared" si="36"/>
        <v>17.371666666666666</v>
      </c>
      <c r="N35" s="15">
        <f t="shared" si="36"/>
        <v>72.911666666666676</v>
      </c>
      <c r="O35" s="15">
        <f t="shared" si="7"/>
        <v>2.0146952310522495</v>
      </c>
      <c r="P35" s="15">
        <f t="shared" si="8"/>
        <v>13.528333333333334</v>
      </c>
      <c r="Q35" s="15">
        <f t="shared" si="9"/>
        <v>17.526334960831843</v>
      </c>
      <c r="R35" s="15">
        <f t="shared" si="10"/>
        <v>13.677529003873561</v>
      </c>
      <c r="S35" s="15">
        <f t="shared" si="11"/>
        <v>82.382497132780557</v>
      </c>
      <c r="T35" s="15">
        <f t="shared" si="12"/>
        <v>81.529530421028966</v>
      </c>
      <c r="U35" s="15">
        <f t="shared" si="30"/>
        <v>-0.85296671175159133</v>
      </c>
      <c r="V35" s="15">
        <f t="shared" si="13"/>
        <v>8.318333333333328</v>
      </c>
      <c r="W35" s="15">
        <f t="shared" si="14"/>
        <v>-3.848805956958282</v>
      </c>
      <c r="X35" s="15">
        <f t="shared" si="15"/>
        <v>-0.23049144769546503</v>
      </c>
      <c r="Y35" s="15">
        <f t="shared" si="16"/>
        <v>68.752500000000012</v>
      </c>
      <c r="Z35" s="15">
        <f t="shared" si="17"/>
        <v>15.601931982352703</v>
      </c>
      <c r="AA35" s="15">
        <f t="shared" si="31"/>
        <v>81.956013776904769</v>
      </c>
      <c r="AB35" s="15">
        <f t="shared" si="18"/>
        <v>351.65625625000047</v>
      </c>
      <c r="AC35" s="15">
        <f t="shared" si="19"/>
        <v>1.2736143580032306</v>
      </c>
      <c r="AD35" s="15">
        <f t="shared" si="20"/>
        <v>1.7020869392058717</v>
      </c>
      <c r="AE35" s="15">
        <f t="shared" si="21"/>
        <v>0.58309056514085122</v>
      </c>
      <c r="AF35" s="15">
        <f t="shared" si="22"/>
        <v>1.1364600900531874</v>
      </c>
      <c r="AG35" s="15">
        <f t="shared" si="23"/>
        <v>3.8200202340232155E-25</v>
      </c>
      <c r="AH35" s="15">
        <f t="shared" si="24"/>
        <v>0.37713967478463523</v>
      </c>
      <c r="AI35" s="15">
        <f t="shared" si="25"/>
        <v>-5.0289260429777084E-27</v>
      </c>
      <c r="AJ35" s="15">
        <f t="shared" si="26"/>
        <v>6.5312810593426329</v>
      </c>
      <c r="AK35" s="15">
        <f t="shared" si="27"/>
        <v>-2.2612275955504288</v>
      </c>
      <c r="AL35" s="15">
        <f t="shared" si="28"/>
        <v>-0.20281525916557072</v>
      </c>
      <c r="AM35" s="15">
        <f t="shared" si="29"/>
        <v>6.9146161530743697</v>
      </c>
      <c r="AN35" s="4">
        <f t="shared" si="32"/>
        <v>0</v>
      </c>
      <c r="AO35" s="5">
        <f t="shared" si="33"/>
        <v>0</v>
      </c>
      <c r="AP35" s="16">
        <f t="shared" si="34"/>
        <v>6.9146161530743697</v>
      </c>
      <c r="AQ35" t="s">
        <v>42</v>
      </c>
      <c r="BC35">
        <v>0</v>
      </c>
      <c r="BD35">
        <v>0</v>
      </c>
    </row>
    <row r="36" spans="1:56" x14ac:dyDescent="0.2">
      <c r="A36" s="15">
        <f>'(Lab)limts'!B32</f>
        <v>62.275000000000006</v>
      </c>
      <c r="B36" s="29">
        <f>'(Lab)limts'!C32</f>
        <v>1.6399566666666658</v>
      </c>
      <c r="C36" s="15">
        <f>'(Lab)limts'!F32</f>
        <v>16.753333333333334</v>
      </c>
      <c r="D36" s="15">
        <f t="shared" si="37"/>
        <v>72.911666666666676</v>
      </c>
      <c r="E36" s="15">
        <f t="shared" si="37"/>
        <v>1.4316666666666666</v>
      </c>
      <c r="F36" s="15">
        <f t="shared" si="37"/>
        <v>13.528333333333334</v>
      </c>
      <c r="G36" s="15">
        <f t="shared" si="0"/>
        <v>16.833408319360707</v>
      </c>
      <c r="H36" s="15">
        <f t="shared" si="1"/>
        <v>13.603877102584477</v>
      </c>
      <c r="I36" s="15">
        <f t="shared" si="2"/>
        <v>15.218642710972592</v>
      </c>
      <c r="J36" s="15">
        <f t="shared" si="3"/>
        <v>0.41332955447354941</v>
      </c>
      <c r="K36" s="15">
        <f t="shared" si="4"/>
        <v>62.275000000000006</v>
      </c>
      <c r="L36" s="15">
        <f t="shared" si="5"/>
        <v>2.3177992250559258</v>
      </c>
      <c r="M36" s="15">
        <f t="shared" si="36"/>
        <v>16.753333333333334</v>
      </c>
      <c r="N36" s="15">
        <f t="shared" si="36"/>
        <v>72.911666666666676</v>
      </c>
      <c r="O36" s="15">
        <f t="shared" si="7"/>
        <v>2.0234168121546316</v>
      </c>
      <c r="P36" s="15">
        <f t="shared" si="8"/>
        <v>13.528333333333334</v>
      </c>
      <c r="Q36" s="15">
        <f t="shared" si="9"/>
        <v>16.912905457828575</v>
      </c>
      <c r="R36" s="15">
        <f t="shared" si="10"/>
        <v>13.678816409817328</v>
      </c>
      <c r="S36" s="15">
        <f t="shared" si="11"/>
        <v>82.123213265978336</v>
      </c>
      <c r="T36" s="15">
        <f t="shared" si="12"/>
        <v>81.493397255104952</v>
      </c>
      <c r="U36" s="15">
        <f t="shared" si="30"/>
        <v>-0.6298160108733839</v>
      </c>
      <c r="V36" s="15">
        <f t="shared" si="13"/>
        <v>10.63666666666667</v>
      </c>
      <c r="W36" s="15">
        <f t="shared" si="14"/>
        <v>-3.2340890480112474</v>
      </c>
      <c r="X36" s="15">
        <f t="shared" si="15"/>
        <v>-0.16719460086761911</v>
      </c>
      <c r="Y36" s="15">
        <f t="shared" si="16"/>
        <v>67.593333333333334</v>
      </c>
      <c r="Z36" s="15">
        <f t="shared" si="17"/>
        <v>15.295860933822951</v>
      </c>
      <c r="AA36" s="15">
        <f t="shared" si="31"/>
        <v>81.808305260541644</v>
      </c>
      <c r="AB36" s="15">
        <f t="shared" si="18"/>
        <v>309.52537777777781</v>
      </c>
      <c r="AC36" s="15">
        <f t="shared" si="19"/>
        <v>1.255766162905618</v>
      </c>
      <c r="AD36" s="15">
        <f t="shared" si="20"/>
        <v>1.6883137420220327</v>
      </c>
      <c r="AE36" s="15">
        <f t="shared" si="21"/>
        <v>0.58279575486659041</v>
      </c>
      <c r="AF36" s="15">
        <f t="shared" si="22"/>
        <v>1.133715442288926</v>
      </c>
      <c r="AG36" s="15">
        <f t="shared" si="23"/>
        <v>3.4867680271373518E-25</v>
      </c>
      <c r="AH36" s="15">
        <f t="shared" si="24"/>
        <v>0.35268652754792595</v>
      </c>
      <c r="AI36" s="15">
        <f t="shared" si="25"/>
        <v>-4.2925888025501773E-27</v>
      </c>
      <c r="AJ36" s="15">
        <f t="shared" si="26"/>
        <v>8.4702606113030861</v>
      </c>
      <c r="AK36" s="15">
        <f t="shared" si="27"/>
        <v>-1.9155734905870607</v>
      </c>
      <c r="AL36" s="15">
        <f t="shared" si="28"/>
        <v>-0.14747492592149924</v>
      </c>
      <c r="AM36" s="15">
        <f t="shared" si="29"/>
        <v>8.685417979291957</v>
      </c>
      <c r="AN36" s="4">
        <f t="shared" si="32"/>
        <v>0</v>
      </c>
      <c r="AO36" s="5">
        <f t="shared" si="33"/>
        <v>0</v>
      </c>
      <c r="AP36" s="16">
        <f t="shared" si="34"/>
        <v>8.685417979291957</v>
      </c>
      <c r="AQ36" t="s">
        <v>43</v>
      </c>
      <c r="BC36">
        <v>0</v>
      </c>
      <c r="BD36">
        <v>0</v>
      </c>
    </row>
    <row r="37" spans="1:56" x14ac:dyDescent="0.2">
      <c r="A37" s="15">
        <f>'(Lab)limts'!B33</f>
        <v>56.986666666666672</v>
      </c>
      <c r="B37" s="29">
        <f>'(Lab)limts'!C33</f>
        <v>1.5247149999999992</v>
      </c>
      <c r="C37" s="15">
        <f>'(Lab)limts'!F33</f>
        <v>17.356666666666666</v>
      </c>
      <c r="D37" s="15">
        <f t="shared" si="37"/>
        <v>72.911666666666676</v>
      </c>
      <c r="E37" s="15">
        <f t="shared" si="37"/>
        <v>1.4316666666666666</v>
      </c>
      <c r="F37" s="15">
        <f t="shared" si="37"/>
        <v>13.528333333333334</v>
      </c>
      <c r="G37" s="15">
        <f t="shared" si="0"/>
        <v>17.423508074122235</v>
      </c>
      <c r="H37" s="15">
        <f t="shared" si="1"/>
        <v>13.603877102584477</v>
      </c>
      <c r="I37" s="15">
        <f t="shared" si="2"/>
        <v>15.513692588353356</v>
      </c>
      <c r="J37" s="15">
        <f t="shared" si="3"/>
        <v>0.40750424641455085</v>
      </c>
      <c r="K37" s="15">
        <f t="shared" si="4"/>
        <v>56.986666666666672</v>
      </c>
      <c r="L37" s="15">
        <f t="shared" si="5"/>
        <v>2.1460428370719606</v>
      </c>
      <c r="M37" s="15">
        <f t="shared" si="36"/>
        <v>17.356666666666666</v>
      </c>
      <c r="N37" s="15">
        <f t="shared" si="36"/>
        <v>72.911666666666676</v>
      </c>
      <c r="O37" s="15">
        <f t="shared" si="7"/>
        <v>2.0150769127834987</v>
      </c>
      <c r="P37" s="15">
        <f t="shared" si="8"/>
        <v>13.528333333333334</v>
      </c>
      <c r="Q37" s="15">
        <f t="shared" si="9"/>
        <v>17.4888357999132</v>
      </c>
      <c r="R37" s="15">
        <f t="shared" si="10"/>
        <v>13.677585230668859</v>
      </c>
      <c r="S37" s="15">
        <f t="shared" si="11"/>
        <v>82.951509963087275</v>
      </c>
      <c r="T37" s="15">
        <f t="shared" si="12"/>
        <v>81.527948986461965</v>
      </c>
      <c r="U37" s="15">
        <f t="shared" si="30"/>
        <v>-1.4235609766253106</v>
      </c>
      <c r="V37" s="15">
        <f t="shared" si="13"/>
        <v>15.925000000000004</v>
      </c>
      <c r="W37" s="15">
        <f t="shared" si="14"/>
        <v>-3.8112505692443417</v>
      </c>
      <c r="X37" s="15">
        <f t="shared" si="15"/>
        <v>-0.38426199769232883</v>
      </c>
      <c r="Y37" s="15">
        <f t="shared" si="16"/>
        <v>64.94916666666667</v>
      </c>
      <c r="Z37" s="15">
        <f t="shared" si="17"/>
        <v>15.583210515291029</v>
      </c>
      <c r="AA37" s="15">
        <f t="shared" si="31"/>
        <v>82.23972947477462</v>
      </c>
      <c r="AB37" s="15">
        <f t="shared" si="18"/>
        <v>223.47758402777788</v>
      </c>
      <c r="AC37" s="15">
        <f t="shared" si="19"/>
        <v>1.2148303988986677</v>
      </c>
      <c r="AD37" s="15">
        <f t="shared" si="20"/>
        <v>1.7012444731880962</v>
      </c>
      <c r="AE37" s="15">
        <f t="shared" si="21"/>
        <v>0.58368738024028444</v>
      </c>
      <c r="AF37" s="15">
        <f t="shared" si="22"/>
        <v>1.1364358498210461</v>
      </c>
      <c r="AG37" s="15">
        <f t="shared" si="23"/>
        <v>4.5511942806292069E-25</v>
      </c>
      <c r="AH37" s="15">
        <f t="shared" si="24"/>
        <v>0.37561403106924934</v>
      </c>
      <c r="AI37" s="15">
        <f t="shared" si="25"/>
        <v>-5.9672542880269957E-27</v>
      </c>
      <c r="AJ37" s="15">
        <f t="shared" si="26"/>
        <v>13.108825737680895</v>
      </c>
      <c r="AK37" s="15">
        <f t="shared" si="27"/>
        <v>-2.2402721239129955</v>
      </c>
      <c r="AL37" s="15">
        <f t="shared" si="28"/>
        <v>-0.33812907059631953</v>
      </c>
      <c r="AM37" s="15">
        <f t="shared" si="29"/>
        <v>13.303174909714187</v>
      </c>
      <c r="AN37" s="4">
        <f t="shared" si="32"/>
        <v>0</v>
      </c>
      <c r="AO37" s="5">
        <f t="shared" si="33"/>
        <v>0</v>
      </c>
      <c r="AP37" s="16">
        <f t="shared" si="34"/>
        <v>13.303174909714187</v>
      </c>
      <c r="AQ37" t="s">
        <v>44</v>
      </c>
      <c r="BC37">
        <v>0</v>
      </c>
      <c r="BD37">
        <v>0</v>
      </c>
    </row>
    <row r="38" spans="1:56" x14ac:dyDescent="0.2">
      <c r="A38" s="15">
        <f>'(Lab)limts'!B34</f>
        <v>69.493333333333339</v>
      </c>
      <c r="B38" s="29">
        <f>'(Lab)limts'!C34</f>
        <v>1.86</v>
      </c>
      <c r="C38" s="15">
        <f>'(Lab)limts'!F34</f>
        <v>12.458333333333334</v>
      </c>
      <c r="D38" s="15">
        <f t="shared" si="37"/>
        <v>72.911666666666676</v>
      </c>
      <c r="E38" s="15">
        <f t="shared" si="37"/>
        <v>1.4316666666666666</v>
      </c>
      <c r="F38" s="15">
        <f t="shared" si="37"/>
        <v>13.528333333333334</v>
      </c>
      <c r="G38" s="15">
        <f t="shared" si="0"/>
        <v>12.596414944119793</v>
      </c>
      <c r="H38" s="15">
        <f t="shared" si="1"/>
        <v>13.603877102584477</v>
      </c>
      <c r="I38" s="15">
        <f t="shared" si="2"/>
        <v>13.100146023352135</v>
      </c>
      <c r="J38" s="15">
        <f t="shared" si="3"/>
        <v>0.4482031311919133</v>
      </c>
      <c r="K38" s="15">
        <f t="shared" si="4"/>
        <v>69.493333333333339</v>
      </c>
      <c r="L38" s="15">
        <f t="shared" si="5"/>
        <v>2.6936578240169586</v>
      </c>
      <c r="M38" s="15">
        <f t="shared" si="36"/>
        <v>12.458333333333334</v>
      </c>
      <c r="N38" s="15">
        <f t="shared" si="36"/>
        <v>72.911666666666676</v>
      </c>
      <c r="O38" s="15">
        <f t="shared" si="7"/>
        <v>2.0733441494897558</v>
      </c>
      <c r="P38" s="15">
        <f t="shared" si="8"/>
        <v>13.528333333333334</v>
      </c>
      <c r="Q38" s="15">
        <f t="shared" si="9"/>
        <v>12.746209707883056</v>
      </c>
      <c r="R38" s="15">
        <f t="shared" si="10"/>
        <v>13.686290905135737</v>
      </c>
      <c r="S38" s="15">
        <f t="shared" si="11"/>
        <v>77.79968886951707</v>
      </c>
      <c r="T38" s="15">
        <f t="shared" si="12"/>
        <v>81.28668225686485</v>
      </c>
      <c r="U38" s="15">
        <f t="shared" si="30"/>
        <v>3.4869933873477805</v>
      </c>
      <c r="V38" s="15">
        <f t="shared" si="13"/>
        <v>3.4183333333333366</v>
      </c>
      <c r="W38" s="15">
        <f t="shared" si="14"/>
        <v>0.94008119725268102</v>
      </c>
      <c r="X38" s="15">
        <f t="shared" si="15"/>
        <v>0.80370168431912692</v>
      </c>
      <c r="Y38" s="15">
        <f t="shared" si="16"/>
        <v>71.202500000000015</v>
      </c>
      <c r="Z38" s="15">
        <f t="shared" si="17"/>
        <v>13.216250306509396</v>
      </c>
      <c r="AA38" s="15">
        <f t="shared" si="31"/>
        <v>79.54318556319096</v>
      </c>
      <c r="AB38" s="15">
        <f t="shared" si="18"/>
        <v>449.54600625000063</v>
      </c>
      <c r="AC38" s="15">
        <f t="shared" si="19"/>
        <v>1.3111904977900553</v>
      </c>
      <c r="AD38" s="15">
        <f t="shared" si="20"/>
        <v>1.594731263792923</v>
      </c>
      <c r="AE38" s="15">
        <f t="shared" si="21"/>
        <v>0.5795736261327209</v>
      </c>
      <c r="AF38" s="15">
        <f t="shared" si="22"/>
        <v>1.1148968517103199</v>
      </c>
      <c r="AG38" s="15">
        <f t="shared" si="23"/>
        <v>8.5251763046323044E-26</v>
      </c>
      <c r="AH38" s="15">
        <f t="shared" si="24"/>
        <v>0.21361290612576994</v>
      </c>
      <c r="AI38" s="15">
        <f t="shared" si="25"/>
        <v>-6.3567952164827446E-28</v>
      </c>
      <c r="AJ38" s="15">
        <f t="shared" si="26"/>
        <v>2.6070455354082895</v>
      </c>
      <c r="AK38" s="15">
        <f t="shared" si="27"/>
        <v>0.5894919216776271</v>
      </c>
      <c r="AL38" s="15">
        <f t="shared" si="28"/>
        <v>0.72087537343584696</v>
      </c>
      <c r="AM38" s="15">
        <f t="shared" si="29"/>
        <v>2.768365664691308</v>
      </c>
      <c r="AN38" s="4">
        <f>IF((T38-S38)&gt;180,1,IF((T38-S38)&lt;-180,2,0))</f>
        <v>0</v>
      </c>
      <c r="AO38" s="5">
        <f t="shared" si="33"/>
        <v>0</v>
      </c>
      <c r="AP38" s="16">
        <f t="shared" si="34"/>
        <v>2.768365664691308</v>
      </c>
      <c r="AQ38" t="s">
        <v>45</v>
      </c>
      <c r="BC38">
        <v>0</v>
      </c>
      <c r="BD38">
        <v>0</v>
      </c>
    </row>
    <row r="39" spans="1:56" x14ac:dyDescent="0.2">
      <c r="A39" s="15">
        <f>'(Lab)limts'!B35</f>
        <v>64.723333333333343</v>
      </c>
      <c r="B39" s="29">
        <f>'(Lab)limts'!C35</f>
        <v>1.7440883333333326</v>
      </c>
      <c r="C39" s="15">
        <f>'(Lab)limts'!F35</f>
        <v>15.265000000000001</v>
      </c>
      <c r="D39" s="15">
        <f t="shared" si="37"/>
        <v>72.911666666666676</v>
      </c>
      <c r="E39" s="15">
        <f t="shared" si="37"/>
        <v>1.4316666666666666</v>
      </c>
      <c r="F39" s="15">
        <f t="shared" si="37"/>
        <v>13.528333333333334</v>
      </c>
      <c r="G39" s="15">
        <f t="shared" si="0"/>
        <v>15.364311540530199</v>
      </c>
      <c r="H39" s="15">
        <f t="shared" si="1"/>
        <v>13.603877102584477</v>
      </c>
      <c r="I39" s="15">
        <f t="shared" si="2"/>
        <v>14.484094321557338</v>
      </c>
      <c r="J39" s="15">
        <f t="shared" si="3"/>
        <v>0.42678616222011945</v>
      </c>
      <c r="K39" s="15">
        <f t="shared" si="4"/>
        <v>64.723333333333343</v>
      </c>
      <c r="L39" s="15">
        <f t="shared" si="5"/>
        <v>2.4884410996895499</v>
      </c>
      <c r="M39" s="15">
        <f t="shared" si="36"/>
        <v>15.265000000000001</v>
      </c>
      <c r="N39" s="15">
        <f t="shared" si="36"/>
        <v>72.911666666666676</v>
      </c>
      <c r="O39" s="15">
        <f t="shared" si="7"/>
        <v>2.0426821889118041</v>
      </c>
      <c r="P39" s="15">
        <f t="shared" si="8"/>
        <v>13.528333333333334</v>
      </c>
      <c r="Q39" s="15">
        <f t="shared" si="9"/>
        <v>15.466498120344635</v>
      </c>
      <c r="R39" s="15">
        <f t="shared" si="10"/>
        <v>13.681679476682508</v>
      </c>
      <c r="S39" s="15">
        <f t="shared" si="11"/>
        <v>80.741305295926836</v>
      </c>
      <c r="T39" s="15">
        <f t="shared" si="12"/>
        <v>81.41360575273886</v>
      </c>
      <c r="U39" s="15">
        <f t="shared" si="30"/>
        <v>0.67230045681202455</v>
      </c>
      <c r="V39" s="15">
        <f t="shared" si="13"/>
        <v>8.1883333333333326</v>
      </c>
      <c r="W39" s="15">
        <f t="shared" si="14"/>
        <v>-1.7848186436621276</v>
      </c>
      <c r="X39" s="15">
        <f t="shared" si="15"/>
        <v>0.17068839118391377</v>
      </c>
      <c r="Y39" s="15">
        <f t="shared" si="16"/>
        <v>68.81750000000001</v>
      </c>
      <c r="Z39" s="15">
        <f t="shared" si="17"/>
        <v>14.574088798513571</v>
      </c>
      <c r="AA39" s="15">
        <f t="shared" si="31"/>
        <v>81.077455524332848</v>
      </c>
      <c r="AB39" s="15">
        <f t="shared" si="18"/>
        <v>354.09830625000035</v>
      </c>
      <c r="AC39" s="15">
        <f t="shared" si="19"/>
        <v>1.2746137239491186</v>
      </c>
      <c r="AD39" s="15">
        <f t="shared" si="20"/>
        <v>1.6558339959331105</v>
      </c>
      <c r="AE39" s="15">
        <f t="shared" si="21"/>
        <v>0.58149403396401267</v>
      </c>
      <c r="AF39" s="15">
        <f t="shared" si="22"/>
        <v>1.1271211853019607</v>
      </c>
      <c r="AG39" s="15">
        <f t="shared" si="23"/>
        <v>2.2173205269029873E-25</v>
      </c>
      <c r="AH39" s="15">
        <f t="shared" si="24"/>
        <v>0.29913152381720598</v>
      </c>
      <c r="AI39" s="15">
        <f t="shared" si="25"/>
        <v>-2.315250699581516E-27</v>
      </c>
      <c r="AJ39" s="15">
        <f t="shared" si="26"/>
        <v>6.4241684986440672</v>
      </c>
      <c r="AK39" s="15">
        <f t="shared" si="27"/>
        <v>-1.0778970887454997</v>
      </c>
      <c r="AL39" s="15">
        <f t="shared" si="28"/>
        <v>0.15143747931433443</v>
      </c>
      <c r="AM39" s="15">
        <f t="shared" si="29"/>
        <v>6.5157299163668432</v>
      </c>
      <c r="AN39" s="4">
        <f t="shared" si="32"/>
        <v>0</v>
      </c>
      <c r="AO39" s="5">
        <f t="shared" si="33"/>
        <v>0</v>
      </c>
      <c r="AP39" s="16">
        <f t="shared" si="34"/>
        <v>6.5157299163668432</v>
      </c>
      <c r="AQ39" t="s">
        <v>46</v>
      </c>
      <c r="BC39">
        <v>0</v>
      </c>
      <c r="BD39">
        <v>0</v>
      </c>
    </row>
    <row r="40" spans="1:56" x14ac:dyDescent="0.2">
      <c r="A40" s="15">
        <f>'(Lab)limts'!B36</f>
        <v>65.856666666666669</v>
      </c>
      <c r="B40" s="29">
        <f>'(Lab)limts'!C36</f>
        <v>1.587164999999999</v>
      </c>
      <c r="C40" s="15">
        <f>'(Lab)limts'!F36</f>
        <v>17.371666666666666</v>
      </c>
      <c r="D40" s="15">
        <f t="shared" si="37"/>
        <v>72.911666666666676</v>
      </c>
      <c r="E40" s="15">
        <f t="shared" si="37"/>
        <v>1.4316666666666666</v>
      </c>
      <c r="F40" s="15">
        <f t="shared" si="37"/>
        <v>13.528333333333334</v>
      </c>
      <c r="G40" s="15">
        <f t="shared" si="0"/>
        <v>17.444021770079363</v>
      </c>
      <c r="H40" s="15">
        <f t="shared" si="1"/>
        <v>13.603877102584477</v>
      </c>
      <c r="I40" s="15">
        <f t="shared" si="2"/>
        <v>15.52394943633192</v>
      </c>
      <c r="J40" s="15">
        <f t="shared" si="3"/>
        <v>0.40729738801089088</v>
      </c>
      <c r="K40" s="15">
        <f t="shared" si="4"/>
        <v>65.856666666666669</v>
      </c>
      <c r="L40" s="15">
        <f t="shared" si="5"/>
        <v>2.2336131588423043</v>
      </c>
      <c r="M40" s="15">
        <f t="shared" si="36"/>
        <v>17.371666666666666</v>
      </c>
      <c r="N40" s="15">
        <f t="shared" si="36"/>
        <v>72.911666666666676</v>
      </c>
      <c r="O40" s="15">
        <f t="shared" si="7"/>
        <v>2.0147807605022585</v>
      </c>
      <c r="P40" s="15">
        <f t="shared" si="8"/>
        <v>13.528333333333334</v>
      </c>
      <c r="Q40" s="15">
        <f t="shared" si="9"/>
        <v>17.514674719249893</v>
      </c>
      <c r="R40" s="15">
        <f t="shared" si="10"/>
        <v>13.677541602593204</v>
      </c>
      <c r="S40" s="15">
        <f t="shared" si="11"/>
        <v>82.673226185359468</v>
      </c>
      <c r="T40" s="15">
        <f t="shared" si="12"/>
        <v>81.529176042893738</v>
      </c>
      <c r="U40" s="15">
        <f t="shared" si="30"/>
        <v>-1.1440501424657299</v>
      </c>
      <c r="V40" s="15">
        <f t="shared" si="13"/>
        <v>7.0550000000000068</v>
      </c>
      <c r="W40" s="15">
        <f t="shared" si="14"/>
        <v>-3.8371331166566893</v>
      </c>
      <c r="X40" s="15">
        <f t="shared" si="15"/>
        <v>-0.30904396892820113</v>
      </c>
      <c r="Y40" s="15">
        <f t="shared" si="16"/>
        <v>69.384166666666673</v>
      </c>
      <c r="Z40" s="15">
        <f t="shared" si="17"/>
        <v>15.596108160921549</v>
      </c>
      <c r="AA40" s="15">
        <f t="shared" si="31"/>
        <v>82.10120111412661</v>
      </c>
      <c r="AB40" s="15">
        <f t="shared" si="18"/>
        <v>375.74591736111137</v>
      </c>
      <c r="AC40" s="15">
        <f t="shared" si="19"/>
        <v>1.2833200487973202</v>
      </c>
      <c r="AD40" s="15">
        <f t="shared" si="20"/>
        <v>1.7018248672414695</v>
      </c>
      <c r="AE40" s="15">
        <f t="shared" si="21"/>
        <v>0.58339093106955087</v>
      </c>
      <c r="AF40" s="15">
        <f t="shared" si="22"/>
        <v>1.1364794209159217</v>
      </c>
      <c r="AG40" s="15">
        <f t="shared" si="23"/>
        <v>4.1783236604650629E-25</v>
      </c>
      <c r="AH40" s="15">
        <f t="shared" si="24"/>
        <v>0.37666466410132554</v>
      </c>
      <c r="AI40" s="15">
        <f t="shared" si="25"/>
        <v>-5.4936921757608437E-27</v>
      </c>
      <c r="AJ40" s="15">
        <f t="shared" si="26"/>
        <v>5.4974595048302177</v>
      </c>
      <c r="AK40" s="15">
        <f t="shared" si="27"/>
        <v>-2.2547167987246506</v>
      </c>
      <c r="AL40" s="15">
        <f t="shared" si="28"/>
        <v>-0.27193098549829758</v>
      </c>
      <c r="AM40" s="15">
        <f t="shared" si="29"/>
        <v>5.9480883744757289</v>
      </c>
      <c r="AN40" s="4">
        <f t="shared" si="32"/>
        <v>0</v>
      </c>
      <c r="AO40" s="5">
        <f t="shared" si="33"/>
        <v>0</v>
      </c>
      <c r="AP40" s="16">
        <f t="shared" si="34"/>
        <v>5.9480883744757289</v>
      </c>
      <c r="AQ40" t="s">
        <v>47</v>
      </c>
      <c r="BC40">
        <v>0</v>
      </c>
      <c r="BD40">
        <v>0</v>
      </c>
    </row>
    <row r="41" spans="1:56" x14ac:dyDescent="0.2">
      <c r="A41" s="15">
        <f>'(Lab)limts'!B37</f>
        <v>61.711666666666666</v>
      </c>
      <c r="B41" s="29">
        <f>'(Lab)limts'!C37</f>
        <v>0.29333300000000001</v>
      </c>
      <c r="C41" s="15">
        <f>'(Lab)limts'!F37</f>
        <v>5.7149999999999999</v>
      </c>
      <c r="D41" s="15">
        <f t="shared" si="37"/>
        <v>72.911666666666676</v>
      </c>
      <c r="E41" s="15">
        <f t="shared" si="37"/>
        <v>1.4316666666666666</v>
      </c>
      <c r="F41" s="15">
        <f t="shared" si="37"/>
        <v>13.528333333333334</v>
      </c>
      <c r="G41" s="15">
        <f t="shared" si="0"/>
        <v>5.7225229793238057</v>
      </c>
      <c r="H41" s="15">
        <f t="shared" si="1"/>
        <v>13.603877102584477</v>
      </c>
      <c r="I41" s="15">
        <f t="shared" si="2"/>
        <v>9.6632000409541412</v>
      </c>
      <c r="J41" s="15">
        <f t="shared" si="3"/>
        <v>0.48205995046365968</v>
      </c>
      <c r="K41" s="15">
        <f t="shared" si="4"/>
        <v>61.711666666666666</v>
      </c>
      <c r="L41" s="15">
        <f t="shared" si="5"/>
        <v>0.43473709144935674</v>
      </c>
      <c r="M41" s="15">
        <f t="shared" si="36"/>
        <v>5.7149999999999999</v>
      </c>
      <c r="N41" s="15">
        <f t="shared" si="36"/>
        <v>72.911666666666676</v>
      </c>
      <c r="O41" s="15">
        <f t="shared" si="7"/>
        <v>2.1218158290804729</v>
      </c>
      <c r="P41" s="15">
        <f t="shared" si="8"/>
        <v>13.528333333333334</v>
      </c>
      <c r="Q41" s="15">
        <f t="shared" si="9"/>
        <v>5.7315112613238268</v>
      </c>
      <c r="R41" s="15">
        <f t="shared" si="10"/>
        <v>13.693717727129995</v>
      </c>
      <c r="S41" s="15">
        <f t="shared" si="11"/>
        <v>85.649917485047666</v>
      </c>
      <c r="T41" s="15">
        <f t="shared" si="12"/>
        <v>81.0862125549327</v>
      </c>
      <c r="U41" s="15">
        <f t="shared" si="30"/>
        <v>-4.5637049301149659</v>
      </c>
      <c r="V41" s="15">
        <f t="shared" si="13"/>
        <v>11.20000000000001</v>
      </c>
      <c r="W41" s="15">
        <f t="shared" si="14"/>
        <v>7.962206465806168</v>
      </c>
      <c r="X41" s="15">
        <f t="shared" si="15"/>
        <v>-0.70546484010137234</v>
      </c>
      <c r="Y41" s="15">
        <f t="shared" si="16"/>
        <v>67.311666666666667</v>
      </c>
      <c r="Z41" s="15">
        <f t="shared" si="17"/>
        <v>9.7126144942269104</v>
      </c>
      <c r="AA41" s="15">
        <f t="shared" si="31"/>
        <v>83.368065019990183</v>
      </c>
      <c r="AB41" s="15">
        <f t="shared" si="18"/>
        <v>299.69380277777782</v>
      </c>
      <c r="AC41" s="15">
        <f t="shared" si="19"/>
        <v>1.251421210325242</v>
      </c>
      <c r="AD41" s="15">
        <f t="shared" si="20"/>
        <v>1.437067652240211</v>
      </c>
      <c r="AE41" s="15">
        <f t="shared" si="21"/>
        <v>0.58646930877243453</v>
      </c>
      <c r="AF41" s="15">
        <f t="shared" si="22"/>
        <v>1.0854422546320357</v>
      </c>
      <c r="AG41" s="15">
        <f t="shared" si="23"/>
        <v>9.109766682670128E-25</v>
      </c>
      <c r="AH41" s="15">
        <f t="shared" si="24"/>
        <v>7.3051073506363084E-2</v>
      </c>
      <c r="AI41" s="15">
        <f t="shared" si="25"/>
        <v>-2.3229572621823028E-27</v>
      </c>
      <c r="AJ41" s="15">
        <f t="shared" si="26"/>
        <v>8.9498243337981709</v>
      </c>
      <c r="AK41" s="15">
        <f t="shared" si="27"/>
        <v>5.5405926459997001</v>
      </c>
      <c r="AL41" s="15">
        <f t="shared" si="28"/>
        <v>-0.64993309141122801</v>
      </c>
      <c r="AM41" s="15">
        <f t="shared" si="29"/>
        <v>10.546086264489931</v>
      </c>
      <c r="AN41" s="4">
        <f t="shared" si="32"/>
        <v>0</v>
      </c>
      <c r="AO41" s="5">
        <f t="shared" si="33"/>
        <v>0</v>
      </c>
      <c r="AP41" s="16">
        <f t="shared" si="34"/>
        <v>10.546086264489931</v>
      </c>
      <c r="AQ41" t="s">
        <v>48</v>
      </c>
      <c r="BC41">
        <v>0</v>
      </c>
      <c r="BD41">
        <v>0</v>
      </c>
    </row>
    <row r="42" spans="1:56" x14ac:dyDescent="0.2">
      <c r="A42" s="15">
        <f>'(Lab)limts'!B38</f>
        <v>62.03</v>
      </c>
      <c r="B42" s="29">
        <f>'(Lab)limts'!C38</f>
        <v>0.32333299999999998</v>
      </c>
      <c r="C42" s="15">
        <f>'(Lab)limts'!F38</f>
        <v>5.8150000000000004</v>
      </c>
      <c r="D42" s="15">
        <f t="shared" si="37"/>
        <v>72.911666666666676</v>
      </c>
      <c r="E42" s="15">
        <f t="shared" si="37"/>
        <v>1.4316666666666666</v>
      </c>
      <c r="F42" s="15">
        <f t="shared" si="37"/>
        <v>13.528333333333334</v>
      </c>
      <c r="G42" s="15">
        <f t="shared" si="0"/>
        <v>5.8239822483322357</v>
      </c>
      <c r="H42" s="15">
        <f t="shared" si="1"/>
        <v>13.603877102584477</v>
      </c>
      <c r="I42" s="15">
        <f t="shared" si="2"/>
        <v>9.7139296754583562</v>
      </c>
      <c r="J42" s="15">
        <f t="shared" si="3"/>
        <v>0.48172858637618088</v>
      </c>
      <c r="K42" s="15">
        <f t="shared" si="4"/>
        <v>62.03</v>
      </c>
      <c r="L42" s="15">
        <f t="shared" si="5"/>
        <v>0.47909174901876966</v>
      </c>
      <c r="M42" s="15">
        <f t="shared" si="36"/>
        <v>5.8150000000000004</v>
      </c>
      <c r="N42" s="15">
        <f t="shared" si="36"/>
        <v>72.911666666666676</v>
      </c>
      <c r="O42" s="15">
        <f t="shared" si="7"/>
        <v>2.1213414261618988</v>
      </c>
      <c r="P42" s="15">
        <f t="shared" si="8"/>
        <v>13.528333333333334</v>
      </c>
      <c r="Q42" s="15">
        <f t="shared" si="9"/>
        <v>5.8347025548846849</v>
      </c>
      <c r="R42" s="15">
        <f t="shared" si="10"/>
        <v>13.693644227309559</v>
      </c>
      <c r="S42" s="15">
        <f t="shared" si="11"/>
        <v>85.290098459446099</v>
      </c>
      <c r="T42" s="15">
        <f t="shared" si="12"/>
        <v>81.088173538112528</v>
      </c>
      <c r="U42" s="15">
        <f t="shared" si="30"/>
        <v>-4.2019249213335712</v>
      </c>
      <c r="V42" s="15">
        <f t="shared" si="13"/>
        <v>10.881666666666675</v>
      </c>
      <c r="W42" s="15">
        <f t="shared" si="14"/>
        <v>7.8589416724248737</v>
      </c>
      <c r="X42" s="15">
        <f t="shared" si="15"/>
        <v>-0.65538607142016292</v>
      </c>
      <c r="Y42" s="15">
        <f t="shared" si="16"/>
        <v>67.470833333333331</v>
      </c>
      <c r="Z42" s="15">
        <f t="shared" si="17"/>
        <v>9.7641733910971222</v>
      </c>
      <c r="AA42" s="15">
        <f t="shared" si="31"/>
        <v>83.189135998779307</v>
      </c>
      <c r="AB42" s="15">
        <f t="shared" si="18"/>
        <v>305.23001736111104</v>
      </c>
      <c r="AC42" s="15">
        <f t="shared" si="19"/>
        <v>1.2538769015303728</v>
      </c>
      <c r="AD42" s="15">
        <f t="shared" si="20"/>
        <v>1.4393878025993705</v>
      </c>
      <c r="AE42" s="15">
        <f t="shared" si="21"/>
        <v>0.58598371593238008</v>
      </c>
      <c r="AF42" s="15">
        <f t="shared" si="22"/>
        <v>1.0858246991008473</v>
      </c>
      <c r="AG42" s="15">
        <f t="shared" si="23"/>
        <v>8.1626806681550857E-25</v>
      </c>
      <c r="AH42" s="15">
        <f t="shared" si="24"/>
        <v>7.441548648415941E-2</v>
      </c>
      <c r="AI42" s="15">
        <f t="shared" si="25"/>
        <v>-2.1203301817262467E-27</v>
      </c>
      <c r="AJ42" s="15">
        <f t="shared" si="26"/>
        <v>8.6784170386945174</v>
      </c>
      <c r="AK42" s="15">
        <f t="shared" si="27"/>
        <v>5.4599195979238671</v>
      </c>
      <c r="AL42" s="15">
        <f t="shared" si="28"/>
        <v>-0.60358368340937241</v>
      </c>
      <c r="AM42" s="15">
        <f t="shared" si="29"/>
        <v>10.270830422910041</v>
      </c>
      <c r="AN42" s="4">
        <f t="shared" si="32"/>
        <v>0</v>
      </c>
      <c r="AO42" s="5">
        <f t="shared" si="33"/>
        <v>0</v>
      </c>
      <c r="AP42" s="16">
        <f t="shared" si="34"/>
        <v>10.270830422910041</v>
      </c>
      <c r="AQ42" t="s">
        <v>49</v>
      </c>
      <c r="BC42">
        <v>0</v>
      </c>
      <c r="BD42">
        <v>0</v>
      </c>
    </row>
    <row r="43" spans="1:56" x14ac:dyDescent="0.2">
      <c r="A43" s="28">
        <f>'(Lab)limts'!B39</f>
        <v>60.705000000000005</v>
      </c>
      <c r="B43" s="29">
        <f>'(Lab)limts'!C39</f>
        <v>0.593333</v>
      </c>
      <c r="C43" s="15">
        <f>'(Lab)limts'!F39</f>
        <v>4.4233333333333329</v>
      </c>
      <c r="D43" s="15">
        <f t="shared" ref="D43:F58" si="38">D42</f>
        <v>72.911666666666676</v>
      </c>
      <c r="E43" s="15">
        <f t="shared" si="38"/>
        <v>1.4316666666666666</v>
      </c>
      <c r="F43" s="15">
        <f t="shared" si="38"/>
        <v>13.528333333333334</v>
      </c>
      <c r="G43" s="15">
        <f t="shared" si="0"/>
        <v>4.4629499018773195</v>
      </c>
      <c r="H43" s="15">
        <f t="shared" si="1"/>
        <v>13.603877102584477</v>
      </c>
      <c r="I43" s="15">
        <f t="shared" si="2"/>
        <v>9.0334135022308981</v>
      </c>
      <c r="J43" s="15">
        <f t="shared" si="3"/>
        <v>0.48582617641143533</v>
      </c>
      <c r="K43" s="15">
        <f t="shared" si="4"/>
        <v>60.705000000000005</v>
      </c>
      <c r="L43" s="15">
        <f t="shared" si="5"/>
        <v>0.88158970272872617</v>
      </c>
      <c r="M43" s="15">
        <f t="shared" si="36"/>
        <v>4.4233333333333329</v>
      </c>
      <c r="N43" s="15">
        <f t="shared" si="36"/>
        <v>72.911666666666676</v>
      </c>
      <c r="O43" s="15">
        <f t="shared" si="7"/>
        <v>2.1272078092290383</v>
      </c>
      <c r="P43" s="15">
        <f t="shared" si="8"/>
        <v>13.528333333333334</v>
      </c>
      <c r="Q43" s="15">
        <f t="shared" si="9"/>
        <v>4.5103301632735375</v>
      </c>
      <c r="R43" s="15">
        <f t="shared" si="10"/>
        <v>13.694554240333009</v>
      </c>
      <c r="S43" s="15">
        <f t="shared" si="11"/>
        <v>78.728395871013547</v>
      </c>
      <c r="T43" s="15">
        <f t="shared" si="12"/>
        <v>81.063925845459266</v>
      </c>
      <c r="U43" s="15">
        <f>IF(AN43=0,T43-S43,IF(AN43=1,T43-S43-360,T43+360-S43))</f>
        <v>2.3355299744457199</v>
      </c>
      <c r="V43" s="15">
        <f t="shared" si="13"/>
        <v>12.206666666666671</v>
      </c>
      <c r="W43" s="15">
        <f t="shared" si="14"/>
        <v>9.1842240770594721</v>
      </c>
      <c r="X43" s="15">
        <f t="shared" si="15"/>
        <v>0.32033977212101578</v>
      </c>
      <c r="Y43" s="15">
        <f t="shared" si="16"/>
        <v>66.808333333333337</v>
      </c>
      <c r="Z43" s="15">
        <f t="shared" si="17"/>
        <v>9.1024422018032727</v>
      </c>
      <c r="AA43" s="15">
        <f>IF(AO43=3,S43+T43,IF(AO43=0,AVERAGE(S43,T43),IF(AO43=1,AVERAGE(S43,T43)+180,AVERAGE(S43,T43)-180)))</f>
        <v>79.896160858236414</v>
      </c>
      <c r="AB43" s="15">
        <f t="shared" si="18"/>
        <v>282.52006944444457</v>
      </c>
      <c r="AC43" s="15">
        <f t="shared" si="19"/>
        <v>1.2436483460817613</v>
      </c>
      <c r="AD43" s="15">
        <f t="shared" si="20"/>
        <v>1.4096098990811472</v>
      </c>
      <c r="AE43" s="15">
        <f t="shared" si="21"/>
        <v>0.57992155800532774</v>
      </c>
      <c r="AF43" s="15">
        <f t="shared" si="22"/>
        <v>1.0791805369498479</v>
      </c>
      <c r="AG43" s="15">
        <f t="shared" si="23"/>
        <v>1.0629114882973083E-25</v>
      </c>
      <c r="AH43" s="15">
        <f t="shared" si="24"/>
        <v>5.822488003719567E-2</v>
      </c>
      <c r="AI43" s="15">
        <f t="shared" si="25"/>
        <v>-2.1602950312295536E-28</v>
      </c>
      <c r="AJ43" s="15">
        <f t="shared" si="26"/>
        <v>9.8152075746532343</v>
      </c>
      <c r="AK43" s="15">
        <f t="shared" si="27"/>
        <v>6.5154367056064233</v>
      </c>
      <c r="AL43" s="15">
        <f t="shared" si="28"/>
        <v>0.29683612811106758</v>
      </c>
      <c r="AM43" s="15">
        <f t="shared" si="29"/>
        <v>11.784622475295748</v>
      </c>
      <c r="AP43" s="16">
        <f t="shared" si="34"/>
        <v>11.784622475295748</v>
      </c>
      <c r="AQ43" t="s">
        <v>50</v>
      </c>
      <c r="BC43">
        <v>0</v>
      </c>
      <c r="BD43">
        <v>0</v>
      </c>
    </row>
    <row r="44" spans="1:56" x14ac:dyDescent="0.2">
      <c r="A44" s="28">
        <f>'(Lab)limts'!B40</f>
        <v>61.318333333333328</v>
      </c>
      <c r="B44" s="29">
        <f>'(Lab)limts'!C40</f>
        <v>0.64166699999999999</v>
      </c>
      <c r="C44" s="15">
        <f>'(Lab)limts'!F40</f>
        <v>4.5916666666666659</v>
      </c>
      <c r="D44" s="15">
        <f t="shared" si="38"/>
        <v>72.911666666666676</v>
      </c>
      <c r="E44" s="15">
        <f t="shared" si="38"/>
        <v>1.4316666666666666</v>
      </c>
      <c r="F44" s="15">
        <f t="shared" si="38"/>
        <v>13.528333333333334</v>
      </c>
      <c r="G44" s="15">
        <f t="shared" si="0"/>
        <v>4.6362850771567929</v>
      </c>
      <c r="H44" s="15">
        <f t="shared" si="1"/>
        <v>13.603877102584477</v>
      </c>
      <c r="I44" s="15">
        <f t="shared" si="2"/>
        <v>9.1200810898706344</v>
      </c>
      <c r="J44" s="15">
        <f t="shared" si="3"/>
        <v>0.48534489971757344</v>
      </c>
      <c r="K44" s="15">
        <f t="shared" si="4"/>
        <v>61.318333333333328</v>
      </c>
      <c r="L44" s="15">
        <f t="shared" si="5"/>
        <v>0.95309680576707612</v>
      </c>
      <c r="M44" s="15">
        <f t="shared" si="36"/>
        <v>4.5916666666666659</v>
      </c>
      <c r="N44" s="15">
        <f t="shared" si="36"/>
        <v>72.911666666666676</v>
      </c>
      <c r="O44" s="15">
        <f t="shared" si="7"/>
        <v>2.1265187814289925</v>
      </c>
      <c r="P44" s="15">
        <f t="shared" si="8"/>
        <v>13.528333333333334</v>
      </c>
      <c r="Q44" s="15">
        <f t="shared" si="9"/>
        <v>4.6895411608110633</v>
      </c>
      <c r="R44" s="15">
        <f t="shared" si="10"/>
        <v>13.694447228915376</v>
      </c>
      <c r="S44" s="15">
        <f t="shared" si="11"/>
        <v>78.273579436820086</v>
      </c>
      <c r="T44" s="15">
        <f t="shared" si="12"/>
        <v>81.066773657130227</v>
      </c>
      <c r="U44" s="15">
        <f t="shared" ref="U44:U69" si="39">IF(AN44=0,T44-S44,IF(AN44=1,T44-S44-360,T44+360-S44))</f>
        <v>2.7931942203101414</v>
      </c>
      <c r="V44" s="15">
        <f t="shared" si="13"/>
        <v>11.593333333333348</v>
      </c>
      <c r="W44" s="15">
        <f t="shared" si="14"/>
        <v>9.0049060681043116</v>
      </c>
      <c r="X44" s="15">
        <f t="shared" si="15"/>
        <v>0.39063659415825797</v>
      </c>
      <c r="Y44" s="15">
        <f t="shared" si="16"/>
        <v>67.115000000000009</v>
      </c>
      <c r="Z44" s="15">
        <f t="shared" si="17"/>
        <v>9.19199419486322</v>
      </c>
      <c r="AA44" s="15">
        <f t="shared" ref="AA44:AA69" si="40">IF(AO44=3,S44+T44,IF(AO44=0,AVERAGE(S44,T44),IF(AO44=1,AVERAGE(S44,T44)+180,AVERAGE(S44,T44)-180)))</f>
        <v>79.670176546975156</v>
      </c>
      <c r="AB44" s="15">
        <f t="shared" si="18"/>
        <v>292.92322500000029</v>
      </c>
      <c r="AC44" s="15">
        <f t="shared" si="19"/>
        <v>1.2483854587297134</v>
      </c>
      <c r="AD44" s="15">
        <f t="shared" si="20"/>
        <v>1.4136397387688449</v>
      </c>
      <c r="AE44" s="15">
        <f t="shared" si="21"/>
        <v>0.57969252396483528</v>
      </c>
      <c r="AF44" s="15">
        <f t="shared" si="22"/>
        <v>1.0799279547263556</v>
      </c>
      <c r="AG44" s="15">
        <f t="shared" si="23"/>
        <v>9.2296941476852973E-26</v>
      </c>
      <c r="AH44" s="15">
        <f t="shared" si="24"/>
        <v>6.025275206123052E-2</v>
      </c>
      <c r="AI44" s="15">
        <f t="shared" si="25"/>
        <v>-1.9412057146530145E-28</v>
      </c>
      <c r="AJ44" s="15">
        <f t="shared" si="26"/>
        <v>9.286661625432636</v>
      </c>
      <c r="AK44" s="15">
        <f t="shared" si="27"/>
        <v>6.3700148072710432</v>
      </c>
      <c r="AL44" s="15">
        <f t="shared" si="28"/>
        <v>0.36172468028873456</v>
      </c>
      <c r="AM44" s="15">
        <f t="shared" si="29"/>
        <v>11.267209838041779</v>
      </c>
      <c r="AP44" s="16">
        <f t="shared" si="34"/>
        <v>11.267209838041779</v>
      </c>
      <c r="AQ44" t="s">
        <v>51</v>
      </c>
      <c r="BC44">
        <v>0</v>
      </c>
      <c r="BD44">
        <v>0</v>
      </c>
    </row>
    <row r="45" spans="1:56" x14ac:dyDescent="0.2">
      <c r="A45" s="28">
        <f>'(Lab)limts'!B41</f>
        <v>59.455000000000005</v>
      </c>
      <c r="B45" s="29">
        <f>'(Lab)limts'!C41</f>
        <v>1.1566669999999999</v>
      </c>
      <c r="C45" s="15">
        <f>'(Lab)limts'!F41</f>
        <v>5.9116666666666662</v>
      </c>
      <c r="D45" s="15">
        <f t="shared" si="38"/>
        <v>72.911666666666676</v>
      </c>
      <c r="E45" s="15">
        <f t="shared" si="38"/>
        <v>1.4316666666666666</v>
      </c>
      <c r="F45" s="15">
        <f t="shared" si="38"/>
        <v>13.528333333333334</v>
      </c>
      <c r="G45" s="15">
        <f t="shared" si="0"/>
        <v>6.0237597334776538</v>
      </c>
      <c r="H45" s="15">
        <f t="shared" si="1"/>
        <v>13.603877102584477</v>
      </c>
      <c r="I45" s="15">
        <f t="shared" si="2"/>
        <v>9.8138184180310652</v>
      </c>
      <c r="J45" s="15">
        <f t="shared" si="3"/>
        <v>0.48106342888320569</v>
      </c>
      <c r="K45" s="15">
        <f t="shared" si="4"/>
        <v>59.455000000000005</v>
      </c>
      <c r="L45" s="15">
        <f t="shared" si="5"/>
        <v>1.7130971930960506</v>
      </c>
      <c r="M45" s="15">
        <f t="shared" si="36"/>
        <v>5.9116666666666662</v>
      </c>
      <c r="N45" s="15">
        <f t="shared" si="36"/>
        <v>72.911666666666676</v>
      </c>
      <c r="O45" s="15">
        <f t="shared" si="7"/>
        <v>2.1203891423511227</v>
      </c>
      <c r="P45" s="15">
        <f t="shared" si="8"/>
        <v>13.528333333333334</v>
      </c>
      <c r="Q45" s="15">
        <f t="shared" si="9"/>
        <v>6.1548765032916251</v>
      </c>
      <c r="R45" s="15">
        <f t="shared" si="10"/>
        <v>13.693496737239117</v>
      </c>
      <c r="S45" s="15">
        <f t="shared" si="11"/>
        <v>73.839339901378281</v>
      </c>
      <c r="T45" s="15">
        <f t="shared" si="12"/>
        <v>81.092109944488229</v>
      </c>
      <c r="U45" s="15">
        <f t="shared" si="39"/>
        <v>7.2527700431099476</v>
      </c>
      <c r="V45" s="15">
        <f t="shared" si="13"/>
        <v>13.456666666666671</v>
      </c>
      <c r="W45" s="15">
        <f t="shared" si="14"/>
        <v>7.5386202339474924</v>
      </c>
      <c r="X45" s="15">
        <f t="shared" si="15"/>
        <v>1.1613366485892862</v>
      </c>
      <c r="Y45" s="15">
        <f t="shared" si="16"/>
        <v>66.183333333333337</v>
      </c>
      <c r="Z45" s="15">
        <f t="shared" si="17"/>
        <v>9.9241866202653704</v>
      </c>
      <c r="AA45" s="15">
        <f t="shared" si="40"/>
        <v>77.465724922933248</v>
      </c>
      <c r="AB45" s="15">
        <f t="shared" si="18"/>
        <v>261.90027777777789</v>
      </c>
      <c r="AC45" s="15">
        <f t="shared" si="19"/>
        <v>1.2339803930569937</v>
      </c>
      <c r="AD45" s="15">
        <f t="shared" si="20"/>
        <v>1.4465883979119416</v>
      </c>
      <c r="AE45" s="15">
        <f t="shared" si="21"/>
        <v>0.57857994398777091</v>
      </c>
      <c r="AF45" s="15">
        <f t="shared" si="22"/>
        <v>1.0861290300831599</v>
      </c>
      <c r="AG45" s="15">
        <f t="shared" si="23"/>
        <v>2.3088419330701278E-26</v>
      </c>
      <c r="AH45" s="15">
        <f t="shared" si="24"/>
        <v>7.8765337470740562E-2</v>
      </c>
      <c r="AI45" s="15">
        <f t="shared" si="25"/>
        <v>-6.3479968531833075E-29</v>
      </c>
      <c r="AJ45" s="15">
        <f t="shared" si="26"/>
        <v>10.905089531714422</v>
      </c>
      <c r="AK45" s="15">
        <f t="shared" si="27"/>
        <v>5.2113097580687162</v>
      </c>
      <c r="AL45" s="15">
        <f t="shared" si="28"/>
        <v>1.0692437237409702</v>
      </c>
      <c r="AM45" s="15">
        <f t="shared" si="29"/>
        <v>12.133507705111871</v>
      </c>
      <c r="AP45" s="16">
        <f t="shared" si="34"/>
        <v>12.133507705111871</v>
      </c>
      <c r="AQ45" t="s">
        <v>52</v>
      </c>
      <c r="BC45">
        <v>0</v>
      </c>
      <c r="BD45">
        <v>0</v>
      </c>
    </row>
    <row r="46" spans="1:56" x14ac:dyDescent="0.2">
      <c r="A46" s="28">
        <f>'(Lab)limts'!B42</f>
        <v>66.054999999999993</v>
      </c>
      <c r="B46" s="29">
        <f>'(Lab)limts'!C42</f>
        <v>-1.2366699999999999</v>
      </c>
      <c r="C46" s="15">
        <f>'(Lab)limts'!F42</f>
        <v>7.0916666666666677</v>
      </c>
      <c r="D46" s="15">
        <f t="shared" si="38"/>
        <v>72.911666666666676</v>
      </c>
      <c r="E46" s="15">
        <f t="shared" si="38"/>
        <v>1.4316666666666666</v>
      </c>
      <c r="F46" s="15">
        <f t="shared" si="38"/>
        <v>13.528333333333334</v>
      </c>
      <c r="G46" s="15">
        <f t="shared" si="0"/>
        <v>7.1986866024304135</v>
      </c>
      <c r="H46" s="15">
        <f t="shared" si="1"/>
        <v>13.603877102584477</v>
      </c>
      <c r="I46" s="15">
        <f t="shared" si="2"/>
        <v>10.401281852507445</v>
      </c>
      <c r="J46" s="15">
        <f t="shared" si="3"/>
        <v>0.47679850724060158</v>
      </c>
      <c r="K46" s="15">
        <f t="shared" si="4"/>
        <v>66.054999999999993</v>
      </c>
      <c r="L46" s="15">
        <f t="shared" si="5"/>
        <v>-1.8263124099492347</v>
      </c>
      <c r="M46" s="15">
        <f t="shared" si="36"/>
        <v>7.0916666666666677</v>
      </c>
      <c r="N46" s="15">
        <f t="shared" si="36"/>
        <v>72.911666666666676</v>
      </c>
      <c r="O46" s="15">
        <f t="shared" si="7"/>
        <v>2.114283196199461</v>
      </c>
      <c r="P46" s="15">
        <f t="shared" si="8"/>
        <v>13.528333333333334</v>
      </c>
      <c r="Q46" s="15">
        <f t="shared" si="9"/>
        <v>7.3230562697446011</v>
      </c>
      <c r="R46" s="15">
        <f t="shared" si="10"/>
        <v>13.692552582024623</v>
      </c>
      <c r="S46" s="15">
        <f t="shared" si="11"/>
        <v>104.44154295127738</v>
      </c>
      <c r="T46" s="15">
        <f t="shared" si="12"/>
        <v>81.117351791601777</v>
      </c>
      <c r="U46" s="15">
        <f t="shared" si="39"/>
        <v>-23.324191159675607</v>
      </c>
      <c r="V46" s="15">
        <f t="shared" si="13"/>
        <v>6.8566666666666833</v>
      </c>
      <c r="W46" s="15">
        <f t="shared" si="14"/>
        <v>6.3694963122800221</v>
      </c>
      <c r="X46" s="15">
        <f t="shared" si="15"/>
        <v>-4.0482697831082533</v>
      </c>
      <c r="Y46" s="15">
        <f t="shared" si="16"/>
        <v>69.483333333333334</v>
      </c>
      <c r="Z46" s="15">
        <f t="shared" si="17"/>
        <v>10.507804425884611</v>
      </c>
      <c r="AA46" s="15">
        <f t="shared" si="40"/>
        <v>92.779447371439574</v>
      </c>
      <c r="AB46" s="15">
        <f t="shared" si="18"/>
        <v>379.60027777777782</v>
      </c>
      <c r="AC46" s="15">
        <f t="shared" si="19"/>
        <v>1.2848425662864704</v>
      </c>
      <c r="AD46" s="15">
        <f t="shared" si="20"/>
        <v>1.4728511991648074</v>
      </c>
      <c r="AE46" s="15">
        <f t="shared" si="21"/>
        <v>0.63915894220067571</v>
      </c>
      <c r="AF46" s="15">
        <f t="shared" si="22"/>
        <v>1.1007423574254998</v>
      </c>
      <c r="AG46" s="15">
        <f t="shared" si="23"/>
        <v>2.5374045987728686E-22</v>
      </c>
      <c r="AH46" s="15">
        <f t="shared" si="24"/>
        <v>9.616770693704782E-2</v>
      </c>
      <c r="AI46" s="15">
        <f t="shared" si="25"/>
        <v>-8.51777858366655E-25</v>
      </c>
      <c r="AJ46" s="15">
        <f t="shared" si="26"/>
        <v>5.3365811863505082</v>
      </c>
      <c r="AK46" s="15">
        <f t="shared" si="27"/>
        <v>4.3246027269366367</v>
      </c>
      <c r="AL46" s="15">
        <f t="shared" si="28"/>
        <v>-3.6777632438681254</v>
      </c>
      <c r="AM46" s="15">
        <f t="shared" si="29"/>
        <v>7.7914844530606224</v>
      </c>
      <c r="AP46" s="16">
        <f t="shared" si="34"/>
        <v>7.7914844530606224</v>
      </c>
      <c r="AQ46" t="s">
        <v>53</v>
      </c>
      <c r="BC46">
        <v>0</v>
      </c>
      <c r="BD46">
        <v>0</v>
      </c>
    </row>
    <row r="47" spans="1:56" x14ac:dyDescent="0.2">
      <c r="A47" s="28">
        <f>'(Lab)limts'!B43</f>
        <v>60.564999999999998</v>
      </c>
      <c r="B47" s="29">
        <f>'(Lab)limts'!C43</f>
        <v>0.56833299999999998</v>
      </c>
      <c r="C47" s="15">
        <f>'(Lab)limts'!F43</f>
        <v>4.6100000000000003</v>
      </c>
      <c r="D47" s="15">
        <f t="shared" si="38"/>
        <v>72.911666666666676</v>
      </c>
      <c r="E47" s="15">
        <f t="shared" si="38"/>
        <v>1.4316666666666666</v>
      </c>
      <c r="F47" s="15">
        <f t="shared" si="38"/>
        <v>13.528333333333334</v>
      </c>
      <c r="G47" s="15">
        <f t="shared" si="0"/>
        <v>4.6449006877315471</v>
      </c>
      <c r="H47" s="15">
        <f t="shared" si="1"/>
        <v>13.603877102584477</v>
      </c>
      <c r="I47" s="15">
        <f t="shared" si="2"/>
        <v>9.1243888951580114</v>
      </c>
      <c r="J47" s="15">
        <f t="shared" si="3"/>
        <v>0.48532067847466537</v>
      </c>
      <c r="K47" s="15">
        <f t="shared" si="4"/>
        <v>60.564999999999998</v>
      </c>
      <c r="L47" s="15">
        <f t="shared" si="5"/>
        <v>0.84415675715954197</v>
      </c>
      <c r="M47" s="15">
        <f t="shared" si="36"/>
        <v>4.6100000000000003</v>
      </c>
      <c r="N47" s="15">
        <f t="shared" si="36"/>
        <v>72.911666666666676</v>
      </c>
      <c r="O47" s="15">
        <f t="shared" si="7"/>
        <v>2.1264841046828957</v>
      </c>
      <c r="P47" s="15">
        <f t="shared" si="8"/>
        <v>13.528333333333334</v>
      </c>
      <c r="Q47" s="15">
        <f t="shared" si="9"/>
        <v>4.6866513237767231</v>
      </c>
      <c r="R47" s="15">
        <f t="shared" si="10"/>
        <v>13.694441844239099</v>
      </c>
      <c r="S47" s="15">
        <f t="shared" si="11"/>
        <v>79.623286243500345</v>
      </c>
      <c r="T47" s="15">
        <f t="shared" si="12"/>
        <v>81.066916980306303</v>
      </c>
      <c r="U47" s="15">
        <f t="shared" si="39"/>
        <v>1.4436307368059573</v>
      </c>
      <c r="V47" s="15">
        <f t="shared" si="13"/>
        <v>12.346666666666678</v>
      </c>
      <c r="W47" s="15">
        <f t="shared" si="14"/>
        <v>9.0077905204623754</v>
      </c>
      <c r="X47" s="15">
        <f t="shared" si="15"/>
        <v>0.20184848307301112</v>
      </c>
      <c r="Y47" s="15">
        <f t="shared" si="16"/>
        <v>66.738333333333344</v>
      </c>
      <c r="Z47" s="15">
        <f t="shared" si="17"/>
        <v>9.1905465840079117</v>
      </c>
      <c r="AA47" s="15">
        <f t="shared" si="40"/>
        <v>80.345101611903317</v>
      </c>
      <c r="AB47" s="15">
        <f t="shared" si="18"/>
        <v>280.17180277777811</v>
      </c>
      <c r="AC47" s="15">
        <f t="shared" si="19"/>
        <v>1.2425664525868185</v>
      </c>
      <c r="AD47" s="15">
        <f t="shared" si="20"/>
        <v>1.4135745962803561</v>
      </c>
      <c r="AE47" s="15">
        <f t="shared" si="21"/>
        <v>0.58044394974276214</v>
      </c>
      <c r="AF47" s="15">
        <f t="shared" si="22"/>
        <v>1.0800189573927461</v>
      </c>
      <c r="AG47" s="15">
        <f t="shared" si="23"/>
        <v>1.4063216828533073E-25</v>
      </c>
      <c r="AH47" s="15">
        <f t="shared" si="24"/>
        <v>6.0219577322731144E-2</v>
      </c>
      <c r="AI47" s="15">
        <f t="shared" si="25"/>
        <v>-2.9561722710092926E-28</v>
      </c>
      <c r="AJ47" s="15">
        <f t="shared" si="26"/>
        <v>9.9364236342957373</v>
      </c>
      <c r="AK47" s="15">
        <f t="shared" si="27"/>
        <v>6.372348897727254</v>
      </c>
      <c r="AL47" s="15">
        <f t="shared" si="28"/>
        <v>0.18689346301873241</v>
      </c>
      <c r="AM47" s="15">
        <f t="shared" si="29"/>
        <v>11.805688217172085</v>
      </c>
      <c r="AP47" s="16">
        <f t="shared" si="34"/>
        <v>11.805688217172085</v>
      </c>
      <c r="AQ47" t="s">
        <v>54</v>
      </c>
      <c r="BC47">
        <v>0</v>
      </c>
      <c r="BD47">
        <v>0</v>
      </c>
    </row>
    <row r="48" spans="1:56" x14ac:dyDescent="0.2">
      <c r="A48" s="28">
        <f>'(Lab)limts'!B44</f>
        <v>60.773333333333341</v>
      </c>
      <c r="B48" s="29">
        <f>'(Lab)limts'!C44</f>
        <v>0.60166699999999995</v>
      </c>
      <c r="C48" s="15">
        <f>'(Lab)limts'!F44</f>
        <v>4.4933333333333332</v>
      </c>
      <c r="D48" s="15">
        <f t="shared" si="38"/>
        <v>72.911666666666676</v>
      </c>
      <c r="E48" s="15">
        <f t="shared" si="38"/>
        <v>1.4316666666666666</v>
      </c>
      <c r="F48" s="15">
        <f t="shared" si="38"/>
        <v>13.528333333333334</v>
      </c>
      <c r="G48" s="15">
        <f t="shared" si="0"/>
        <v>4.533436623945839</v>
      </c>
      <c r="H48" s="15">
        <f t="shared" si="1"/>
        <v>13.603877102584477</v>
      </c>
      <c r="I48" s="15">
        <f t="shared" si="2"/>
        <v>9.0686568632651579</v>
      </c>
      <c r="J48" s="15">
        <f t="shared" si="3"/>
        <v>0.48563184586100844</v>
      </c>
      <c r="K48" s="15">
        <f t="shared" si="4"/>
        <v>60.773333333333341</v>
      </c>
      <c r="L48" s="15">
        <f t="shared" si="5"/>
        <v>0.89385565580365534</v>
      </c>
      <c r="M48" s="15">
        <f t="shared" si="36"/>
        <v>4.4933333333333332</v>
      </c>
      <c r="N48" s="15">
        <f t="shared" si="36"/>
        <v>72.911666666666676</v>
      </c>
      <c r="O48" s="15">
        <f t="shared" si="7"/>
        <v>2.1269295926576772</v>
      </c>
      <c r="P48" s="15">
        <f t="shared" si="8"/>
        <v>13.528333333333334</v>
      </c>
      <c r="Q48" s="15">
        <f t="shared" si="9"/>
        <v>4.5813777816129315</v>
      </c>
      <c r="R48" s="15">
        <f t="shared" si="10"/>
        <v>13.694511027046593</v>
      </c>
      <c r="S48" s="15">
        <f t="shared" si="11"/>
        <v>78.749066746204576</v>
      </c>
      <c r="T48" s="15">
        <f t="shared" si="12"/>
        <v>81.065075733326708</v>
      </c>
      <c r="U48" s="15">
        <f t="shared" si="39"/>
        <v>2.3160089871221317</v>
      </c>
      <c r="V48" s="15">
        <f t="shared" si="13"/>
        <v>12.138333333333335</v>
      </c>
      <c r="W48" s="15">
        <f t="shared" si="14"/>
        <v>9.1131332454336622</v>
      </c>
      <c r="X48" s="15">
        <f t="shared" si="15"/>
        <v>0.32015431391817872</v>
      </c>
      <c r="Y48" s="15">
        <f t="shared" si="16"/>
        <v>66.842500000000001</v>
      </c>
      <c r="Z48" s="15">
        <f t="shared" si="17"/>
        <v>9.1379444043297617</v>
      </c>
      <c r="AA48" s="15">
        <f t="shared" si="40"/>
        <v>79.907071239765642</v>
      </c>
      <c r="AB48" s="15">
        <f t="shared" si="18"/>
        <v>283.66980625000002</v>
      </c>
      <c r="AC48" s="15">
        <f t="shared" si="19"/>
        <v>1.2441763316725938</v>
      </c>
      <c r="AD48" s="15">
        <f t="shared" si="20"/>
        <v>1.4112074981948393</v>
      </c>
      <c r="AE48" s="15">
        <f t="shared" si="21"/>
        <v>0.57993318536162275</v>
      </c>
      <c r="AF48" s="15">
        <f t="shared" si="22"/>
        <v>1.0794909580909056</v>
      </c>
      <c r="AG48" s="15">
        <f t="shared" si="23"/>
        <v>1.0701762375695755E-25</v>
      </c>
      <c r="AH48" s="15">
        <f t="shared" si="24"/>
        <v>5.9022901334524966E-2</v>
      </c>
      <c r="AI48" s="15">
        <f t="shared" si="25"/>
        <v>-2.2048711796023227E-28</v>
      </c>
      <c r="AJ48" s="15">
        <f t="shared" si="26"/>
        <v>9.7561197913283806</v>
      </c>
      <c r="AK48" s="15">
        <f t="shared" si="27"/>
        <v>6.4576848245852023</v>
      </c>
      <c r="AL48" s="15">
        <f t="shared" si="28"/>
        <v>0.29657896763153624</v>
      </c>
      <c r="AM48" s="15">
        <f t="shared" si="29"/>
        <v>11.703483488281115</v>
      </c>
      <c r="AP48" s="16">
        <f t="shared" si="34"/>
        <v>11.703483488281115</v>
      </c>
      <c r="AQ48" t="s">
        <v>55</v>
      </c>
      <c r="BC48">
        <v>0</v>
      </c>
      <c r="BD48">
        <v>0</v>
      </c>
    </row>
    <row r="49" spans="1:56" x14ac:dyDescent="0.2">
      <c r="A49" s="28">
        <f>'(Lab)limts'!B45</f>
        <v>60.065000000000005</v>
      </c>
      <c r="B49" s="29">
        <f>'(Lab)limts'!C45</f>
        <v>0.62</v>
      </c>
      <c r="C49" s="15">
        <f>'(Lab)limts'!F45</f>
        <v>4.4349999999999996</v>
      </c>
      <c r="D49" s="15">
        <f t="shared" si="38"/>
        <v>72.911666666666676</v>
      </c>
      <c r="E49" s="15">
        <f t="shared" si="38"/>
        <v>1.4316666666666666</v>
      </c>
      <c r="F49" s="15">
        <f t="shared" si="38"/>
        <v>13.528333333333334</v>
      </c>
      <c r="G49" s="15">
        <f t="shared" si="0"/>
        <v>4.4781273988130348</v>
      </c>
      <c r="H49" s="15">
        <f t="shared" si="1"/>
        <v>13.603877102584477</v>
      </c>
      <c r="I49" s="15">
        <f t="shared" si="2"/>
        <v>9.0410022506987566</v>
      </c>
      <c r="J49" s="15">
        <f t="shared" si="3"/>
        <v>0.48578449152136383</v>
      </c>
      <c r="K49" s="15">
        <f t="shared" si="4"/>
        <v>60.065000000000005</v>
      </c>
      <c r="L49" s="15">
        <f t="shared" si="5"/>
        <v>0.92118638474324555</v>
      </c>
      <c r="M49" s="15">
        <f t="shared" si="36"/>
        <v>4.4349999999999996</v>
      </c>
      <c r="N49" s="15">
        <f t="shared" si="36"/>
        <v>72.911666666666676</v>
      </c>
      <c r="O49" s="15">
        <f t="shared" si="7"/>
        <v>2.127148130361419</v>
      </c>
      <c r="P49" s="15">
        <f t="shared" si="8"/>
        <v>13.528333333333334</v>
      </c>
      <c r="Q49" s="15">
        <f t="shared" si="9"/>
        <v>4.5296588564080986</v>
      </c>
      <c r="R49" s="15">
        <f t="shared" si="10"/>
        <v>13.694544970398903</v>
      </c>
      <c r="S49" s="15">
        <f t="shared" si="11"/>
        <v>78.266036525955968</v>
      </c>
      <c r="T49" s="15">
        <f t="shared" si="12"/>
        <v>81.064172501635724</v>
      </c>
      <c r="U49" s="15">
        <f t="shared" si="39"/>
        <v>2.7981359756797559</v>
      </c>
      <c r="V49" s="15">
        <f t="shared" si="13"/>
        <v>12.846666666666671</v>
      </c>
      <c r="W49" s="15">
        <f t="shared" si="14"/>
        <v>9.1648861139908036</v>
      </c>
      <c r="X49" s="15">
        <f t="shared" si="15"/>
        <v>0.38460026076968701</v>
      </c>
      <c r="Y49" s="15">
        <f t="shared" si="16"/>
        <v>66.488333333333344</v>
      </c>
      <c r="Z49" s="15">
        <f t="shared" si="17"/>
        <v>9.1121019134035013</v>
      </c>
      <c r="AA49" s="15">
        <f t="shared" si="40"/>
        <v>79.665104513795853</v>
      </c>
      <c r="AB49" s="15">
        <f t="shared" si="18"/>
        <v>271.86513611111144</v>
      </c>
      <c r="AC49" s="15">
        <f t="shared" si="19"/>
        <v>1.2387006854279692</v>
      </c>
      <c r="AD49" s="15">
        <f t="shared" si="20"/>
        <v>1.4100445861031576</v>
      </c>
      <c r="AE49" s="15">
        <f t="shared" si="21"/>
        <v>0.57968764052980493</v>
      </c>
      <c r="AF49" s="15">
        <f t="shared" si="22"/>
        <v>1.0792325928767199</v>
      </c>
      <c r="AG49" s="15">
        <f t="shared" si="23"/>
        <v>9.2004791860357267E-26</v>
      </c>
      <c r="AH49" s="15">
        <f t="shared" si="24"/>
        <v>5.8441245836184395E-2</v>
      </c>
      <c r="AI49" s="15">
        <f t="shared" si="25"/>
        <v>-1.8768833254080841E-28</v>
      </c>
      <c r="AJ49" s="15">
        <f t="shared" si="26"/>
        <v>10.371082229786744</v>
      </c>
      <c r="AK49" s="15">
        <f t="shared" si="27"/>
        <v>6.4997137000604805</v>
      </c>
      <c r="AL49" s="15">
        <f t="shared" si="28"/>
        <v>0.35636457174122765</v>
      </c>
      <c r="AM49" s="15">
        <f t="shared" si="29"/>
        <v>12.244697648686332</v>
      </c>
      <c r="AP49" s="16">
        <f t="shared" si="34"/>
        <v>12.244697648686332</v>
      </c>
      <c r="AQ49" t="s">
        <v>56</v>
      </c>
      <c r="BC49">
        <v>0</v>
      </c>
      <c r="BD49">
        <v>0</v>
      </c>
    </row>
    <row r="50" spans="1:56" x14ac:dyDescent="0.2">
      <c r="A50" s="28">
        <f>'(Lab)limts'!B46</f>
        <v>59.441666666666663</v>
      </c>
      <c r="B50" s="29">
        <f>'(Lab)limts'!C46</f>
        <v>1.183333</v>
      </c>
      <c r="C50" s="15">
        <f>'(Lab)limts'!F46</f>
        <v>5.8566666666666665</v>
      </c>
      <c r="D50" s="15">
        <f t="shared" si="38"/>
        <v>72.911666666666676</v>
      </c>
      <c r="E50" s="15">
        <f t="shared" si="38"/>
        <v>1.4316666666666666</v>
      </c>
      <c r="F50" s="15">
        <f t="shared" si="38"/>
        <v>13.528333333333334</v>
      </c>
      <c r="G50" s="15">
        <f t="shared" si="0"/>
        <v>5.9750164379132409</v>
      </c>
      <c r="H50" s="15">
        <f t="shared" si="1"/>
        <v>13.603877102584477</v>
      </c>
      <c r="I50" s="15">
        <f t="shared" si="2"/>
        <v>9.7894467702488583</v>
      </c>
      <c r="J50" s="15">
        <f t="shared" si="3"/>
        <v>0.48122728111839108</v>
      </c>
      <c r="K50" s="15">
        <f t="shared" si="4"/>
        <v>59.441666666666663</v>
      </c>
      <c r="L50" s="15">
        <f t="shared" si="5"/>
        <v>1.7527851222476691</v>
      </c>
      <c r="M50" s="15">
        <f t="shared" ref="M50:N94" si="41">C50</f>
        <v>5.8566666666666665</v>
      </c>
      <c r="N50" s="15">
        <f t="shared" si="41"/>
        <v>72.911666666666676</v>
      </c>
      <c r="O50" s="15">
        <f t="shared" si="7"/>
        <v>2.1206237241344965</v>
      </c>
      <c r="P50" s="15">
        <f t="shared" si="8"/>
        <v>13.528333333333334</v>
      </c>
      <c r="Q50" s="15">
        <f t="shared" si="9"/>
        <v>6.1133297088589309</v>
      </c>
      <c r="R50" s="15">
        <f t="shared" si="10"/>
        <v>13.69353306335293</v>
      </c>
      <c r="S50" s="15">
        <f t="shared" si="11"/>
        <v>73.33859275588479</v>
      </c>
      <c r="T50" s="15">
        <f t="shared" si="12"/>
        <v>81.091140258022079</v>
      </c>
      <c r="U50" s="15">
        <f t="shared" si="39"/>
        <v>7.7525475021372898</v>
      </c>
      <c r="V50" s="15">
        <f t="shared" si="13"/>
        <v>13.470000000000013</v>
      </c>
      <c r="W50" s="15">
        <f t="shared" si="14"/>
        <v>7.5802033544939995</v>
      </c>
      <c r="X50" s="15">
        <f t="shared" si="15"/>
        <v>1.2370496295623901</v>
      </c>
      <c r="Y50" s="15">
        <f t="shared" si="16"/>
        <v>66.176666666666677</v>
      </c>
      <c r="Z50" s="15">
        <f t="shared" si="17"/>
        <v>9.9034313861059307</v>
      </c>
      <c r="AA50" s="15">
        <f t="shared" si="40"/>
        <v>77.214866506953427</v>
      </c>
      <c r="AB50" s="15">
        <f t="shared" si="18"/>
        <v>261.68454444444478</v>
      </c>
      <c r="AC50" s="15">
        <f t="shared" si="19"/>
        <v>1.233877166152884</v>
      </c>
      <c r="AD50" s="15">
        <f t="shared" si="20"/>
        <v>1.445654412374767</v>
      </c>
      <c r="AE50" s="15">
        <f t="shared" si="21"/>
        <v>0.57857477593398832</v>
      </c>
      <c r="AF50" s="15">
        <f t="shared" si="22"/>
        <v>1.085948133927908</v>
      </c>
      <c r="AG50" s="15">
        <f t="shared" si="23"/>
        <v>1.9700823622559975E-26</v>
      </c>
      <c r="AH50" s="15">
        <f t="shared" si="24"/>
        <v>7.8191176714401178E-2</v>
      </c>
      <c r="AI50" s="15">
        <f t="shared" si="25"/>
        <v>-5.3771171083870512E-29</v>
      </c>
      <c r="AJ50" s="15">
        <f t="shared" si="26"/>
        <v>10.916807903981431</v>
      </c>
      <c r="AK50" s="15">
        <f t="shared" si="27"/>
        <v>5.2434408179490486</v>
      </c>
      <c r="AL50" s="15">
        <f t="shared" si="28"/>
        <v>1.1391424607802798</v>
      </c>
      <c r="AM50" s="15">
        <f t="shared" si="29"/>
        <v>12.164210289604425</v>
      </c>
      <c r="AP50" s="16">
        <f t="shared" si="34"/>
        <v>12.164210289604425</v>
      </c>
      <c r="AQ50" t="s">
        <v>57</v>
      </c>
      <c r="BC50">
        <v>0</v>
      </c>
      <c r="BD50">
        <v>0</v>
      </c>
    </row>
    <row r="51" spans="1:56" x14ac:dyDescent="0.2">
      <c r="A51" s="28">
        <f>'(Lab)limts'!B47</f>
        <v>60.951666666666675</v>
      </c>
      <c r="B51" s="29">
        <f>'(Lab)limts'!C47</f>
        <v>0.59666699999999995</v>
      </c>
      <c r="C51" s="15">
        <f>'(Lab)limts'!F47</f>
        <v>4.5150000000000006</v>
      </c>
      <c r="D51" s="15">
        <f t="shared" si="38"/>
        <v>72.911666666666676</v>
      </c>
      <c r="E51" s="15">
        <f t="shared" si="38"/>
        <v>1.4316666666666666</v>
      </c>
      <c r="F51" s="15">
        <f t="shared" si="38"/>
        <v>13.528333333333334</v>
      </c>
      <c r="G51" s="15">
        <f t="shared" si="0"/>
        <v>4.5542547698705889</v>
      </c>
      <c r="H51" s="15">
        <f t="shared" si="1"/>
        <v>13.603877102584477</v>
      </c>
      <c r="I51" s="15">
        <f t="shared" si="2"/>
        <v>9.0790659362275328</v>
      </c>
      <c r="J51" s="15">
        <f t="shared" si="3"/>
        <v>0.48557408945247543</v>
      </c>
      <c r="K51" s="15">
        <f t="shared" si="4"/>
        <v>60.951666666666675</v>
      </c>
      <c r="L51" s="15">
        <f t="shared" si="5"/>
        <v>0.88639303523134005</v>
      </c>
      <c r="M51" s="15">
        <f t="shared" si="41"/>
        <v>4.5150000000000006</v>
      </c>
      <c r="N51" s="15">
        <f t="shared" si="41"/>
        <v>72.911666666666676</v>
      </c>
      <c r="O51" s="15">
        <f t="shared" si="7"/>
        <v>2.126846904732794</v>
      </c>
      <c r="P51" s="15">
        <f t="shared" si="8"/>
        <v>13.528333333333334</v>
      </c>
      <c r="Q51" s="15">
        <f t="shared" si="9"/>
        <v>4.6011865440239035</v>
      </c>
      <c r="R51" s="15">
        <f t="shared" si="10"/>
        <v>13.69449818481675</v>
      </c>
      <c r="S51" s="15">
        <f t="shared" si="11"/>
        <v>78.892848541048991</v>
      </c>
      <c r="T51" s="15">
        <f t="shared" si="12"/>
        <v>81.065417489500092</v>
      </c>
      <c r="U51" s="15">
        <f t="shared" si="39"/>
        <v>2.1725689484511008</v>
      </c>
      <c r="V51" s="15">
        <f t="shared" si="13"/>
        <v>11.96</v>
      </c>
      <c r="W51" s="15">
        <f t="shared" si="14"/>
        <v>9.0933116407928463</v>
      </c>
      <c r="X51" s="15">
        <f t="shared" si="15"/>
        <v>0.30097671597686654</v>
      </c>
      <c r="Y51" s="15">
        <f t="shared" si="16"/>
        <v>66.931666666666672</v>
      </c>
      <c r="Z51" s="15">
        <f t="shared" si="17"/>
        <v>9.1478423644203275</v>
      </c>
      <c r="AA51" s="15">
        <f t="shared" si="40"/>
        <v>79.979133015274542</v>
      </c>
      <c r="AB51" s="15">
        <f t="shared" si="18"/>
        <v>286.68133611111131</v>
      </c>
      <c r="AC51" s="15">
        <f t="shared" si="19"/>
        <v>1.2455539957890442</v>
      </c>
      <c r="AD51" s="15">
        <f t="shared" si="20"/>
        <v>1.4116529063989147</v>
      </c>
      <c r="AE51" s="15">
        <f t="shared" si="21"/>
        <v>0.58001130903762221</v>
      </c>
      <c r="AF51" s="15">
        <f t="shared" si="22"/>
        <v>1.0795877803698588</v>
      </c>
      <c r="AG51" s="15">
        <f t="shared" si="23"/>
        <v>1.1194113998931115E-25</v>
      </c>
      <c r="AH51" s="15">
        <f t="shared" si="24"/>
        <v>5.9246769925144681E-2</v>
      </c>
      <c r="AI51" s="15">
        <f t="shared" si="25"/>
        <v>-2.3150574169571473E-28</v>
      </c>
      <c r="AJ51" s="15">
        <f t="shared" si="26"/>
        <v>9.6021529700312005</v>
      </c>
      <c r="AK51" s="15">
        <f t="shared" si="27"/>
        <v>6.4416058647090653</v>
      </c>
      <c r="AL51" s="15">
        <f t="shared" si="28"/>
        <v>0.27878855378833034</v>
      </c>
      <c r="AM51" s="15">
        <f t="shared" si="29"/>
        <v>11.566043006744207</v>
      </c>
      <c r="AP51" s="16">
        <f t="shared" si="34"/>
        <v>11.566043006744207</v>
      </c>
      <c r="AQ51" t="s">
        <v>58</v>
      </c>
      <c r="BC51">
        <v>0</v>
      </c>
      <c r="BD51">
        <v>0</v>
      </c>
    </row>
    <row r="52" spans="1:56" x14ac:dyDescent="0.2">
      <c r="A52" s="28">
        <f>'(Lab)limts'!B48</f>
        <v>61.411666666666669</v>
      </c>
      <c r="B52" s="29">
        <f>'(Lab)limts'!C48</f>
        <v>0.88500000000000001</v>
      </c>
      <c r="C52" s="15">
        <f>'(Lab)limts'!F48</f>
        <v>5.04</v>
      </c>
      <c r="D52" s="15">
        <f t="shared" si="38"/>
        <v>72.911666666666676</v>
      </c>
      <c r="E52" s="15">
        <f t="shared" si="38"/>
        <v>1.4316666666666666</v>
      </c>
      <c r="F52" s="15">
        <f t="shared" si="38"/>
        <v>13.528333333333334</v>
      </c>
      <c r="G52" s="15">
        <f t="shared" si="0"/>
        <v>5.1171110013365944</v>
      </c>
      <c r="H52" s="15">
        <f t="shared" si="1"/>
        <v>13.603877102584477</v>
      </c>
      <c r="I52" s="15">
        <f t="shared" si="2"/>
        <v>9.3604940519605364</v>
      </c>
      <c r="J52" s="15">
        <f t="shared" si="3"/>
        <v>0.48394901159202441</v>
      </c>
      <c r="K52" s="15">
        <f t="shared" si="4"/>
        <v>61.411666666666669</v>
      </c>
      <c r="L52" s="15">
        <f t="shared" si="5"/>
        <v>1.3132948752589417</v>
      </c>
      <c r="M52" s="15">
        <f t="shared" si="41"/>
        <v>5.04</v>
      </c>
      <c r="N52" s="15">
        <f t="shared" si="41"/>
        <v>72.911666666666676</v>
      </c>
      <c r="O52" s="15">
        <f t="shared" si="7"/>
        <v>2.1245203349292483</v>
      </c>
      <c r="P52" s="15">
        <f t="shared" si="8"/>
        <v>13.528333333333334</v>
      </c>
      <c r="Q52" s="15">
        <f t="shared" si="9"/>
        <v>5.2082956357508543</v>
      </c>
      <c r="R52" s="15">
        <f t="shared" si="10"/>
        <v>13.694137045878637</v>
      </c>
      <c r="S52" s="15">
        <f t="shared" si="11"/>
        <v>75.394962385233171</v>
      </c>
      <c r="T52" s="15">
        <f t="shared" si="12"/>
        <v>81.075033661539635</v>
      </c>
      <c r="U52" s="15">
        <f t="shared" si="39"/>
        <v>5.6800712763064638</v>
      </c>
      <c r="V52" s="15">
        <f t="shared" si="13"/>
        <v>11.500000000000007</v>
      </c>
      <c r="W52" s="15">
        <f t="shared" si="14"/>
        <v>8.485841410127783</v>
      </c>
      <c r="X52" s="15">
        <f t="shared" si="15"/>
        <v>0.83689012800702922</v>
      </c>
      <c r="Y52" s="15">
        <f t="shared" si="16"/>
        <v>67.161666666666676</v>
      </c>
      <c r="Z52" s="15">
        <f t="shared" si="17"/>
        <v>9.4512163408147458</v>
      </c>
      <c r="AA52" s="15">
        <f t="shared" si="40"/>
        <v>78.234998023386396</v>
      </c>
      <c r="AB52" s="15">
        <f t="shared" si="18"/>
        <v>294.52280277777811</v>
      </c>
      <c r="AC52" s="15">
        <f t="shared" si="19"/>
        <v>1.249105958177156</v>
      </c>
      <c r="AD52" s="15">
        <f t="shared" si="20"/>
        <v>1.4253047353366635</v>
      </c>
      <c r="AE52" s="15">
        <f t="shared" si="21"/>
        <v>0.5787454052762947</v>
      </c>
      <c r="AF52" s="15">
        <f t="shared" si="22"/>
        <v>1.0820477204727816</v>
      </c>
      <c r="AG52" s="15">
        <f t="shared" si="23"/>
        <v>3.7511565093768679E-26</v>
      </c>
      <c r="AH52" s="15">
        <f t="shared" si="24"/>
        <v>6.6406013124897606E-2</v>
      </c>
      <c r="AI52" s="15">
        <f t="shared" si="25"/>
        <v>-8.6952075881382716E-29</v>
      </c>
      <c r="AJ52" s="15">
        <f t="shared" si="26"/>
        <v>9.2065848575265594</v>
      </c>
      <c r="AK52" s="15">
        <f t="shared" si="27"/>
        <v>5.9537032325395236</v>
      </c>
      <c r="AL52" s="15">
        <f t="shared" si="28"/>
        <v>0.77343181097536517</v>
      </c>
      <c r="AM52" s="15">
        <f t="shared" si="29"/>
        <v>10.991177538654243</v>
      </c>
      <c r="AP52" s="16">
        <f t="shared" si="34"/>
        <v>10.991177538654243</v>
      </c>
      <c r="AQ52" t="s">
        <v>59</v>
      </c>
      <c r="BC52">
        <v>0</v>
      </c>
      <c r="BD52">
        <v>0</v>
      </c>
    </row>
    <row r="53" spans="1:56" x14ac:dyDescent="0.2">
      <c r="A53" s="28">
        <f>'(Lab)limts'!B49</f>
        <v>60.868333333333332</v>
      </c>
      <c r="B53" s="29">
        <f>'(Lab)limts'!C49</f>
        <v>1.1983330000000001</v>
      </c>
      <c r="C53" s="15">
        <f>'(Lab)limts'!F49</f>
        <v>6.0516666666666667</v>
      </c>
      <c r="D53" s="15">
        <f t="shared" si="38"/>
        <v>72.911666666666676</v>
      </c>
      <c r="E53" s="15">
        <f t="shared" si="38"/>
        <v>1.4316666666666666</v>
      </c>
      <c r="F53" s="15">
        <f t="shared" si="38"/>
        <v>13.528333333333334</v>
      </c>
      <c r="G53" s="15">
        <f t="shared" si="0"/>
        <v>6.1691710483122</v>
      </c>
      <c r="H53" s="15">
        <f t="shared" si="1"/>
        <v>13.603877102584477</v>
      </c>
      <c r="I53" s="15">
        <f t="shared" si="2"/>
        <v>9.8865240754483388</v>
      </c>
      <c r="J53" s="15">
        <f t="shared" si="3"/>
        <v>0.48056858338459996</v>
      </c>
      <c r="K53" s="15">
        <f t="shared" si="4"/>
        <v>60.868333333333332</v>
      </c>
      <c r="L53" s="15">
        <f t="shared" si="5"/>
        <v>1.7742141922330181</v>
      </c>
      <c r="M53" s="15">
        <f t="shared" si="41"/>
        <v>6.0516666666666667</v>
      </c>
      <c r="N53" s="15">
        <f t="shared" si="41"/>
        <v>72.911666666666676</v>
      </c>
      <c r="O53" s="15">
        <f t="shared" si="7"/>
        <v>2.119680688545619</v>
      </c>
      <c r="P53" s="15">
        <f t="shared" si="8"/>
        <v>13.528333333333334</v>
      </c>
      <c r="Q53" s="15">
        <f t="shared" si="9"/>
        <v>6.3063860843089454</v>
      </c>
      <c r="R53" s="15">
        <f t="shared" si="10"/>
        <v>13.693387053580683</v>
      </c>
      <c r="S53" s="15">
        <f t="shared" si="11"/>
        <v>73.660035284829931</v>
      </c>
      <c r="T53" s="15">
        <f t="shared" si="12"/>
        <v>81.095038498370727</v>
      </c>
      <c r="U53" s="15">
        <f t="shared" si="39"/>
        <v>7.4350032135407957</v>
      </c>
      <c r="V53" s="15">
        <f t="shared" si="13"/>
        <v>12.043333333333344</v>
      </c>
      <c r="W53" s="15">
        <f t="shared" si="14"/>
        <v>7.3870009692717371</v>
      </c>
      <c r="X53" s="15">
        <f t="shared" si="15"/>
        <v>1.2050345324916547</v>
      </c>
      <c r="Y53" s="15">
        <f t="shared" si="16"/>
        <v>66.89</v>
      </c>
      <c r="Z53" s="15">
        <f t="shared" si="17"/>
        <v>9.9998865689448131</v>
      </c>
      <c r="AA53" s="15">
        <f t="shared" si="40"/>
        <v>77.377536891600329</v>
      </c>
      <c r="AB53" s="15">
        <f t="shared" si="18"/>
        <v>285.27210000000002</v>
      </c>
      <c r="AC53" s="15">
        <f t="shared" si="19"/>
        <v>1.2449102722428051</v>
      </c>
      <c r="AD53" s="15">
        <f t="shared" si="20"/>
        <v>1.4499948956025166</v>
      </c>
      <c r="AE53" s="15">
        <f t="shared" si="21"/>
        <v>0.57857544786289117</v>
      </c>
      <c r="AF53" s="15">
        <f t="shared" si="22"/>
        <v>1.0867853327530803</v>
      </c>
      <c r="AG53" s="15">
        <f t="shared" si="23"/>
        <v>2.1836310696448423E-26</v>
      </c>
      <c r="AH53" s="15">
        <f t="shared" si="24"/>
        <v>8.0884865682499391E-2</v>
      </c>
      <c r="AI53" s="15">
        <f t="shared" si="25"/>
        <v>-6.165295498877971E-29</v>
      </c>
      <c r="AJ53" s="15">
        <f t="shared" si="26"/>
        <v>9.6740573211242911</v>
      </c>
      <c r="AK53" s="15">
        <f t="shared" si="27"/>
        <v>5.0945013611252854</v>
      </c>
      <c r="AL53" s="15">
        <f t="shared" si="28"/>
        <v>1.1088064001002127</v>
      </c>
      <c r="AM53" s="15">
        <f t="shared" si="29"/>
        <v>10.989576006553166</v>
      </c>
      <c r="AP53" s="16">
        <f t="shared" si="34"/>
        <v>10.989576006553166</v>
      </c>
      <c r="AQ53" t="s">
        <v>60</v>
      </c>
      <c r="BC53">
        <v>0</v>
      </c>
      <c r="BD53">
        <v>0</v>
      </c>
    </row>
    <row r="54" spans="1:56" x14ac:dyDescent="0.2">
      <c r="A54" s="28">
        <f>'(Lab)limts'!B50</f>
        <v>58.831666666666671</v>
      </c>
      <c r="B54" s="29">
        <f>'(Lab)limts'!C50</f>
        <v>1.253333</v>
      </c>
      <c r="C54" s="15">
        <f>'(Lab)limts'!F50</f>
        <v>5.9849999999999994</v>
      </c>
      <c r="D54" s="15">
        <f t="shared" si="38"/>
        <v>72.911666666666676</v>
      </c>
      <c r="E54" s="15">
        <f t="shared" si="38"/>
        <v>1.4316666666666666</v>
      </c>
      <c r="F54" s="15">
        <f t="shared" si="38"/>
        <v>13.528333333333334</v>
      </c>
      <c r="G54" s="15">
        <f t="shared" si="0"/>
        <v>6.1148236776614411</v>
      </c>
      <c r="H54" s="15">
        <f t="shared" si="1"/>
        <v>13.603877102584477</v>
      </c>
      <c r="I54" s="15">
        <f t="shared" si="2"/>
        <v>9.8593503901229589</v>
      </c>
      <c r="J54" s="15">
        <f t="shared" si="3"/>
        <v>0.48075459402486947</v>
      </c>
      <c r="K54" s="15">
        <f t="shared" si="4"/>
        <v>58.831666666666671</v>
      </c>
      <c r="L54" s="15">
        <f t="shared" si="5"/>
        <v>1.8558785975929717</v>
      </c>
      <c r="M54" s="15">
        <f t="shared" si="41"/>
        <v>5.9849999999999994</v>
      </c>
      <c r="N54" s="15">
        <f t="shared" si="41"/>
        <v>72.911666666666676</v>
      </c>
      <c r="O54" s="15">
        <f t="shared" si="7"/>
        <v>2.1199469937789379</v>
      </c>
      <c r="P54" s="15">
        <f t="shared" si="8"/>
        <v>13.528333333333334</v>
      </c>
      <c r="Q54" s="15">
        <f t="shared" si="9"/>
        <v>6.2661399895792025</v>
      </c>
      <c r="R54" s="15">
        <f t="shared" si="10"/>
        <v>13.693428279076432</v>
      </c>
      <c r="S54" s="15">
        <f t="shared" si="11"/>
        <v>72.771947204777121</v>
      </c>
      <c r="T54" s="15">
        <f t="shared" si="12"/>
        <v>81.093937660013225</v>
      </c>
      <c r="U54" s="15">
        <f t="shared" si="39"/>
        <v>8.3219904552361044</v>
      </c>
      <c r="V54" s="15">
        <f t="shared" si="13"/>
        <v>14.080000000000005</v>
      </c>
      <c r="W54" s="15">
        <f t="shared" si="14"/>
        <v>7.4272882894972296</v>
      </c>
      <c r="X54" s="15">
        <f t="shared" si="15"/>
        <v>1.3442464656227775</v>
      </c>
      <c r="Y54" s="15">
        <f t="shared" si="16"/>
        <v>65.87166666666667</v>
      </c>
      <c r="Z54" s="15">
        <f t="shared" si="17"/>
        <v>9.9797841343278169</v>
      </c>
      <c r="AA54" s="15">
        <f t="shared" si="40"/>
        <v>76.93294243239518</v>
      </c>
      <c r="AB54" s="15">
        <f t="shared" si="18"/>
        <v>251.90980277777788</v>
      </c>
      <c r="AC54" s="15">
        <f t="shared" si="19"/>
        <v>1.2291521279355409</v>
      </c>
      <c r="AD54" s="15">
        <f t="shared" si="20"/>
        <v>1.4490902860447519</v>
      </c>
      <c r="AE54" s="15">
        <f t="shared" si="21"/>
        <v>0.57859672043151877</v>
      </c>
      <c r="AF54" s="15">
        <f t="shared" si="22"/>
        <v>1.0866140555610486</v>
      </c>
      <c r="AG54" s="15">
        <f t="shared" si="23"/>
        <v>1.6479217192848334E-26</v>
      </c>
      <c r="AH54" s="15">
        <f t="shared" si="24"/>
        <v>8.0318112633609925E-2</v>
      </c>
      <c r="AI54" s="15">
        <f t="shared" si="25"/>
        <v>-4.6201644653659046E-29</v>
      </c>
      <c r="AJ54" s="15">
        <f t="shared" si="26"/>
        <v>11.455050745954848</v>
      </c>
      <c r="AK54" s="15">
        <f t="shared" si="27"/>
        <v>5.1254834574661245</v>
      </c>
      <c r="AL54" s="15">
        <f t="shared" si="28"/>
        <v>1.2370965189923908</v>
      </c>
      <c r="AM54" s="15">
        <f t="shared" si="29"/>
        <v>12.610280570330808</v>
      </c>
      <c r="AP54" s="16">
        <f t="shared" si="34"/>
        <v>12.610280570330808</v>
      </c>
      <c r="AQ54" t="s">
        <v>61</v>
      </c>
      <c r="BC54">
        <v>0</v>
      </c>
      <c r="BD54">
        <v>0</v>
      </c>
    </row>
    <row r="55" spans="1:56" x14ac:dyDescent="0.2">
      <c r="A55" s="28">
        <f>'(Lab)limts'!B51</f>
        <v>60.830000000000005</v>
      </c>
      <c r="B55" s="29">
        <f>'(Lab)limts'!C51</f>
        <v>0.62666699999999997</v>
      </c>
      <c r="C55" s="15">
        <f>'(Lab)limts'!F51</f>
        <v>4.4666666666666677</v>
      </c>
      <c r="D55" s="15">
        <f t="shared" si="38"/>
        <v>72.911666666666676</v>
      </c>
      <c r="E55" s="15">
        <f t="shared" si="38"/>
        <v>1.4316666666666666</v>
      </c>
      <c r="F55" s="15">
        <f t="shared" si="38"/>
        <v>13.528333333333334</v>
      </c>
      <c r="G55" s="15">
        <f t="shared" si="0"/>
        <v>4.5104126906526103</v>
      </c>
      <c r="H55" s="15">
        <f t="shared" si="1"/>
        <v>13.603877102584477</v>
      </c>
      <c r="I55" s="15">
        <f t="shared" si="2"/>
        <v>9.0571448966185439</v>
      </c>
      <c r="J55" s="15">
        <f t="shared" si="3"/>
        <v>0.48569552980356118</v>
      </c>
      <c r="K55" s="15">
        <f t="shared" si="4"/>
        <v>60.830000000000005</v>
      </c>
      <c r="L55" s="15">
        <f t="shared" si="5"/>
        <v>0.93103636057540828</v>
      </c>
      <c r="M55" s="15">
        <f t="shared" si="41"/>
        <v>4.4666666666666677</v>
      </c>
      <c r="N55" s="15">
        <f t="shared" si="41"/>
        <v>72.911666666666676</v>
      </c>
      <c r="O55" s="15">
        <f t="shared" si="7"/>
        <v>2.127020766835432</v>
      </c>
      <c r="P55" s="15">
        <f t="shared" si="8"/>
        <v>13.528333333333334</v>
      </c>
      <c r="Q55" s="15">
        <f t="shared" si="9"/>
        <v>4.5626680589129673</v>
      </c>
      <c r="R55" s="15">
        <f t="shared" si="10"/>
        <v>13.694525187837911</v>
      </c>
      <c r="S55" s="15">
        <f t="shared" si="11"/>
        <v>78.225800261267068</v>
      </c>
      <c r="T55" s="15">
        <f t="shared" si="12"/>
        <v>81.064698903496904</v>
      </c>
      <c r="U55" s="15">
        <f t="shared" si="39"/>
        <v>2.8388986422298359</v>
      </c>
      <c r="V55" s="15">
        <f t="shared" si="13"/>
        <v>12.081666666666671</v>
      </c>
      <c r="W55" s="15">
        <f t="shared" si="14"/>
        <v>9.1318571289249437</v>
      </c>
      <c r="X55" s="15">
        <f t="shared" si="15"/>
        <v>0.39162080473026678</v>
      </c>
      <c r="Y55" s="15">
        <f t="shared" si="16"/>
        <v>66.870833333333337</v>
      </c>
      <c r="Z55" s="15">
        <f t="shared" si="17"/>
        <v>9.1285966233754401</v>
      </c>
      <c r="AA55" s="15">
        <f t="shared" si="40"/>
        <v>79.645249582381979</v>
      </c>
      <c r="AB55" s="15">
        <f t="shared" si="18"/>
        <v>284.62501736111125</v>
      </c>
      <c r="AC55" s="15">
        <f t="shared" si="19"/>
        <v>1.2446141330932134</v>
      </c>
      <c r="AD55" s="15">
        <f t="shared" si="20"/>
        <v>1.4107868480518948</v>
      </c>
      <c r="AE55" s="15">
        <f t="shared" si="21"/>
        <v>0.57966863187483608</v>
      </c>
      <c r="AF55" s="15">
        <f t="shared" si="22"/>
        <v>1.0793734167341393</v>
      </c>
      <c r="AG55" s="15">
        <f t="shared" si="23"/>
        <v>9.0869941991009758E-26</v>
      </c>
      <c r="AH55" s="15">
        <f t="shared" si="24"/>
        <v>5.8812030346905839E-2</v>
      </c>
      <c r="AI55" s="15">
        <f t="shared" si="25"/>
        <v>-1.8654937000295422E-28</v>
      </c>
      <c r="AJ55" s="15">
        <f t="shared" si="26"/>
        <v>9.7071585043312645</v>
      </c>
      <c r="AK55" s="15">
        <f t="shared" si="27"/>
        <v>6.4728822369834251</v>
      </c>
      <c r="AL55" s="15">
        <f t="shared" si="28"/>
        <v>0.36282235476503955</v>
      </c>
      <c r="AM55" s="15">
        <f t="shared" si="29"/>
        <v>11.672993221242939</v>
      </c>
      <c r="AP55" s="16">
        <f t="shared" si="34"/>
        <v>11.672993221242939</v>
      </c>
      <c r="AQ55" t="s">
        <v>62</v>
      </c>
      <c r="BC55">
        <v>0</v>
      </c>
      <c r="BD55">
        <v>0</v>
      </c>
    </row>
    <row r="56" spans="1:56" x14ac:dyDescent="0.2">
      <c r="A56" s="28">
        <f>'(Lab)limts'!B52</f>
        <v>60.978333333333332</v>
      </c>
      <c r="B56" s="29">
        <f>'(Lab)limts'!C52</f>
        <v>0.66833299999999995</v>
      </c>
      <c r="C56" s="15">
        <f>'(Lab)limts'!F52</f>
        <v>4.2833333333333341</v>
      </c>
      <c r="D56" s="15">
        <f t="shared" si="38"/>
        <v>72.911666666666676</v>
      </c>
      <c r="E56" s="15">
        <f t="shared" si="38"/>
        <v>1.4316666666666666</v>
      </c>
      <c r="F56" s="15">
        <f t="shared" si="38"/>
        <v>13.528333333333334</v>
      </c>
      <c r="G56" s="15">
        <f t="shared" si="0"/>
        <v>4.3351601404484992</v>
      </c>
      <c r="H56" s="15">
        <f t="shared" si="1"/>
        <v>13.603877102584477</v>
      </c>
      <c r="I56" s="15">
        <f t="shared" si="2"/>
        <v>8.9695186215164888</v>
      </c>
      <c r="J56" s="15">
        <f t="shared" si="3"/>
        <v>0.4861737042992163</v>
      </c>
      <c r="K56" s="15">
        <f t="shared" si="4"/>
        <v>60.978333333333332</v>
      </c>
      <c r="L56" s="15">
        <f t="shared" si="5"/>
        <v>0.99325893031540802</v>
      </c>
      <c r="M56" s="15">
        <f t="shared" si="41"/>
        <v>4.2833333333333341</v>
      </c>
      <c r="N56" s="15">
        <f t="shared" si="41"/>
        <v>72.911666666666676</v>
      </c>
      <c r="O56" s="15">
        <f t="shared" si="7"/>
        <v>2.1277053533217112</v>
      </c>
      <c r="P56" s="15">
        <f t="shared" si="8"/>
        <v>13.528333333333334</v>
      </c>
      <c r="Q56" s="15">
        <f t="shared" si="9"/>
        <v>4.3969884861227184</v>
      </c>
      <c r="R56" s="15">
        <f t="shared" si="10"/>
        <v>13.694631533865074</v>
      </c>
      <c r="S56" s="15">
        <f t="shared" si="11"/>
        <v>76.944470777377532</v>
      </c>
      <c r="T56" s="15">
        <f t="shared" si="12"/>
        <v>81.061869480237874</v>
      </c>
      <c r="U56" s="15">
        <f t="shared" si="39"/>
        <v>4.117398702860342</v>
      </c>
      <c r="V56" s="15">
        <f t="shared" si="13"/>
        <v>11.933333333333344</v>
      </c>
      <c r="W56" s="15">
        <f t="shared" si="14"/>
        <v>9.2976430477423548</v>
      </c>
      <c r="X56" s="15">
        <f t="shared" si="15"/>
        <v>0.55751900724553671</v>
      </c>
      <c r="Y56" s="15">
        <f t="shared" si="16"/>
        <v>66.945000000000007</v>
      </c>
      <c r="Z56" s="15">
        <f t="shared" si="17"/>
        <v>9.0458100099938967</v>
      </c>
      <c r="AA56" s="15">
        <f t="shared" si="40"/>
        <v>79.00317012880771</v>
      </c>
      <c r="AB56" s="15">
        <f t="shared" si="18"/>
        <v>287.13302500000026</v>
      </c>
      <c r="AC56" s="15">
        <f t="shared" si="19"/>
        <v>1.2457599708277687</v>
      </c>
      <c r="AD56" s="15">
        <f t="shared" si="20"/>
        <v>1.4070614504497254</v>
      </c>
      <c r="AE56" s="15">
        <f t="shared" si="21"/>
        <v>0.57914537053807047</v>
      </c>
      <c r="AF56" s="15">
        <f t="shared" si="22"/>
        <v>1.0785825848508235</v>
      </c>
      <c r="AG56" s="15">
        <f t="shared" si="23"/>
        <v>6.0787439545653777E-26</v>
      </c>
      <c r="AH56" s="15">
        <f t="shared" si="24"/>
        <v>5.696785033426037E-2</v>
      </c>
      <c r="AI56" s="15">
        <f t="shared" si="25"/>
        <v>-1.2087905209314816E-28</v>
      </c>
      <c r="AJ56" s="15">
        <f t="shared" si="26"/>
        <v>9.579159398904121</v>
      </c>
      <c r="AK56" s="15">
        <f t="shared" si="27"/>
        <v>6.6078443445171775</v>
      </c>
      <c r="AL56" s="15">
        <f t="shared" si="28"/>
        <v>0.51689969324198393</v>
      </c>
      <c r="AM56" s="15">
        <f t="shared" si="29"/>
        <v>11.648651723004447</v>
      </c>
      <c r="AP56" s="16">
        <f t="shared" si="34"/>
        <v>11.648651723004447</v>
      </c>
      <c r="AQ56" t="s">
        <v>63</v>
      </c>
      <c r="BC56">
        <v>0</v>
      </c>
      <c r="BD56">
        <v>0</v>
      </c>
    </row>
    <row r="57" spans="1:56" x14ac:dyDescent="0.2">
      <c r="A57" s="28">
        <f>'(Lab)limts'!B53</f>
        <v>61.578333333333326</v>
      </c>
      <c r="B57" s="29">
        <f>'(Lab)limts'!C53</f>
        <v>1.4384133333333322</v>
      </c>
      <c r="C57" s="15">
        <f>'(Lab)limts'!F53</f>
        <v>17.371666666666666</v>
      </c>
      <c r="D57" s="15">
        <f t="shared" si="38"/>
        <v>72.911666666666676</v>
      </c>
      <c r="E57" s="15">
        <f t="shared" si="38"/>
        <v>1.4316666666666666</v>
      </c>
      <c r="F57" s="15">
        <f t="shared" si="38"/>
        <v>13.528333333333334</v>
      </c>
      <c r="G57" s="15">
        <f t="shared" si="0"/>
        <v>17.431116880317475</v>
      </c>
      <c r="H57" s="15">
        <f t="shared" si="1"/>
        <v>13.603877102584477</v>
      </c>
      <c r="I57" s="15">
        <f t="shared" si="2"/>
        <v>15.517496991450976</v>
      </c>
      <c r="J57" s="15">
        <f t="shared" si="3"/>
        <v>0.40742755397828734</v>
      </c>
      <c r="K57" s="15">
        <f t="shared" si="4"/>
        <v>61.578333333333326</v>
      </c>
      <c r="L57" s="15">
        <f t="shared" si="5"/>
        <v>2.0244625593430867</v>
      </c>
      <c r="M57" s="15">
        <f t="shared" si="41"/>
        <v>17.371666666666666</v>
      </c>
      <c r="N57" s="15">
        <f t="shared" si="41"/>
        <v>72.911666666666676</v>
      </c>
      <c r="O57" s="15">
        <f t="shared" si="7"/>
        <v>2.0149671147789148</v>
      </c>
      <c r="P57" s="15">
        <f t="shared" si="8"/>
        <v>13.528333333333334</v>
      </c>
      <c r="Q57" s="15">
        <f t="shared" si="9"/>
        <v>17.48923244261908</v>
      </c>
      <c r="R57" s="15">
        <f t="shared" si="10"/>
        <v>13.677569054894889</v>
      </c>
      <c r="S57" s="15">
        <f t="shared" si="11"/>
        <v>83.352837485601938</v>
      </c>
      <c r="T57" s="15">
        <f t="shared" si="12"/>
        <v>81.528403914841164</v>
      </c>
      <c r="U57" s="15">
        <f t="shared" si="39"/>
        <v>-1.8244335707607746</v>
      </c>
      <c r="V57" s="15">
        <f t="shared" si="13"/>
        <v>11.33333333333335</v>
      </c>
      <c r="W57" s="15">
        <f t="shared" si="14"/>
        <v>-3.8116633877241917</v>
      </c>
      <c r="X57" s="15">
        <f t="shared" si="15"/>
        <v>-0.49246674330508872</v>
      </c>
      <c r="Y57" s="15">
        <f t="shared" si="16"/>
        <v>67.245000000000005</v>
      </c>
      <c r="Z57" s="15">
        <f t="shared" si="17"/>
        <v>15.583400748756985</v>
      </c>
      <c r="AA57" s="15">
        <f t="shared" si="40"/>
        <v>82.440620700221558</v>
      </c>
      <c r="AB57" s="15">
        <f t="shared" si="18"/>
        <v>297.39002500000015</v>
      </c>
      <c r="AC57" s="15">
        <f t="shared" si="19"/>
        <v>1.2503923289795971</v>
      </c>
      <c r="AD57" s="15">
        <f t="shared" si="20"/>
        <v>1.7012530336940643</v>
      </c>
      <c r="AE57" s="15">
        <f t="shared" si="21"/>
        <v>0.5841345340720896</v>
      </c>
      <c r="AF57" s="15">
        <f t="shared" si="22"/>
        <v>1.1365420380345073</v>
      </c>
      <c r="AG57" s="15">
        <f t="shared" si="23"/>
        <v>5.151260368121374E-25</v>
      </c>
      <c r="AH57" s="15">
        <f t="shared" si="24"/>
        <v>0.37562951390831062</v>
      </c>
      <c r="AI57" s="15">
        <f t="shared" si="25"/>
        <v>-6.7543035264954103E-27</v>
      </c>
      <c r="AJ57" s="15">
        <f t="shared" si="26"/>
        <v>9.0638218666793176</v>
      </c>
      <c r="AK57" s="15">
        <f t="shared" si="27"/>
        <v>-2.2405035066698029</v>
      </c>
      <c r="AL57" s="15">
        <f t="shared" si="28"/>
        <v>-0.43330270841256524</v>
      </c>
      <c r="AM57" s="15">
        <f t="shared" si="29"/>
        <v>9.3466825147434793</v>
      </c>
      <c r="AP57" s="16">
        <f t="shared" si="34"/>
        <v>9.3466825147434793</v>
      </c>
      <c r="AQ57" t="s">
        <v>64</v>
      </c>
      <c r="BC57">
        <v>0</v>
      </c>
      <c r="BD57">
        <v>0</v>
      </c>
    </row>
    <row r="58" spans="1:56" x14ac:dyDescent="0.2">
      <c r="A58" s="28">
        <f>'(Lab)limts'!B54</f>
        <v>58.324999999999996</v>
      </c>
      <c r="B58" s="29">
        <f>'(Lab)limts'!C54</f>
        <v>1.3790466666666656</v>
      </c>
      <c r="C58" s="15">
        <f>'(Lab)limts'!F54</f>
        <v>17.371666666666666</v>
      </c>
      <c r="D58" s="15">
        <f t="shared" si="38"/>
        <v>72.911666666666676</v>
      </c>
      <c r="E58" s="15">
        <f t="shared" si="38"/>
        <v>1.4316666666666666</v>
      </c>
      <c r="F58" s="15">
        <f t="shared" si="38"/>
        <v>13.528333333333334</v>
      </c>
      <c r="G58" s="15">
        <f t="shared" si="0"/>
        <v>17.426318385896149</v>
      </c>
      <c r="H58" s="15">
        <f t="shared" si="1"/>
        <v>13.603877102584477</v>
      </c>
      <c r="I58" s="15">
        <f t="shared" si="2"/>
        <v>15.515097744240313</v>
      </c>
      <c r="J58" s="15">
        <f t="shared" si="3"/>
        <v>0.4074759247588865</v>
      </c>
      <c r="K58" s="15">
        <f t="shared" si="4"/>
        <v>58.324999999999996</v>
      </c>
      <c r="L58" s="15">
        <f t="shared" si="5"/>
        <v>1.9409749824523252</v>
      </c>
      <c r="M58" s="15">
        <f t="shared" si="41"/>
        <v>17.371666666666666</v>
      </c>
      <c r="N58" s="15">
        <f t="shared" si="41"/>
        <v>72.911666666666676</v>
      </c>
      <c r="O58" s="15">
        <f t="shared" si="7"/>
        <v>2.0150363656131391</v>
      </c>
      <c r="P58" s="15">
        <f t="shared" si="8"/>
        <v>13.528333333333334</v>
      </c>
      <c r="Q58" s="15">
        <f t="shared" si="9"/>
        <v>17.479765063074606</v>
      </c>
      <c r="R58" s="15">
        <f t="shared" si="10"/>
        <v>13.677579257036721</v>
      </c>
      <c r="S58" s="15">
        <f t="shared" si="11"/>
        <v>83.624657395592038</v>
      </c>
      <c r="T58" s="15">
        <f t="shared" si="12"/>
        <v>81.528116986279485</v>
      </c>
      <c r="U58" s="15">
        <f t="shared" si="39"/>
        <v>-2.0965404093125528</v>
      </c>
      <c r="V58" s="15">
        <f t="shared" si="13"/>
        <v>14.58666666666668</v>
      </c>
      <c r="W58" s="15">
        <f t="shared" si="14"/>
        <v>-3.802185806037885</v>
      </c>
      <c r="X58" s="15">
        <f t="shared" si="15"/>
        <v>-0.56575550898850469</v>
      </c>
      <c r="Y58" s="15">
        <f t="shared" si="16"/>
        <v>65.618333333333339</v>
      </c>
      <c r="Z58" s="15">
        <f t="shared" si="17"/>
        <v>15.578672160055664</v>
      </c>
      <c r="AA58" s="15">
        <f t="shared" si="40"/>
        <v>82.576387190935762</v>
      </c>
      <c r="AB58" s="15">
        <f t="shared" si="18"/>
        <v>243.93233611111131</v>
      </c>
      <c r="AC58" s="15">
        <f t="shared" si="19"/>
        <v>1.2252238267017925</v>
      </c>
      <c r="AD58" s="15">
        <f t="shared" si="20"/>
        <v>1.7010402472025048</v>
      </c>
      <c r="AE58" s="15">
        <f t="shared" si="21"/>
        <v>0.58444838622101469</v>
      </c>
      <c r="AF58" s="15">
        <f t="shared" si="22"/>
        <v>1.1365739470511618</v>
      </c>
      <c r="AG58" s="15">
        <f t="shared" si="23"/>
        <v>5.6005784112192203E-25</v>
      </c>
      <c r="AH58" s="15">
        <f t="shared" si="24"/>
        <v>0.37524477995146943</v>
      </c>
      <c r="AI58" s="15">
        <f t="shared" si="25"/>
        <v>-7.3359253731387039E-27</v>
      </c>
      <c r="AJ58" s="15">
        <f t="shared" si="26"/>
        <v>11.905307706864349</v>
      </c>
      <c r="AK58" s="15">
        <f t="shared" si="27"/>
        <v>-2.2352121369796394</v>
      </c>
      <c r="AL58" s="15">
        <f t="shared" si="28"/>
        <v>-0.4977727234170341</v>
      </c>
      <c r="AM58" s="15">
        <f t="shared" si="29"/>
        <v>12.123543317718742</v>
      </c>
      <c r="AP58" s="16">
        <f t="shared" si="34"/>
        <v>12.123543317718742</v>
      </c>
      <c r="AQ58" t="s">
        <v>65</v>
      </c>
      <c r="BC58">
        <v>0</v>
      </c>
      <c r="BD58">
        <v>0</v>
      </c>
    </row>
    <row r="59" spans="1:56" x14ac:dyDescent="0.2">
      <c r="A59" s="28">
        <f>'(Lab)limts'!B55</f>
        <v>58.581666666666671</v>
      </c>
      <c r="B59" s="29">
        <f>'(Lab)limts'!C55</f>
        <v>1.3833399999999993</v>
      </c>
      <c r="C59" s="15">
        <f>'(Lab)limts'!F55</f>
        <v>17.371666666666666</v>
      </c>
      <c r="D59" s="15">
        <f t="shared" ref="D59:F74" si="42">D58</f>
        <v>72.911666666666676</v>
      </c>
      <c r="E59" s="15">
        <f t="shared" si="42"/>
        <v>1.4316666666666666</v>
      </c>
      <c r="F59" s="15">
        <f t="shared" si="42"/>
        <v>13.528333333333334</v>
      </c>
      <c r="G59" s="15">
        <f t="shared" si="0"/>
        <v>17.426658668068811</v>
      </c>
      <c r="H59" s="15">
        <f t="shared" si="1"/>
        <v>13.603877102584477</v>
      </c>
      <c r="I59" s="15">
        <f t="shared" si="2"/>
        <v>15.515267885326644</v>
      </c>
      <c r="J59" s="15">
        <f t="shared" si="3"/>
        <v>0.40747249510316613</v>
      </c>
      <c r="K59" s="15">
        <f t="shared" si="4"/>
        <v>58.581666666666671</v>
      </c>
      <c r="L59" s="15">
        <f t="shared" si="5"/>
        <v>1.9470130013760127</v>
      </c>
      <c r="M59" s="15">
        <f t="shared" si="41"/>
        <v>17.371666666666666</v>
      </c>
      <c r="N59" s="15">
        <f t="shared" si="41"/>
        <v>72.911666666666676</v>
      </c>
      <c r="O59" s="15">
        <f t="shared" si="7"/>
        <v>2.0150314554893662</v>
      </c>
      <c r="P59" s="15">
        <f t="shared" si="8"/>
        <v>13.528333333333334</v>
      </c>
      <c r="Q59" s="15">
        <f t="shared" si="9"/>
        <v>17.480436562205906</v>
      </c>
      <c r="R59" s="15">
        <f t="shared" si="10"/>
        <v>13.677578533658266</v>
      </c>
      <c r="S59" s="15">
        <f t="shared" si="11"/>
        <v>83.604988918590976</v>
      </c>
      <c r="T59" s="15">
        <f t="shared" si="12"/>
        <v>81.528137330493252</v>
      </c>
      <c r="U59" s="15">
        <f t="shared" si="39"/>
        <v>-2.0768515880977247</v>
      </c>
      <c r="V59" s="15">
        <f t="shared" si="13"/>
        <v>14.330000000000005</v>
      </c>
      <c r="W59" s="15">
        <f t="shared" si="14"/>
        <v>-3.8028580285476394</v>
      </c>
      <c r="X59" s="15">
        <f t="shared" si="15"/>
        <v>-0.56045377679326647</v>
      </c>
      <c r="Y59" s="15">
        <f t="shared" si="16"/>
        <v>65.74666666666667</v>
      </c>
      <c r="Z59" s="15">
        <f t="shared" si="17"/>
        <v>15.579007547932086</v>
      </c>
      <c r="AA59" s="15">
        <f t="shared" si="40"/>
        <v>82.566563124542114</v>
      </c>
      <c r="AB59" s="15">
        <f t="shared" si="18"/>
        <v>247.95751111111122</v>
      </c>
      <c r="AC59" s="15">
        <f t="shared" si="19"/>
        <v>1.2272142472320366</v>
      </c>
      <c r="AD59" s="15">
        <f t="shared" si="20"/>
        <v>1.7010553396569439</v>
      </c>
      <c r="AE59" s="15">
        <f t="shared" si="21"/>
        <v>0.58442535859845224</v>
      </c>
      <c r="AF59" s="15">
        <f t="shared" si="22"/>
        <v>1.1365715060921231</v>
      </c>
      <c r="AG59" s="15">
        <f t="shared" si="23"/>
        <v>5.5668006659474075E-25</v>
      </c>
      <c r="AH59" s="15">
        <f t="shared" si="24"/>
        <v>0.37527206004824104</v>
      </c>
      <c r="AI59" s="15">
        <f t="shared" si="25"/>
        <v>-7.29221164819307E-27</v>
      </c>
      <c r="AJ59" s="15">
        <f t="shared" si="26"/>
        <v>11.676852703039511</v>
      </c>
      <c r="AK59" s="15">
        <f t="shared" si="27"/>
        <v>-2.2355874849518838</v>
      </c>
      <c r="AL59" s="15">
        <f t="shared" si="28"/>
        <v>-0.49310912141399377</v>
      </c>
      <c r="AM59" s="15">
        <f t="shared" si="29"/>
        <v>11.899155308549272</v>
      </c>
      <c r="AP59" s="16">
        <f t="shared" si="34"/>
        <v>11.899155308549272</v>
      </c>
      <c r="AQ59" t="s">
        <v>66</v>
      </c>
      <c r="BC59">
        <v>0</v>
      </c>
      <c r="BD59">
        <v>0</v>
      </c>
    </row>
    <row r="60" spans="1:56" x14ac:dyDescent="0.2">
      <c r="A60" s="28">
        <f>'(Lab)limts'!B56</f>
        <v>59.064999999999998</v>
      </c>
      <c r="B60" s="29">
        <f>'(Lab)limts'!C56</f>
        <v>1.3944266666666656</v>
      </c>
      <c r="C60" s="15">
        <f>'(Lab)limts'!F56</f>
        <v>17.371666666666666</v>
      </c>
      <c r="D60" s="15">
        <f t="shared" si="42"/>
        <v>72.911666666666676</v>
      </c>
      <c r="E60" s="15">
        <f t="shared" si="42"/>
        <v>1.4316666666666666</v>
      </c>
      <c r="F60" s="15">
        <f t="shared" si="42"/>
        <v>13.528333333333334</v>
      </c>
      <c r="G60" s="15">
        <f t="shared" si="0"/>
        <v>17.427542239411984</v>
      </c>
      <c r="H60" s="15">
        <f t="shared" si="1"/>
        <v>13.603877102584477</v>
      </c>
      <c r="I60" s="15">
        <f t="shared" si="2"/>
        <v>15.515709670998231</v>
      </c>
      <c r="J60" s="15">
        <f t="shared" si="3"/>
        <v>0.40746358933711158</v>
      </c>
      <c r="K60" s="15">
        <f t="shared" si="4"/>
        <v>59.064999999999998</v>
      </c>
      <c r="L60" s="15">
        <f t="shared" si="5"/>
        <v>1.9626047613340489</v>
      </c>
      <c r="M60" s="15">
        <f t="shared" si="41"/>
        <v>17.371666666666666</v>
      </c>
      <c r="N60" s="15">
        <f t="shared" si="41"/>
        <v>72.911666666666676</v>
      </c>
      <c r="O60" s="15">
        <f t="shared" si="7"/>
        <v>2.0150187054009647</v>
      </c>
      <c r="P60" s="15">
        <f t="shared" si="8"/>
        <v>13.528333333333334</v>
      </c>
      <c r="Q60" s="15">
        <f t="shared" si="9"/>
        <v>17.482180076494718</v>
      </c>
      <c r="R60" s="15">
        <f t="shared" si="10"/>
        <v>13.677576655273901</v>
      </c>
      <c r="S60" s="15">
        <f t="shared" si="11"/>
        <v>83.554206725485187</v>
      </c>
      <c r="T60" s="15">
        <f t="shared" si="12"/>
        <v>81.52819015819891</v>
      </c>
      <c r="U60" s="15">
        <f t="shared" si="39"/>
        <v>-2.0260165672862769</v>
      </c>
      <c r="V60" s="15">
        <f t="shared" si="13"/>
        <v>13.846666666666678</v>
      </c>
      <c r="W60" s="15">
        <f t="shared" si="14"/>
        <v>-3.8046034212208166</v>
      </c>
      <c r="X60" s="15">
        <f t="shared" si="15"/>
        <v>-0.54676424524524647</v>
      </c>
      <c r="Y60" s="15">
        <f t="shared" si="16"/>
        <v>65.988333333333344</v>
      </c>
      <c r="Z60" s="15">
        <f t="shared" si="17"/>
        <v>15.579878365884309</v>
      </c>
      <c r="AA60" s="15">
        <f t="shared" si="40"/>
        <v>82.541198441842056</v>
      </c>
      <c r="AB60" s="15">
        <f t="shared" si="18"/>
        <v>255.62680277777812</v>
      </c>
      <c r="AC60" s="15">
        <f t="shared" si="19"/>
        <v>1.2309600811861723</v>
      </c>
      <c r="AD60" s="15">
        <f t="shared" si="20"/>
        <v>1.7010945264647939</v>
      </c>
      <c r="AE60" s="15">
        <f t="shared" si="21"/>
        <v>0.58436613301828944</v>
      </c>
      <c r="AF60" s="15">
        <f t="shared" si="22"/>
        <v>1.1365652991035069</v>
      </c>
      <c r="AG60" s="15">
        <f t="shared" si="23"/>
        <v>5.4805213373586819E-25</v>
      </c>
      <c r="AH60" s="15">
        <f t="shared" si="24"/>
        <v>0.37534289730529136</v>
      </c>
      <c r="AI60" s="15">
        <f t="shared" si="25"/>
        <v>-7.1805454956345842E-27</v>
      </c>
      <c r="AJ60" s="15">
        <f t="shared" si="26"/>
        <v>11.248672380442926</v>
      </c>
      <c r="AK60" s="15">
        <f t="shared" si="27"/>
        <v>-2.2365620264075061</v>
      </c>
      <c r="AL60" s="15">
        <f t="shared" si="28"/>
        <v>-0.48106716409212902</v>
      </c>
      <c r="AM60" s="15">
        <f t="shared" si="29"/>
        <v>11.478948803652502</v>
      </c>
      <c r="AP60" s="16">
        <f t="shared" si="34"/>
        <v>11.478948803652502</v>
      </c>
      <c r="AQ60" t="s">
        <v>67</v>
      </c>
      <c r="BC60">
        <v>0</v>
      </c>
      <c r="BD60">
        <v>0</v>
      </c>
    </row>
    <row r="61" spans="1:56" x14ac:dyDescent="0.2">
      <c r="A61" s="28">
        <f>'(Lab)limts'!B57</f>
        <v>61.718333333333341</v>
      </c>
      <c r="B61" s="29">
        <f>'(Lab)limts'!C57</f>
        <v>1.4410033333333323</v>
      </c>
      <c r="C61" s="15">
        <f>'(Lab)limts'!F57</f>
        <v>17.371666666666666</v>
      </c>
      <c r="D61" s="15">
        <f t="shared" si="42"/>
        <v>72.911666666666676</v>
      </c>
      <c r="E61" s="15">
        <f t="shared" si="42"/>
        <v>1.4316666666666666</v>
      </c>
      <c r="F61" s="15">
        <f t="shared" si="42"/>
        <v>13.528333333333334</v>
      </c>
      <c r="G61" s="15">
        <f t="shared" si="0"/>
        <v>17.431330797860948</v>
      </c>
      <c r="H61" s="15">
        <f t="shared" si="1"/>
        <v>13.603877102584477</v>
      </c>
      <c r="I61" s="15">
        <f t="shared" si="2"/>
        <v>15.517603950222712</v>
      </c>
      <c r="J61" s="15">
        <f t="shared" si="3"/>
        <v>0.40742539722948684</v>
      </c>
      <c r="K61" s="15">
        <f t="shared" si="4"/>
        <v>61.718333333333341</v>
      </c>
      <c r="L61" s="15">
        <f t="shared" si="5"/>
        <v>2.02810468882568</v>
      </c>
      <c r="M61" s="15">
        <f t="shared" si="41"/>
        <v>17.371666666666666</v>
      </c>
      <c r="N61" s="15">
        <f t="shared" si="41"/>
        <v>72.911666666666676</v>
      </c>
      <c r="O61" s="15">
        <f t="shared" si="7"/>
        <v>2.0149640270335487</v>
      </c>
      <c r="P61" s="15">
        <f t="shared" si="8"/>
        <v>13.528333333333334</v>
      </c>
      <c r="Q61" s="15">
        <f t="shared" si="9"/>
        <v>17.489654410725631</v>
      </c>
      <c r="R61" s="15">
        <f t="shared" si="10"/>
        <v>13.677568600011371</v>
      </c>
      <c r="S61" s="15">
        <f t="shared" si="11"/>
        <v>83.340986143723924</v>
      </c>
      <c r="T61" s="15">
        <f t="shared" si="12"/>
        <v>81.528416708376952</v>
      </c>
      <c r="U61" s="15">
        <f t="shared" si="39"/>
        <v>-1.8125694353469726</v>
      </c>
      <c r="V61" s="15">
        <f t="shared" si="13"/>
        <v>11.193333333333335</v>
      </c>
      <c r="W61" s="15">
        <f t="shared" si="14"/>
        <v>-3.8120858107142599</v>
      </c>
      <c r="X61" s="15">
        <f t="shared" si="15"/>
        <v>-0.48927043631764905</v>
      </c>
      <c r="Y61" s="15">
        <f t="shared" si="16"/>
        <v>67.315000000000012</v>
      </c>
      <c r="Z61" s="15">
        <f t="shared" si="17"/>
        <v>15.583611505368502</v>
      </c>
      <c r="AA61" s="15">
        <f t="shared" si="40"/>
        <v>82.434701426050438</v>
      </c>
      <c r="AB61" s="15">
        <f t="shared" si="18"/>
        <v>299.80922500000042</v>
      </c>
      <c r="AC61" s="15">
        <f t="shared" si="19"/>
        <v>1.2514726494041881</v>
      </c>
      <c r="AD61" s="15">
        <f t="shared" si="20"/>
        <v>1.7012625177415825</v>
      </c>
      <c r="AE61" s="15">
        <f t="shared" si="21"/>
        <v>0.58412106503993122</v>
      </c>
      <c r="AF61" s="15">
        <f t="shared" si="22"/>
        <v>1.1365407362452657</v>
      </c>
      <c r="AG61" s="15">
        <f t="shared" si="23"/>
        <v>5.1325056088164955E-25</v>
      </c>
      <c r="AH61" s="15">
        <f t="shared" si="24"/>
        <v>0.37564666756784015</v>
      </c>
      <c r="AI61" s="15">
        <f t="shared" si="25"/>
        <v>-6.7300197138776815E-27</v>
      </c>
      <c r="AJ61" s="15">
        <f t="shared" si="26"/>
        <v>8.944129413185621</v>
      </c>
      <c r="AK61" s="15">
        <f t="shared" si="27"/>
        <v>-2.2407393162195715</v>
      </c>
      <c r="AL61" s="15">
        <f t="shared" si="28"/>
        <v>-0.43049089285970332</v>
      </c>
      <c r="AM61" s="15">
        <f t="shared" si="29"/>
        <v>9.230584274676195</v>
      </c>
      <c r="AP61" s="16">
        <f t="shared" si="34"/>
        <v>9.230584274676195</v>
      </c>
      <c r="AQ61" t="s">
        <v>68</v>
      </c>
      <c r="BC61">
        <v>0</v>
      </c>
      <c r="BD61">
        <v>0</v>
      </c>
    </row>
    <row r="62" spans="1:56" x14ac:dyDescent="0.2">
      <c r="A62" s="28">
        <f>'(Lab)limts'!B58</f>
        <v>62.168333333333329</v>
      </c>
      <c r="B62" s="29">
        <f>'(Lab)limts'!C58</f>
        <v>1.4534833333333321</v>
      </c>
      <c r="C62" s="15">
        <f>'(Lab)limts'!F58</f>
        <v>17.371666666666666</v>
      </c>
      <c r="D62" s="15">
        <f t="shared" si="42"/>
        <v>72.911666666666676</v>
      </c>
      <c r="E62" s="15">
        <f t="shared" si="42"/>
        <v>1.4316666666666666</v>
      </c>
      <c r="F62" s="15">
        <f t="shared" si="42"/>
        <v>13.528333333333334</v>
      </c>
      <c r="G62" s="15">
        <f t="shared" si="0"/>
        <v>17.432366924145889</v>
      </c>
      <c r="H62" s="15">
        <f t="shared" si="1"/>
        <v>13.603877102584477</v>
      </c>
      <c r="I62" s="15">
        <f t="shared" si="2"/>
        <v>15.518122013365183</v>
      </c>
      <c r="J62" s="15">
        <f t="shared" si="3"/>
        <v>0.40741495039844056</v>
      </c>
      <c r="K62" s="15">
        <f t="shared" si="4"/>
        <v>62.168333333333329</v>
      </c>
      <c r="L62" s="15">
        <f t="shared" si="5"/>
        <v>2.0456541734882916</v>
      </c>
      <c r="M62" s="15">
        <f t="shared" si="41"/>
        <v>17.371666666666666</v>
      </c>
      <c r="N62" s="15">
        <f t="shared" si="41"/>
        <v>72.911666666666676</v>
      </c>
      <c r="O62" s="15">
        <f t="shared" si="7"/>
        <v>2.0149490706537674</v>
      </c>
      <c r="P62" s="15">
        <f t="shared" si="8"/>
        <v>13.528333333333334</v>
      </c>
      <c r="Q62" s="15">
        <f t="shared" si="9"/>
        <v>17.491698138696762</v>
      </c>
      <c r="R62" s="15">
        <f t="shared" si="10"/>
        <v>13.67756639666232</v>
      </c>
      <c r="S62" s="15">
        <f t="shared" si="11"/>
        <v>83.283888871893225</v>
      </c>
      <c r="T62" s="15">
        <f t="shared" si="12"/>
        <v>81.528478677546929</v>
      </c>
      <c r="U62" s="15">
        <f t="shared" si="39"/>
        <v>-1.7554101943462967</v>
      </c>
      <c r="V62" s="15">
        <f t="shared" si="13"/>
        <v>10.743333333333347</v>
      </c>
      <c r="W62" s="15">
        <f t="shared" si="14"/>
        <v>-3.8141317420344425</v>
      </c>
      <c r="X62" s="15">
        <f t="shared" si="15"/>
        <v>-0.47387020254124101</v>
      </c>
      <c r="Y62" s="15">
        <f t="shared" si="16"/>
        <v>67.540000000000006</v>
      </c>
      <c r="Z62" s="15">
        <f t="shared" si="17"/>
        <v>15.584632267679542</v>
      </c>
      <c r="AA62" s="15">
        <f t="shared" si="40"/>
        <v>82.406183774720077</v>
      </c>
      <c r="AB62" s="15">
        <f t="shared" si="18"/>
        <v>307.6516000000002</v>
      </c>
      <c r="AC62" s="15">
        <f t="shared" si="19"/>
        <v>1.2549437036088427</v>
      </c>
      <c r="AD62" s="15">
        <f t="shared" si="20"/>
        <v>1.7013084520455792</v>
      </c>
      <c r="AE62" s="15">
        <f t="shared" si="21"/>
        <v>0.58405642500773947</v>
      </c>
      <c r="AF62" s="15">
        <f t="shared" si="22"/>
        <v>1.1365345691098176</v>
      </c>
      <c r="AG62" s="15">
        <f t="shared" si="23"/>
        <v>5.0430942357485481E-25</v>
      </c>
      <c r="AH62" s="15">
        <f t="shared" si="24"/>
        <v>0.37572975526997132</v>
      </c>
      <c r="AI62" s="15">
        <f t="shared" si="25"/>
        <v>-6.6142413249428151E-27</v>
      </c>
      <c r="AJ62" s="15">
        <f t="shared" si="26"/>
        <v>8.560808984848272</v>
      </c>
      <c r="AK62" s="15">
        <f t="shared" si="27"/>
        <v>-2.2418813810326377</v>
      </c>
      <c r="AL62" s="15">
        <f t="shared" si="28"/>
        <v>-0.41694306132051606</v>
      </c>
      <c r="AM62" s="15">
        <f t="shared" si="29"/>
        <v>8.8593072030527882</v>
      </c>
      <c r="AP62" s="16">
        <f t="shared" si="34"/>
        <v>8.8593072030527882</v>
      </c>
      <c r="AQ62" t="s">
        <v>69</v>
      </c>
      <c r="BC62">
        <v>0</v>
      </c>
      <c r="BD62">
        <v>0</v>
      </c>
    </row>
    <row r="63" spans="1:56" x14ac:dyDescent="0.2">
      <c r="A63" s="28">
        <f>'(Lab)limts'!B59</f>
        <v>58.735000000000007</v>
      </c>
      <c r="B63" s="29">
        <f>'(Lab)limts'!C59</f>
        <v>1.3921066666666659</v>
      </c>
      <c r="C63" s="15">
        <f>'(Lab)limts'!F59</f>
        <v>17.371666666666666</v>
      </c>
      <c r="D63" s="15">
        <f t="shared" si="42"/>
        <v>72.911666666666676</v>
      </c>
      <c r="E63" s="15">
        <f t="shared" si="42"/>
        <v>1.4316666666666666</v>
      </c>
      <c r="F63" s="15">
        <f t="shared" si="42"/>
        <v>13.528333333333334</v>
      </c>
      <c r="G63" s="15">
        <f t="shared" si="0"/>
        <v>17.427356763122614</v>
      </c>
      <c r="H63" s="15">
        <f t="shared" si="1"/>
        <v>13.603877102584477</v>
      </c>
      <c r="I63" s="15">
        <f t="shared" si="2"/>
        <v>15.515616932853545</v>
      </c>
      <c r="J63" s="15">
        <f t="shared" si="3"/>
        <v>0.40746545885022251</v>
      </c>
      <c r="K63" s="15">
        <f t="shared" si="4"/>
        <v>58.735000000000007</v>
      </c>
      <c r="L63" s="15">
        <f t="shared" si="5"/>
        <v>1.9593420483684527</v>
      </c>
      <c r="M63" s="15">
        <f t="shared" si="41"/>
        <v>17.371666666666666</v>
      </c>
      <c r="N63" s="15">
        <f t="shared" si="41"/>
        <v>72.911666666666676</v>
      </c>
      <c r="O63" s="15">
        <f t="shared" si="7"/>
        <v>2.0150213819205685</v>
      </c>
      <c r="P63" s="15">
        <f t="shared" si="8"/>
        <v>13.528333333333334</v>
      </c>
      <c r="Q63" s="15">
        <f t="shared" si="9"/>
        <v>17.481814094660841</v>
      </c>
      <c r="R63" s="15">
        <f t="shared" si="10"/>
        <v>13.677577049586482</v>
      </c>
      <c r="S63" s="15">
        <f t="shared" si="11"/>
        <v>83.564832507546157</v>
      </c>
      <c r="T63" s="15">
        <f t="shared" si="12"/>
        <v>81.528179068518526</v>
      </c>
      <c r="U63" s="15">
        <f t="shared" si="39"/>
        <v>-2.0366534390276314</v>
      </c>
      <c r="V63" s="15">
        <f t="shared" si="13"/>
        <v>14.176666666666669</v>
      </c>
      <c r="W63" s="15">
        <f t="shared" si="14"/>
        <v>-3.804237045074359</v>
      </c>
      <c r="X63" s="15">
        <f t="shared" si="15"/>
        <v>-0.54962878761926937</v>
      </c>
      <c r="Y63" s="15">
        <f t="shared" si="16"/>
        <v>65.823333333333338</v>
      </c>
      <c r="Z63" s="15">
        <f t="shared" si="17"/>
        <v>15.579695572123661</v>
      </c>
      <c r="AA63" s="15">
        <f t="shared" si="40"/>
        <v>82.546505788032334</v>
      </c>
      <c r="AB63" s="15">
        <f t="shared" si="18"/>
        <v>250.37787777777791</v>
      </c>
      <c r="AC63" s="15">
        <f t="shared" si="19"/>
        <v>1.2284029114734678</v>
      </c>
      <c r="AD63" s="15">
        <f t="shared" si="20"/>
        <v>1.7010863007455648</v>
      </c>
      <c r="AE63" s="15">
        <f t="shared" si="21"/>
        <v>0.58437849814222831</v>
      </c>
      <c r="AF63" s="15">
        <f t="shared" si="22"/>
        <v>1.1365665864992613</v>
      </c>
      <c r="AG63" s="15">
        <f t="shared" si="23"/>
        <v>5.4984641703019397E-25</v>
      </c>
      <c r="AH63" s="15">
        <f t="shared" si="24"/>
        <v>0.37532802712759278</v>
      </c>
      <c r="AI63" s="15">
        <f t="shared" si="25"/>
        <v>-7.2037686782844919E-27</v>
      </c>
      <c r="AJ63" s="15">
        <f t="shared" si="26"/>
        <v>11.540730272009673</v>
      </c>
      <c r="AK63" s="15">
        <f t="shared" si="27"/>
        <v>-2.2363574637024644</v>
      </c>
      <c r="AL63" s="15">
        <f t="shared" si="28"/>
        <v>-0.48358696634939879</v>
      </c>
      <c r="AM63" s="15">
        <f t="shared" si="29"/>
        <v>11.765356189710587</v>
      </c>
      <c r="AP63" s="16">
        <f t="shared" si="34"/>
        <v>11.765356189710587</v>
      </c>
      <c r="AQ63" t="s">
        <v>70</v>
      </c>
      <c r="BC63">
        <v>0</v>
      </c>
      <c r="BD63">
        <v>0</v>
      </c>
    </row>
    <row r="64" spans="1:56" x14ac:dyDescent="0.2">
      <c r="A64" s="28">
        <f>'(Lab)limts'!B60</f>
        <v>61.696666666666665</v>
      </c>
      <c r="B64" s="29">
        <f>'(Lab)limts'!C60</f>
        <v>1.4506449999999989</v>
      </c>
      <c r="C64" s="15">
        <f>'(Lab)limts'!F60</f>
        <v>17.371666666666666</v>
      </c>
      <c r="D64" s="15">
        <f t="shared" si="42"/>
        <v>72.911666666666676</v>
      </c>
      <c r="E64" s="15">
        <f t="shared" si="42"/>
        <v>1.4316666666666666</v>
      </c>
      <c r="F64" s="15">
        <f t="shared" si="42"/>
        <v>13.528333333333334</v>
      </c>
      <c r="G64" s="15">
        <f t="shared" si="0"/>
        <v>17.432130497842277</v>
      </c>
      <c r="H64" s="15">
        <f t="shared" si="1"/>
        <v>13.603877102584477</v>
      </c>
      <c r="I64" s="15">
        <f t="shared" si="2"/>
        <v>15.518003800213377</v>
      </c>
      <c r="J64" s="15">
        <f t="shared" si="3"/>
        <v>0.40741733425239968</v>
      </c>
      <c r="K64" s="15">
        <f t="shared" si="4"/>
        <v>61.696666666666665</v>
      </c>
      <c r="L64" s="15">
        <f t="shared" si="5"/>
        <v>2.0416629188465709</v>
      </c>
      <c r="M64" s="15">
        <f t="shared" si="41"/>
        <v>17.371666666666666</v>
      </c>
      <c r="N64" s="15">
        <f t="shared" si="41"/>
        <v>72.911666666666676</v>
      </c>
      <c r="O64" s="15">
        <f t="shared" si="7"/>
        <v>2.014952483538019</v>
      </c>
      <c r="P64" s="15">
        <f t="shared" si="8"/>
        <v>13.528333333333334</v>
      </c>
      <c r="Q64" s="15">
        <f t="shared" si="9"/>
        <v>17.491231810595011</v>
      </c>
      <c r="R64" s="15">
        <f t="shared" si="10"/>
        <v>13.677566899441356</v>
      </c>
      <c r="S64" s="15">
        <f t="shared" si="11"/>
        <v>83.296873251105112</v>
      </c>
      <c r="T64" s="15">
        <f t="shared" si="12"/>
        <v>81.528464536850194</v>
      </c>
      <c r="U64" s="15">
        <f t="shared" si="39"/>
        <v>-1.7684087142549174</v>
      </c>
      <c r="V64" s="15">
        <f t="shared" si="13"/>
        <v>11.215000000000011</v>
      </c>
      <c r="W64" s="15">
        <f t="shared" si="14"/>
        <v>-3.8136649111536549</v>
      </c>
      <c r="X64" s="15">
        <f t="shared" si="15"/>
        <v>-0.4773725001514596</v>
      </c>
      <c r="Y64" s="15">
        <f t="shared" si="16"/>
        <v>67.304166666666674</v>
      </c>
      <c r="Z64" s="15">
        <f t="shared" si="17"/>
        <v>15.584399355018183</v>
      </c>
      <c r="AA64" s="15">
        <f t="shared" si="40"/>
        <v>82.412668893977653</v>
      </c>
      <c r="AB64" s="15">
        <f t="shared" si="18"/>
        <v>299.43418402777803</v>
      </c>
      <c r="AC64" s="15">
        <f t="shared" si="19"/>
        <v>1.2513054706653117</v>
      </c>
      <c r="AD64" s="15">
        <f t="shared" si="20"/>
        <v>1.7012979709758183</v>
      </c>
      <c r="AE64" s="15">
        <f t="shared" si="21"/>
        <v>0.5840710881799106</v>
      </c>
      <c r="AF64" s="15">
        <f t="shared" si="22"/>
        <v>1.1365359563487365</v>
      </c>
      <c r="AG64" s="15">
        <f t="shared" si="23"/>
        <v>5.0632903686443219E-25</v>
      </c>
      <c r="AH64" s="15">
        <f t="shared" si="24"/>
        <v>0.37571079569504223</v>
      </c>
      <c r="AI64" s="15">
        <f t="shared" si="25"/>
        <v>-6.6403943515736374E-27</v>
      </c>
      <c r="AJ64" s="15">
        <f t="shared" si="26"/>
        <v>8.962639629503947</v>
      </c>
      <c r="AK64" s="15">
        <f t="shared" si="27"/>
        <v>-2.2416207955425</v>
      </c>
      <c r="AL64" s="15">
        <f t="shared" si="28"/>
        <v>-0.42002410701116599</v>
      </c>
      <c r="AM64" s="15">
        <f t="shared" si="29"/>
        <v>9.2482535199806115</v>
      </c>
      <c r="AP64" s="16">
        <f t="shared" si="34"/>
        <v>9.2482535199806115</v>
      </c>
      <c r="AQ64" t="s">
        <v>71</v>
      </c>
      <c r="BC64">
        <v>0</v>
      </c>
      <c r="BD64">
        <v>0</v>
      </c>
    </row>
    <row r="65" spans="1:56" x14ac:dyDescent="0.2">
      <c r="A65" s="28">
        <f>'(Lab)limts'!B61</f>
        <v>59.001666666666665</v>
      </c>
      <c r="B65" s="29">
        <f>'(Lab)limts'!C61</f>
        <v>1.4047599999999989</v>
      </c>
      <c r="C65" s="15">
        <f>'(Lab)limts'!F61</f>
        <v>17.371666666666666</v>
      </c>
      <c r="D65" s="15">
        <f t="shared" si="42"/>
        <v>72.911666666666676</v>
      </c>
      <c r="E65" s="15">
        <f t="shared" si="42"/>
        <v>1.4316666666666666</v>
      </c>
      <c r="F65" s="15">
        <f t="shared" si="42"/>
        <v>13.528333333333334</v>
      </c>
      <c r="G65" s="15">
        <f t="shared" si="0"/>
        <v>17.428372082193384</v>
      </c>
      <c r="H65" s="15">
        <f t="shared" si="1"/>
        <v>13.603877102584477</v>
      </c>
      <c r="I65" s="15">
        <f t="shared" si="2"/>
        <v>15.51612459238893</v>
      </c>
      <c r="J65" s="15">
        <f t="shared" si="3"/>
        <v>0.40745522462220318</v>
      </c>
      <c r="K65" s="15">
        <f t="shared" si="4"/>
        <v>59.001666666666665</v>
      </c>
      <c r="L65" s="15">
        <f t="shared" si="5"/>
        <v>1.9771368013402846</v>
      </c>
      <c r="M65" s="15">
        <f t="shared" si="41"/>
        <v>17.371666666666666</v>
      </c>
      <c r="N65" s="15">
        <f t="shared" si="41"/>
        <v>72.911666666666676</v>
      </c>
      <c r="O65" s="15">
        <f t="shared" si="7"/>
        <v>2.0150067299174541</v>
      </c>
      <c r="P65" s="15">
        <f t="shared" si="8"/>
        <v>13.528333333333334</v>
      </c>
      <c r="Q65" s="15">
        <f t="shared" si="9"/>
        <v>17.48381745240415</v>
      </c>
      <c r="R65" s="15">
        <f t="shared" si="10"/>
        <v>13.677574891017429</v>
      </c>
      <c r="S65" s="15">
        <f t="shared" si="11"/>
        <v>83.506885182043519</v>
      </c>
      <c r="T65" s="15">
        <f t="shared" si="12"/>
        <v>81.528239776481271</v>
      </c>
      <c r="U65" s="15">
        <f t="shared" si="39"/>
        <v>-1.9786454055622471</v>
      </c>
      <c r="V65" s="15">
        <f t="shared" si="13"/>
        <v>13.910000000000011</v>
      </c>
      <c r="W65" s="15">
        <f t="shared" si="14"/>
        <v>-3.8062425613867212</v>
      </c>
      <c r="X65" s="15">
        <f t="shared" si="15"/>
        <v>-0.53400637307977383</v>
      </c>
      <c r="Y65" s="15">
        <f t="shared" si="16"/>
        <v>65.956666666666678</v>
      </c>
      <c r="Z65" s="15">
        <f t="shared" si="17"/>
        <v>15.580696171710789</v>
      </c>
      <c r="AA65" s="15">
        <f t="shared" si="40"/>
        <v>82.517562479262395</v>
      </c>
      <c r="AB65" s="15">
        <f t="shared" si="18"/>
        <v>254.61521111111145</v>
      </c>
      <c r="AC65" s="15">
        <f t="shared" si="19"/>
        <v>1.2304694205301441</v>
      </c>
      <c r="AD65" s="15">
        <f t="shared" si="20"/>
        <v>1.7011313277269855</v>
      </c>
      <c r="AE65" s="15">
        <f t="shared" si="21"/>
        <v>0.5843112411356961</v>
      </c>
      <c r="AF65" s="15">
        <f t="shared" si="22"/>
        <v>1.1365596387677579</v>
      </c>
      <c r="AG65" s="15">
        <f t="shared" si="23"/>
        <v>5.4013163924101225E-25</v>
      </c>
      <c r="AH65" s="15">
        <f t="shared" si="24"/>
        <v>0.37540942993632104</v>
      </c>
      <c r="AI65" s="15">
        <f t="shared" si="25"/>
        <v>-7.0780260780548596E-27</v>
      </c>
      <c r="AJ65" s="15">
        <f t="shared" si="26"/>
        <v>11.304628760304283</v>
      </c>
      <c r="AK65" s="15">
        <f t="shared" si="27"/>
        <v>-2.2374772008181987</v>
      </c>
      <c r="AL65" s="15">
        <f t="shared" si="28"/>
        <v>-0.46984456852500595</v>
      </c>
      <c r="AM65" s="15">
        <f t="shared" si="29"/>
        <v>11.533502917633152</v>
      </c>
      <c r="AP65" s="16">
        <f t="shared" si="34"/>
        <v>11.533502917633152</v>
      </c>
      <c r="AQ65" t="s">
        <v>72</v>
      </c>
      <c r="BC65">
        <v>0</v>
      </c>
      <c r="BD65">
        <v>0</v>
      </c>
    </row>
    <row r="66" spans="1:56" x14ac:dyDescent="0.2">
      <c r="A66" s="28">
        <f>'(Lab)limts'!B62</f>
        <v>58.335000000000001</v>
      </c>
      <c r="B66" s="29">
        <f>'(Lab)limts'!C62</f>
        <v>1.3821566666666656</v>
      </c>
      <c r="C66" s="15">
        <f>'(Lab)limts'!F62</f>
        <v>17.371666666666666</v>
      </c>
      <c r="D66" s="15">
        <f t="shared" si="42"/>
        <v>72.911666666666676</v>
      </c>
      <c r="E66" s="15">
        <f t="shared" si="42"/>
        <v>1.4316666666666666</v>
      </c>
      <c r="F66" s="15">
        <f t="shared" si="42"/>
        <v>13.528333333333334</v>
      </c>
      <c r="G66" s="15">
        <f t="shared" si="0"/>
        <v>17.426564774188542</v>
      </c>
      <c r="H66" s="15">
        <f t="shared" si="1"/>
        <v>13.603877102584477</v>
      </c>
      <c r="I66" s="15">
        <f t="shared" si="2"/>
        <v>15.515220938386509</v>
      </c>
      <c r="J66" s="15">
        <f t="shared" si="3"/>
        <v>0.40747344145430037</v>
      </c>
      <c r="K66" s="15">
        <f t="shared" si="4"/>
        <v>58.335000000000001</v>
      </c>
      <c r="L66" s="15">
        <f t="shared" si="5"/>
        <v>1.9453488002623363</v>
      </c>
      <c r="M66" s="15">
        <f t="shared" si="41"/>
        <v>17.371666666666666</v>
      </c>
      <c r="N66" s="15">
        <f t="shared" si="41"/>
        <v>72.911666666666676</v>
      </c>
      <c r="O66" s="15">
        <f t="shared" si="7"/>
        <v>2.0150328103487403</v>
      </c>
      <c r="P66" s="15">
        <f t="shared" si="8"/>
        <v>13.528333333333334</v>
      </c>
      <c r="Q66" s="15">
        <f t="shared" si="9"/>
        <v>17.480251277726527</v>
      </c>
      <c r="R66" s="15">
        <f t="shared" si="10"/>
        <v>13.677578733261225</v>
      </c>
      <c r="S66" s="15">
        <f t="shared" si="11"/>
        <v>83.610409800952795</v>
      </c>
      <c r="T66" s="15">
        <f t="shared" si="12"/>
        <v>81.528131716877169</v>
      </c>
      <c r="U66" s="15">
        <f t="shared" si="39"/>
        <v>-2.0822780840756252</v>
      </c>
      <c r="V66" s="15">
        <f t="shared" si="13"/>
        <v>14.576666666666675</v>
      </c>
      <c r="W66" s="15">
        <f t="shared" si="14"/>
        <v>-3.8026725444653025</v>
      </c>
      <c r="X66" s="15">
        <f t="shared" si="15"/>
        <v>-0.56191502199408283</v>
      </c>
      <c r="Y66" s="15">
        <f t="shared" si="16"/>
        <v>65.623333333333335</v>
      </c>
      <c r="Z66" s="15">
        <f t="shared" si="17"/>
        <v>15.578915005493876</v>
      </c>
      <c r="AA66" s="15">
        <f t="shared" si="40"/>
        <v>82.569270758914982</v>
      </c>
      <c r="AB66" s="15">
        <f t="shared" si="18"/>
        <v>244.08854444444449</v>
      </c>
      <c r="AC66" s="15">
        <f t="shared" si="19"/>
        <v>1.2253013921169336</v>
      </c>
      <c r="AD66" s="15">
        <f t="shared" si="20"/>
        <v>1.7010511752472244</v>
      </c>
      <c r="AE66" s="15">
        <f t="shared" si="21"/>
        <v>0.58443170034467717</v>
      </c>
      <c r="AF66" s="15">
        <f t="shared" si="22"/>
        <v>1.1365721767927899</v>
      </c>
      <c r="AG66" s="15">
        <f t="shared" si="23"/>
        <v>5.5760900143500646E-25</v>
      </c>
      <c r="AH66" s="15">
        <f t="shared" si="24"/>
        <v>0.37526453261876147</v>
      </c>
      <c r="AI66" s="15">
        <f t="shared" si="25"/>
        <v>-7.304233683032233E-27</v>
      </c>
      <c r="AJ66" s="15">
        <f t="shared" si="26"/>
        <v>11.896392806248919</v>
      </c>
      <c r="AK66" s="15">
        <f t="shared" si="27"/>
        <v>-2.2354839171212095</v>
      </c>
      <c r="AL66" s="15">
        <f t="shared" si="28"/>
        <v>-0.49439449026432253</v>
      </c>
      <c r="AM66" s="15">
        <f t="shared" si="29"/>
        <v>12.114700824051841</v>
      </c>
      <c r="AP66" s="16">
        <f t="shared" si="34"/>
        <v>12.114700824051841</v>
      </c>
      <c r="AQ66" t="s">
        <v>73</v>
      </c>
      <c r="BC66">
        <v>0</v>
      </c>
      <c r="BD66">
        <v>0</v>
      </c>
    </row>
    <row r="67" spans="1:56" x14ac:dyDescent="0.2">
      <c r="A67" s="28">
        <f>'(Lab)limts'!B63</f>
        <v>61.844999999999999</v>
      </c>
      <c r="B67" s="29">
        <f>'(Lab)limts'!C63</f>
        <v>1.4511366666666659</v>
      </c>
      <c r="C67" s="15">
        <f>'(Lab)limts'!F63</f>
        <v>17.371666666666666</v>
      </c>
      <c r="D67" s="15">
        <f t="shared" si="42"/>
        <v>72.911666666666676</v>
      </c>
      <c r="E67" s="15">
        <f t="shared" si="42"/>
        <v>1.4316666666666666</v>
      </c>
      <c r="F67" s="15">
        <f t="shared" si="42"/>
        <v>13.528333333333334</v>
      </c>
      <c r="G67" s="15">
        <f t="shared" si="0"/>
        <v>17.432171419623035</v>
      </c>
      <c r="H67" s="15">
        <f t="shared" si="1"/>
        <v>13.603877102584477</v>
      </c>
      <c r="I67" s="15">
        <f t="shared" si="2"/>
        <v>15.518024261103756</v>
      </c>
      <c r="J67" s="15">
        <f t="shared" si="3"/>
        <v>0.40741692164648369</v>
      </c>
      <c r="K67" s="15">
        <f t="shared" si="4"/>
        <v>61.844999999999999</v>
      </c>
      <c r="L67" s="15">
        <f t="shared" si="5"/>
        <v>2.0423543002883382</v>
      </c>
      <c r="M67" s="15">
        <f t="shared" si="41"/>
        <v>17.371666666666666</v>
      </c>
      <c r="N67" s="15">
        <f t="shared" si="41"/>
        <v>72.911666666666676</v>
      </c>
      <c r="O67" s="15">
        <f t="shared" si="7"/>
        <v>2.0149518928238823</v>
      </c>
      <c r="P67" s="15">
        <f t="shared" si="8"/>
        <v>13.528333333333334</v>
      </c>
      <c r="Q67" s="15">
        <f t="shared" si="9"/>
        <v>17.491312525527754</v>
      </c>
      <c r="R67" s="15">
        <f t="shared" si="10"/>
        <v>13.677566812418513</v>
      </c>
      <c r="S67" s="15">
        <f t="shared" si="11"/>
        <v>83.294623994302029</v>
      </c>
      <c r="T67" s="15">
        <f t="shared" si="12"/>
        <v>81.528466984372173</v>
      </c>
      <c r="U67" s="15">
        <f t="shared" si="39"/>
        <v>-1.7661570099298558</v>
      </c>
      <c r="V67" s="15">
        <f t="shared" si="13"/>
        <v>11.066666666666677</v>
      </c>
      <c r="W67" s="15">
        <f t="shared" si="14"/>
        <v>-3.81374571310924</v>
      </c>
      <c r="X67" s="15">
        <f t="shared" si="15"/>
        <v>-0.47676581126047501</v>
      </c>
      <c r="Y67" s="15">
        <f t="shared" si="16"/>
        <v>67.37833333333333</v>
      </c>
      <c r="Z67" s="15">
        <f t="shared" si="17"/>
        <v>15.584439668973133</v>
      </c>
      <c r="AA67" s="15">
        <f t="shared" si="40"/>
        <v>82.411545489337101</v>
      </c>
      <c r="AB67" s="15">
        <f t="shared" si="18"/>
        <v>302.00646944444435</v>
      </c>
      <c r="AC67" s="15">
        <f t="shared" si="19"/>
        <v>1.2524499021886963</v>
      </c>
      <c r="AD67" s="15">
        <f t="shared" si="20"/>
        <v>1.701299785103791</v>
      </c>
      <c r="AE67" s="15">
        <f t="shared" si="21"/>
        <v>0.58406854657160068</v>
      </c>
      <c r="AF67" s="15">
        <f t="shared" si="22"/>
        <v>1.1365357153988489</v>
      </c>
      <c r="AG67" s="15">
        <f t="shared" si="23"/>
        <v>5.059786097700986E-25</v>
      </c>
      <c r="AH67" s="15">
        <f t="shared" si="24"/>
        <v>0.37571407729161943</v>
      </c>
      <c r="AI67" s="15">
        <f t="shared" si="25"/>
        <v>-6.6358565365416749E-27</v>
      </c>
      <c r="AJ67" s="15">
        <f t="shared" si="26"/>
        <v>8.8360154344914896</v>
      </c>
      <c r="AK67" s="15">
        <f t="shared" si="27"/>
        <v>-2.2416658995090484</v>
      </c>
      <c r="AL67" s="15">
        <f t="shared" si="28"/>
        <v>-0.41949039066771582</v>
      </c>
      <c r="AM67" s="15">
        <f t="shared" si="29"/>
        <v>9.1255798145354081</v>
      </c>
      <c r="AP67" s="16">
        <f t="shared" si="34"/>
        <v>9.1255798145354081</v>
      </c>
      <c r="AQ67" t="s">
        <v>74</v>
      </c>
      <c r="BC67">
        <v>0</v>
      </c>
      <c r="BD67">
        <v>0</v>
      </c>
    </row>
    <row r="68" spans="1:56" x14ac:dyDescent="0.2">
      <c r="A68" s="28">
        <f>'(Lab)limts'!B64</f>
        <v>58.481666666666662</v>
      </c>
      <c r="B68" s="29">
        <f>'(Lab)limts'!C64</f>
        <v>1.3840899999999987</v>
      </c>
      <c r="C68" s="15">
        <f>'(Lab)limts'!F64</f>
        <v>17.371666666666666</v>
      </c>
      <c r="D68" s="15">
        <f t="shared" si="42"/>
        <v>72.911666666666676</v>
      </c>
      <c r="E68" s="15">
        <f t="shared" si="42"/>
        <v>1.4316666666666666</v>
      </c>
      <c r="F68" s="15">
        <f t="shared" si="42"/>
        <v>13.528333333333334</v>
      </c>
      <c r="G68" s="15">
        <f t="shared" si="0"/>
        <v>17.42671821961547</v>
      </c>
      <c r="H68" s="15">
        <f t="shared" si="1"/>
        <v>13.603877102584477</v>
      </c>
      <c r="I68" s="15">
        <f t="shared" si="2"/>
        <v>15.515297661099973</v>
      </c>
      <c r="J68" s="15">
        <f t="shared" si="3"/>
        <v>0.40747189488330288</v>
      </c>
      <c r="K68" s="15">
        <f t="shared" si="4"/>
        <v>58.481666666666662</v>
      </c>
      <c r="L68" s="15">
        <f t="shared" si="5"/>
        <v>1.9480677749890289</v>
      </c>
      <c r="M68" s="15">
        <f t="shared" si="41"/>
        <v>17.371666666666666</v>
      </c>
      <c r="N68" s="15">
        <f t="shared" si="41"/>
        <v>72.911666666666676</v>
      </c>
      <c r="O68" s="15">
        <f t="shared" si="7"/>
        <v>2.0150305961745953</v>
      </c>
      <c r="P68" s="15">
        <f t="shared" si="8"/>
        <v>13.528333333333334</v>
      </c>
      <c r="Q68" s="15">
        <f t="shared" si="9"/>
        <v>17.480554076851469</v>
      </c>
      <c r="R68" s="15">
        <f t="shared" si="10"/>
        <v>13.677578407060862</v>
      </c>
      <c r="S68" s="15">
        <f t="shared" si="11"/>
        <v>83.601553213267678</v>
      </c>
      <c r="T68" s="15">
        <f t="shared" si="12"/>
        <v>81.528140890909498</v>
      </c>
      <c r="U68" s="15">
        <f t="shared" si="39"/>
        <v>-2.0734123223581804</v>
      </c>
      <c r="V68" s="15">
        <f t="shared" si="13"/>
        <v>14.430000000000014</v>
      </c>
      <c r="W68" s="15">
        <f t="shared" si="14"/>
        <v>-3.802975669790607</v>
      </c>
      <c r="X68" s="15">
        <f t="shared" si="15"/>
        <v>-0.55952764499435481</v>
      </c>
      <c r="Y68" s="15">
        <f t="shared" si="16"/>
        <v>65.696666666666673</v>
      </c>
      <c r="Z68" s="15">
        <f t="shared" si="17"/>
        <v>15.579066241956166</v>
      </c>
      <c r="AA68" s="15">
        <f t="shared" si="40"/>
        <v>82.564847052088595</v>
      </c>
      <c r="AB68" s="15">
        <f t="shared" si="18"/>
        <v>246.38534444444463</v>
      </c>
      <c r="AC68" s="15">
        <f t="shared" si="19"/>
        <v>1.2264388635469858</v>
      </c>
      <c r="AD68" s="15">
        <f t="shared" si="20"/>
        <v>1.7010579808880275</v>
      </c>
      <c r="AE68" s="15">
        <f t="shared" si="21"/>
        <v>0.58442134121158518</v>
      </c>
      <c r="AF68" s="15">
        <f t="shared" si="22"/>
        <v>1.1365710818192223</v>
      </c>
      <c r="AG68" s="15">
        <f t="shared" si="23"/>
        <v>5.5609211131599321E-25</v>
      </c>
      <c r="AH68" s="15">
        <f t="shared" si="24"/>
        <v>0.37527683428700326</v>
      </c>
      <c r="AI68" s="15">
        <f t="shared" si="25"/>
        <v>-7.2846024220332663E-27</v>
      </c>
      <c r="AJ68" s="15">
        <f t="shared" si="26"/>
        <v>11.765771967032247</v>
      </c>
      <c r="AK68" s="15">
        <f t="shared" si="27"/>
        <v>-2.2356531714487975</v>
      </c>
      <c r="AL68" s="15">
        <f t="shared" si="28"/>
        <v>-0.49229445825663781</v>
      </c>
      <c r="AM68" s="15">
        <f t="shared" si="29"/>
        <v>11.986404336448906</v>
      </c>
      <c r="AP68" s="16">
        <f t="shared" si="34"/>
        <v>11.986404336448906</v>
      </c>
      <c r="AQ68" t="s">
        <v>75</v>
      </c>
      <c r="BC68">
        <v>0</v>
      </c>
      <c r="BD68">
        <v>0</v>
      </c>
    </row>
    <row r="69" spans="1:56" x14ac:dyDescent="0.2">
      <c r="A69" s="28">
        <f>'(Lab)limts'!B65</f>
        <v>61.603333333333325</v>
      </c>
      <c r="B69" s="29">
        <f>'(Lab)limts'!C65</f>
        <v>1.4505983333333321</v>
      </c>
      <c r="C69" s="15">
        <f>'(Lab)limts'!F65</f>
        <v>17.371666666666666</v>
      </c>
      <c r="D69" s="15">
        <f t="shared" si="42"/>
        <v>72.911666666666676</v>
      </c>
      <c r="E69" s="15">
        <f t="shared" si="42"/>
        <v>1.4316666666666666</v>
      </c>
      <c r="F69" s="15">
        <f t="shared" si="42"/>
        <v>13.528333333333334</v>
      </c>
      <c r="G69" s="15">
        <f t="shared" si="0"/>
        <v>17.432126614456632</v>
      </c>
      <c r="H69" s="15">
        <f t="shared" si="1"/>
        <v>13.603877102584477</v>
      </c>
      <c r="I69" s="15">
        <f t="shared" si="2"/>
        <v>15.518001858520554</v>
      </c>
      <c r="J69" s="15">
        <f t="shared" si="3"/>
        <v>0.40741737340771955</v>
      </c>
      <c r="K69" s="15">
        <f t="shared" si="4"/>
        <v>61.603333333333325</v>
      </c>
      <c r="L69" s="15">
        <f t="shared" si="5"/>
        <v>2.0415972961696141</v>
      </c>
      <c r="M69" s="15">
        <f t="shared" si="41"/>
        <v>17.371666666666666</v>
      </c>
      <c r="N69" s="15">
        <f t="shared" si="41"/>
        <v>72.911666666666676</v>
      </c>
      <c r="O69" s="15">
        <f t="shared" si="7"/>
        <v>2.0149525395953853</v>
      </c>
      <c r="P69" s="15">
        <f t="shared" si="8"/>
        <v>13.528333333333334</v>
      </c>
      <c r="Q69" s="15">
        <f t="shared" si="9"/>
        <v>17.491224150913649</v>
      </c>
      <c r="R69" s="15">
        <f t="shared" si="10"/>
        <v>13.677566907699619</v>
      </c>
      <c r="S69" s="15">
        <f t="shared" si="11"/>
        <v>83.297086741067943</v>
      </c>
      <c r="T69" s="15">
        <f t="shared" si="12"/>
        <v>81.528464304586194</v>
      </c>
      <c r="U69" s="15">
        <f t="shared" si="39"/>
        <v>-1.7686224364817491</v>
      </c>
      <c r="V69" s="15">
        <f t="shared" si="13"/>
        <v>11.308333333333351</v>
      </c>
      <c r="W69" s="15">
        <f t="shared" si="14"/>
        <v>-3.8136572432140294</v>
      </c>
      <c r="X69" s="15">
        <f t="shared" si="15"/>
        <v>-0.47743008435285378</v>
      </c>
      <c r="Y69" s="15">
        <f t="shared" si="16"/>
        <v>67.257499999999993</v>
      </c>
      <c r="Z69" s="15">
        <f t="shared" si="17"/>
        <v>15.584395529306633</v>
      </c>
      <c r="AA69" s="15">
        <f t="shared" si="40"/>
        <v>82.412775522827076</v>
      </c>
      <c r="AB69" s="15">
        <f t="shared" si="18"/>
        <v>297.82130624999974</v>
      </c>
      <c r="AC69" s="15">
        <f t="shared" si="19"/>
        <v>1.2505852587451896</v>
      </c>
      <c r="AD69" s="15">
        <f t="shared" si="20"/>
        <v>1.7012977988187985</v>
      </c>
      <c r="AE69" s="15">
        <f t="shared" si="21"/>
        <v>0.58407132945213136</v>
      </c>
      <c r="AF69" s="15">
        <f t="shared" si="22"/>
        <v>1.1365359792326497</v>
      </c>
      <c r="AG69" s="15">
        <f t="shared" si="23"/>
        <v>5.0636231043439121E-25</v>
      </c>
      <c r="AH69" s="15">
        <f t="shared" si="24"/>
        <v>0.37571048427920412</v>
      </c>
      <c r="AI69" s="15">
        <f t="shared" si="25"/>
        <v>-6.6408252227584454E-27</v>
      </c>
      <c r="AJ69" s="15">
        <f t="shared" si="26"/>
        <v>9.0424329363036708</v>
      </c>
      <c r="AK69" s="15">
        <f t="shared" si="27"/>
        <v>-2.2416165152637184</v>
      </c>
      <c r="AL69" s="15">
        <f t="shared" si="28"/>
        <v>-0.42007476496714014</v>
      </c>
      <c r="AM69" s="15">
        <f t="shared" si="29"/>
        <v>9.3256045818603468</v>
      </c>
      <c r="AP69" s="16">
        <f t="shared" si="34"/>
        <v>9.3256045818603468</v>
      </c>
      <c r="AQ69" t="s">
        <v>76</v>
      </c>
      <c r="BC69">
        <v>0</v>
      </c>
      <c r="BD69">
        <v>0</v>
      </c>
    </row>
    <row r="70" spans="1:56" x14ac:dyDescent="0.2">
      <c r="A70" s="28">
        <f>'(Lab)limts'!B66</f>
        <v>57.21</v>
      </c>
      <c r="B70" s="29">
        <f>'(Lab)limts'!C66</f>
        <v>1.4316316666666653</v>
      </c>
      <c r="C70" s="15">
        <f>'(Lab)limts'!F66</f>
        <v>17.371666666666666</v>
      </c>
      <c r="D70" s="15">
        <f t="shared" si="42"/>
        <v>72.911666666666676</v>
      </c>
      <c r="E70" s="15">
        <f t="shared" si="42"/>
        <v>1.4316666666666666</v>
      </c>
      <c r="F70" s="15">
        <f t="shared" si="42"/>
        <v>13.528333333333334</v>
      </c>
      <c r="G70" s="15">
        <f t="shared" si="0"/>
        <v>17.430558568410266</v>
      </c>
      <c r="H70" s="15">
        <f t="shared" si="1"/>
        <v>13.603877102584477</v>
      </c>
      <c r="I70" s="15">
        <f t="shared" si="2"/>
        <v>15.517217835497371</v>
      </c>
      <c r="J70" s="15">
        <f t="shared" si="3"/>
        <v>0.40743318281291407</v>
      </c>
      <c r="K70" s="15">
        <f t="shared" si="4"/>
        <v>57.21</v>
      </c>
      <c r="L70" s="15">
        <f t="shared" si="5"/>
        <v>2.0149259132324215</v>
      </c>
      <c r="M70" s="15">
        <f t="shared" si="41"/>
        <v>17.371666666666666</v>
      </c>
      <c r="N70" s="15">
        <f t="shared" si="41"/>
        <v>72.911666666666676</v>
      </c>
      <c r="O70" s="15">
        <f t="shared" si="7"/>
        <v>2.0149751733938221</v>
      </c>
      <c r="P70" s="15">
        <f t="shared" si="8"/>
        <v>13.528333333333334</v>
      </c>
      <c r="Q70" s="15">
        <f t="shared" si="9"/>
        <v>17.488131095505697</v>
      </c>
      <c r="R70" s="15">
        <f t="shared" si="10"/>
        <v>13.677570242085078</v>
      </c>
      <c r="S70" s="15">
        <f t="shared" si="11"/>
        <v>83.383872050284239</v>
      </c>
      <c r="T70" s="15">
        <f t="shared" si="12"/>
        <v>81.528370525376118</v>
      </c>
      <c r="U70" s="15">
        <f>IF(AN70=0,T70-S70,IF(AN70=1,T70-S70-360,T70+360-S70))</f>
        <v>-1.8555015249081208</v>
      </c>
      <c r="V70" s="15">
        <f t="shared" si="13"/>
        <v>15.701666666666675</v>
      </c>
      <c r="W70" s="15">
        <f t="shared" si="14"/>
        <v>-3.8105608534206183</v>
      </c>
      <c r="X70" s="15">
        <f t="shared" si="15"/>
        <v>-0.5008363963571284</v>
      </c>
      <c r="Y70" s="15">
        <f t="shared" si="16"/>
        <v>65.060833333333335</v>
      </c>
      <c r="Z70" s="15">
        <f t="shared" si="17"/>
        <v>15.582850668795388</v>
      </c>
      <c r="AA70" s="15">
        <f>IF(AO70=3,S70+T70,IF(AO70=0,AVERAGE(S70,T70),IF(AO70=1,AVERAGE(S70,T70)+180,AVERAGE(S70,T70)-180)))</f>
        <v>82.456121287830172</v>
      </c>
      <c r="AB70" s="15">
        <f t="shared" si="18"/>
        <v>226.82870069444448</v>
      </c>
      <c r="AC70" s="15">
        <f t="shared" si="19"/>
        <v>1.2165665786788349</v>
      </c>
      <c r="AD70" s="15">
        <f t="shared" si="20"/>
        <v>1.7012282800957923</v>
      </c>
      <c r="AE70" s="15">
        <f t="shared" si="21"/>
        <v>0.58416988971567019</v>
      </c>
      <c r="AF70" s="15">
        <f t="shared" si="22"/>
        <v>1.1365454823496894</v>
      </c>
      <c r="AG70" s="15">
        <f t="shared" si="23"/>
        <v>5.2006953576404578E-25</v>
      </c>
      <c r="AH70" s="15">
        <f t="shared" si="24"/>
        <v>0.37558474476079118</v>
      </c>
      <c r="AI70" s="15">
        <f t="shared" si="25"/>
        <v>-6.8183096733399927E-27</v>
      </c>
      <c r="AJ70" s="15">
        <f t="shared" si="26"/>
        <v>12.906541197045168</v>
      </c>
      <c r="AK70" s="15">
        <f t="shared" si="27"/>
        <v>-2.2398880256129146</v>
      </c>
      <c r="AL70" s="15">
        <f t="shared" si="28"/>
        <v>-0.44066551153034483</v>
      </c>
      <c r="AM70" s="15">
        <f t="shared" si="29"/>
        <v>13.106871866748396</v>
      </c>
      <c r="AP70" s="16">
        <f t="shared" si="34"/>
        <v>13.106871866748396</v>
      </c>
      <c r="AQ70" t="s">
        <v>77</v>
      </c>
      <c r="BC70">
        <v>0</v>
      </c>
      <c r="BD70">
        <v>0</v>
      </c>
    </row>
    <row r="71" spans="1:56" x14ac:dyDescent="0.2">
      <c r="A71" s="28">
        <f>'(Lab)limts'!B67</f>
        <v>55.861666666666672</v>
      </c>
      <c r="B71" s="29">
        <f>'(Lab)limts'!C67</f>
        <v>1.4175299999999993</v>
      </c>
      <c r="C71" s="15">
        <f>'(Lab)limts'!F67</f>
        <v>17.371666666666666</v>
      </c>
      <c r="D71" s="15">
        <f t="shared" si="42"/>
        <v>72.911666666666676</v>
      </c>
      <c r="E71" s="15">
        <f t="shared" si="42"/>
        <v>1.4316666666666666</v>
      </c>
      <c r="F71" s="15">
        <f t="shared" si="42"/>
        <v>13.528333333333334</v>
      </c>
      <c r="G71" s="15">
        <f t="shared" si="0"/>
        <v>17.429406016232388</v>
      </c>
      <c r="H71" s="15">
        <f t="shared" si="1"/>
        <v>13.603877102584477</v>
      </c>
      <c r="I71" s="15">
        <f t="shared" si="2"/>
        <v>15.516641559408432</v>
      </c>
      <c r="J71" s="15">
        <f t="shared" si="3"/>
        <v>0.40744480202223321</v>
      </c>
      <c r="K71" s="15">
        <f t="shared" si="4"/>
        <v>55.861666666666672</v>
      </c>
      <c r="L71" s="15">
        <f t="shared" si="5"/>
        <v>1.9950952302105753</v>
      </c>
      <c r="M71" s="15">
        <f t="shared" si="41"/>
        <v>17.371666666666666</v>
      </c>
      <c r="N71" s="15">
        <f t="shared" si="41"/>
        <v>72.911666666666676</v>
      </c>
      <c r="O71" s="15">
        <f t="shared" si="7"/>
        <v>2.0149918082284972</v>
      </c>
      <c r="P71" s="15">
        <f t="shared" si="8"/>
        <v>13.528333333333334</v>
      </c>
      <c r="Q71" s="15">
        <f t="shared" si="9"/>
        <v>17.485857364035279</v>
      </c>
      <c r="R71" s="15">
        <f t="shared" si="10"/>
        <v>13.677572692733376</v>
      </c>
      <c r="S71" s="15">
        <f t="shared" si="11"/>
        <v>83.448418380095035</v>
      </c>
      <c r="T71" s="15">
        <f t="shared" si="12"/>
        <v>81.528301601858928</v>
      </c>
      <c r="U71" s="15">
        <f t="shared" ref="U71:U94" si="43">IF(AN71=0,T71-S71,IF(AN71=1,T71-S71-360,T71+360-S71))</f>
        <v>-1.9201167782361068</v>
      </c>
      <c r="V71" s="15">
        <f t="shared" si="13"/>
        <v>17.050000000000004</v>
      </c>
      <c r="W71" s="15">
        <f t="shared" si="14"/>
        <v>-3.8082846713019034</v>
      </c>
      <c r="X71" s="15">
        <f t="shared" si="15"/>
        <v>-0.51824207399138666</v>
      </c>
      <c r="Y71" s="15">
        <f t="shared" si="16"/>
        <v>64.38666666666667</v>
      </c>
      <c r="Z71" s="15">
        <f t="shared" si="17"/>
        <v>15.581715028384327</v>
      </c>
      <c r="AA71" s="15">
        <f t="shared" ref="AA71:AA94" si="44">IF(AO71=3,S71+T71,IF(AO71=0,AVERAGE(S71,T71),IF(AO71=1,AVERAGE(S71,T71)+180,AVERAGE(S71,T71)-180)))</f>
        <v>82.488359990976988</v>
      </c>
      <c r="AB71" s="15">
        <f t="shared" si="18"/>
        <v>206.97617777777788</v>
      </c>
      <c r="AC71" s="15">
        <f t="shared" si="19"/>
        <v>1.2060731845314439</v>
      </c>
      <c r="AD71" s="15">
        <f t="shared" si="20"/>
        <v>1.7011771762772947</v>
      </c>
      <c r="AE71" s="15">
        <f t="shared" si="21"/>
        <v>0.5842438170542642</v>
      </c>
      <c r="AF71" s="15">
        <f t="shared" si="22"/>
        <v>1.1365528099665259</v>
      </c>
      <c r="AG71" s="15">
        <f t="shared" si="23"/>
        <v>5.3050237245726399E-25</v>
      </c>
      <c r="AH71" s="15">
        <f t="shared" si="24"/>
        <v>0.375492329475338</v>
      </c>
      <c r="AI71" s="15">
        <f t="shared" si="25"/>
        <v>-6.9533767868779335E-27</v>
      </c>
      <c r="AJ71" s="15">
        <f t="shared" si="26"/>
        <v>14.136787235364894</v>
      </c>
      <c r="AK71" s="15">
        <f t="shared" si="27"/>
        <v>-2.2386173083015466</v>
      </c>
      <c r="AL71" s="15">
        <f t="shared" si="28"/>
        <v>-0.45597711733839286</v>
      </c>
      <c r="AM71" s="15">
        <f t="shared" si="29"/>
        <v>14.32019818028156</v>
      </c>
      <c r="AP71" s="16">
        <f t="shared" si="34"/>
        <v>14.32019818028156</v>
      </c>
      <c r="AQ71" t="s">
        <v>78</v>
      </c>
      <c r="BC71">
        <v>0</v>
      </c>
      <c r="BD71">
        <v>0</v>
      </c>
    </row>
    <row r="72" spans="1:56" x14ac:dyDescent="0.2">
      <c r="A72" s="28">
        <f>'(Lab)limts'!B68</f>
        <v>83.105000000000004</v>
      </c>
      <c r="B72" s="29">
        <f>'(Lab)limts'!C68</f>
        <v>-1.4066700000000001</v>
      </c>
      <c r="C72" s="15">
        <f>'(Lab)limts'!F68</f>
        <v>6.2250000000000005</v>
      </c>
      <c r="D72" s="15">
        <f t="shared" si="42"/>
        <v>72.911666666666676</v>
      </c>
      <c r="E72" s="15">
        <f t="shared" si="42"/>
        <v>1.4316666666666666</v>
      </c>
      <c r="F72" s="15">
        <f t="shared" si="42"/>
        <v>13.528333333333334</v>
      </c>
      <c r="G72" s="15">
        <f t="shared" si="0"/>
        <v>6.3819546761865995</v>
      </c>
      <c r="H72" s="15">
        <f t="shared" si="1"/>
        <v>13.603877102584477</v>
      </c>
      <c r="I72" s="15">
        <f t="shared" si="2"/>
        <v>9.9929158893855377</v>
      </c>
      <c r="J72" s="15">
        <f t="shared" si="3"/>
        <v>0.479827995305599</v>
      </c>
      <c r="K72" s="15">
        <f t="shared" si="4"/>
        <v>83.105000000000004</v>
      </c>
      <c r="L72" s="15">
        <f t="shared" si="5"/>
        <v>-2.0816296461565273</v>
      </c>
      <c r="M72" s="15">
        <f t="shared" si="41"/>
        <v>6.2250000000000005</v>
      </c>
      <c r="N72" s="15">
        <f t="shared" si="41"/>
        <v>72.911666666666676</v>
      </c>
      <c r="O72" s="15">
        <f t="shared" si="7"/>
        <v>2.1186204132791828</v>
      </c>
      <c r="P72" s="15">
        <f t="shared" si="8"/>
        <v>13.528333333333334</v>
      </c>
      <c r="Q72" s="15">
        <f t="shared" si="9"/>
        <v>6.5638256363006589</v>
      </c>
      <c r="R72" s="15">
        <f t="shared" si="10"/>
        <v>13.693222967341949</v>
      </c>
      <c r="S72" s="15">
        <f t="shared" si="11"/>
        <v>108.48984944522786</v>
      </c>
      <c r="T72" s="15">
        <f t="shared" si="12"/>
        <v>81.099421473387025</v>
      </c>
      <c r="U72" s="15">
        <f t="shared" si="43"/>
        <v>-27.390427971840836</v>
      </c>
      <c r="V72" s="15">
        <f t="shared" si="13"/>
        <v>-10.193333333333328</v>
      </c>
      <c r="W72" s="15">
        <f t="shared" si="14"/>
        <v>7.1293973310412904</v>
      </c>
      <c r="X72" s="15">
        <f t="shared" si="15"/>
        <v>-4.489150480403703</v>
      </c>
      <c r="Y72" s="15">
        <f t="shared" si="16"/>
        <v>78.00833333333334</v>
      </c>
      <c r="Z72" s="15">
        <f t="shared" si="17"/>
        <v>10.128524301821304</v>
      </c>
      <c r="AA72" s="15">
        <f t="shared" si="44"/>
        <v>94.794635459307443</v>
      </c>
      <c r="AB72" s="15">
        <f t="shared" si="18"/>
        <v>784.46673611111146</v>
      </c>
      <c r="AC72" s="15">
        <f t="shared" si="19"/>
        <v>1.4148697277193187</v>
      </c>
      <c r="AD72" s="15">
        <f t="shared" si="20"/>
        <v>1.4557835935819587</v>
      </c>
      <c r="AE72" s="15">
        <f t="shared" si="21"/>
        <v>0.65811519156666676</v>
      </c>
      <c r="AF72" s="15">
        <f t="shared" si="22"/>
        <v>1.0999860356677116</v>
      </c>
      <c r="AG72" s="15">
        <f t="shared" si="23"/>
        <v>8.163818171729617E-22</v>
      </c>
      <c r="AH72" s="15">
        <f t="shared" si="24"/>
        <v>8.4579065251488728E-2</v>
      </c>
      <c r="AI72" s="15">
        <f t="shared" si="25"/>
        <v>-2.4102581925440067E-24</v>
      </c>
      <c r="AJ72" s="15">
        <f t="shared" si="26"/>
        <v>-7.204432417791808</v>
      </c>
      <c r="AK72" s="15">
        <f t="shared" si="27"/>
        <v>4.8972919893261002</v>
      </c>
      <c r="AL72" s="15">
        <f t="shared" si="28"/>
        <v>-4.0810977001891731</v>
      </c>
      <c r="AM72" s="15">
        <f t="shared" si="29"/>
        <v>9.6199102765949149</v>
      </c>
      <c r="AP72" s="16">
        <f t="shared" si="34"/>
        <v>9.6199102765949149</v>
      </c>
      <c r="AQ72" t="s">
        <v>79</v>
      </c>
      <c r="BC72">
        <v>0</v>
      </c>
      <c r="BD72">
        <v>0</v>
      </c>
    </row>
    <row r="73" spans="1:56" x14ac:dyDescent="0.2">
      <c r="A73" s="28">
        <f>'(Lab)limts'!B69</f>
        <v>56.376666666666658</v>
      </c>
      <c r="B73" s="29">
        <f>'(Lab)limts'!C69</f>
        <v>1.7176249999999988</v>
      </c>
      <c r="C73" s="15">
        <f>'(Lab)limts'!F69</f>
        <v>12.516666666666666</v>
      </c>
      <c r="D73" s="15">
        <f t="shared" si="42"/>
        <v>72.911666666666676</v>
      </c>
      <c r="E73" s="15">
        <f t="shared" si="42"/>
        <v>1.4316666666666666</v>
      </c>
      <c r="F73" s="15">
        <f t="shared" si="42"/>
        <v>13.528333333333334</v>
      </c>
      <c r="G73" s="15">
        <f t="shared" ref="G73:G94" si="45">SQRT(B73^2+C73^2)</f>
        <v>12.633969292548935</v>
      </c>
      <c r="H73" s="15">
        <f t="shared" ref="H73:H94" si="46">SQRT(E73^2+F73^2)</f>
        <v>13.603877102584477</v>
      </c>
      <c r="I73" s="15">
        <f t="shared" ref="I73:I94" si="47">AVERAGE(G73:H73)</f>
        <v>13.118923197566705</v>
      </c>
      <c r="J73" s="15">
        <f t="shared" ref="J73:J94" si="48">0.5*(1-SQRT(I73^7/(I73^7+$B$2)))</f>
        <v>0.44794562803898536</v>
      </c>
      <c r="K73" s="15">
        <f t="shared" ref="K73:K94" si="49">A73</f>
        <v>56.376666666666658</v>
      </c>
      <c r="L73" s="15">
        <f t="shared" ref="L73:L94" si="50">(1+$J73)*B73</f>
        <v>2.4870276093604606</v>
      </c>
      <c r="M73" s="15">
        <f t="shared" si="41"/>
        <v>12.516666666666666</v>
      </c>
      <c r="N73" s="15">
        <f t="shared" si="41"/>
        <v>72.911666666666676</v>
      </c>
      <c r="O73" s="15">
        <f t="shared" ref="O73:O94" si="51">(1+$J73)*E73</f>
        <v>2.0729754908091471</v>
      </c>
      <c r="P73" s="15">
        <f t="shared" ref="P73:P94" si="52">F73</f>
        <v>13.528333333333334</v>
      </c>
      <c r="Q73" s="15">
        <f t="shared" ref="Q73:Q94" si="53">SQRT(L73^2+M73^2)</f>
        <v>12.761357716722999</v>
      </c>
      <c r="R73" s="15">
        <f t="shared" ref="R73:R94" si="54">SQRT(O73^2+P73^2)</f>
        <v>13.686235061669562</v>
      </c>
      <c r="S73" s="15">
        <f t="shared" ref="S73:S94" si="55">IF(AND(L73=0,M73=0),0,IF(M73&gt;=0,DEGREES(ATAN2(L73,M73)),DEGREES(ATAN2(L73,M73))+360))</f>
        <v>78.761855100471806</v>
      </c>
      <c r="T73" s="15">
        <f t="shared" ref="T73:T94" si="56">IF(AND(O73=0,P73=0),0,IF(P73&gt;=0,DEGREES(ATAN2(O73,P73)),DEGREES(ATAN2(O73,P73))+360))</f>
        <v>81.288207789950306</v>
      </c>
      <c r="U73" s="15">
        <f t="shared" si="43"/>
        <v>2.5263526894785002</v>
      </c>
      <c r="V73" s="15">
        <f t="shared" ref="V73:V94" si="57">N73-K73</f>
        <v>16.535000000000018</v>
      </c>
      <c r="W73" s="15">
        <f t="shared" ref="W73:W94" si="58">(R73-Q73)</f>
        <v>0.92487734494656237</v>
      </c>
      <c r="X73" s="15">
        <f t="shared" ref="X73:X94" si="59">(2*SQRT(Q73*R73)*SIN(RADIANS(U73/2)))</f>
        <v>0.58267529390379846</v>
      </c>
      <c r="Y73" s="15">
        <f t="shared" ref="Y73:Y94" si="60">AVERAGE(K73,N73)</f>
        <v>64.644166666666663</v>
      </c>
      <c r="Z73" s="15">
        <f t="shared" ref="Z73:Z94" si="61">AVERAGE(Q73,R73)</f>
        <v>13.223796389196281</v>
      </c>
      <c r="AA73" s="15">
        <f t="shared" si="44"/>
        <v>80.025031445211056</v>
      </c>
      <c r="AB73" s="15">
        <f t="shared" ref="AB73:AB94" si="62">(Y73-50)^2</f>
        <v>214.451617361111</v>
      </c>
      <c r="AC73" s="15">
        <f t="shared" ref="AC73:AC94" si="63">1+(0.015*AB73/SQRT(20+AB73))</f>
        <v>1.2100844792396335</v>
      </c>
      <c r="AD73" s="15">
        <f t="shared" ref="AD73:AD94" si="64">1+0.045*Z73</f>
        <v>1.5950708375138327</v>
      </c>
      <c r="AE73" s="15">
        <f t="shared" ref="AE73:AE94" si="65">1-0.17*COS(RADIANS(AA73-30))+0.24*COS(RADIANS(2*AA73))+0.32*COS(RADIANS(3*AA73+6))-0.2*COS(RADIANS(4*AA73-63))</f>
        <v>0.58006227268843569</v>
      </c>
      <c r="AF73" s="15">
        <f t="shared" ref="AF73:AF94" si="66">1+0.015*Z73*AE73</f>
        <v>1.115059380806295</v>
      </c>
      <c r="AG73" s="15">
        <f t="shared" ref="AG73:AG94" si="67">30*EXP(-1*((AA73-275)/25)^2)</f>
        <v>1.1519352174128659E-25</v>
      </c>
      <c r="AH73" s="15">
        <f t="shared" ref="AH73:AH94" si="68">2*SQRT(Z73^7/(Z73^7+$B$2))</f>
        <v>0.21403520620683422</v>
      </c>
      <c r="AI73" s="15">
        <f t="shared" ref="AI73:AI94" si="69">-SIN(RADIANS(2*AG73))*AH73</f>
        <v>-8.6063823161558143E-28</v>
      </c>
      <c r="AJ73" s="15">
        <f t="shared" ref="AJ73:AJ94" si="70">V73/AC73/$B$3</f>
        <v>13.664335245742446</v>
      </c>
      <c r="AK73" s="15">
        <f t="shared" ref="AK73:AK94" si="71">W73/AD73/$B$4</f>
        <v>0.57983465260271971</v>
      </c>
      <c r="AL73" s="15">
        <f t="shared" ref="AL73:AL94" si="72">X73/AF73/$B$5</f>
        <v>0.52255090978425589</v>
      </c>
      <c r="AM73" s="15">
        <f t="shared" ref="AM73:AM94" si="73">SQRT(AJ73^2+AK73^2+AL73^2+AI73*AK73*AL73)</f>
        <v>13.686611172445668</v>
      </c>
      <c r="AP73" s="16">
        <f t="shared" si="34"/>
        <v>13.686611172445668</v>
      </c>
      <c r="AQ73" t="s">
        <v>80</v>
      </c>
      <c r="BC73">
        <v>0</v>
      </c>
      <c r="BD73">
        <v>0</v>
      </c>
    </row>
    <row r="74" spans="1:56" x14ac:dyDescent="0.2">
      <c r="A74" s="28">
        <f>'(Lab)limts'!B70</f>
        <v>48.326666666666675</v>
      </c>
      <c r="B74" s="29">
        <f>'(Lab)limts'!C70</f>
        <v>1.6250149999999992</v>
      </c>
      <c r="C74" s="15">
        <f>'(Lab)limts'!F70</f>
        <v>11.463333333333333</v>
      </c>
      <c r="D74" s="15">
        <f t="shared" si="42"/>
        <v>72.911666666666676</v>
      </c>
      <c r="E74" s="15">
        <f t="shared" si="42"/>
        <v>1.4316666666666666</v>
      </c>
      <c r="F74" s="15">
        <f t="shared" si="42"/>
        <v>13.528333333333334</v>
      </c>
      <c r="G74" s="15">
        <f t="shared" si="45"/>
        <v>11.577939577547298</v>
      </c>
      <c r="H74" s="15">
        <f t="shared" si="46"/>
        <v>13.603877102584477</v>
      </c>
      <c r="I74" s="15">
        <f t="shared" si="47"/>
        <v>12.590908340065887</v>
      </c>
      <c r="J74" s="15">
        <f t="shared" si="48"/>
        <v>0.45485576980056436</v>
      </c>
      <c r="K74" s="15">
        <f t="shared" si="49"/>
        <v>48.326666666666675</v>
      </c>
      <c r="L74" s="15">
        <f t="shared" si="50"/>
        <v>2.3641624487624631</v>
      </c>
      <c r="M74" s="15">
        <f t="shared" si="41"/>
        <v>11.463333333333333</v>
      </c>
      <c r="N74" s="15">
        <f t="shared" si="41"/>
        <v>72.911666666666676</v>
      </c>
      <c r="O74" s="15">
        <f t="shared" si="51"/>
        <v>2.0828685104311413</v>
      </c>
      <c r="P74" s="15">
        <f t="shared" si="52"/>
        <v>13.528333333333334</v>
      </c>
      <c r="Q74" s="15">
        <f t="shared" si="53"/>
        <v>11.704583512250645</v>
      </c>
      <c r="R74" s="15">
        <f t="shared" si="54"/>
        <v>13.687736993729951</v>
      </c>
      <c r="S74" s="15">
        <f t="shared" si="55"/>
        <v>78.346878797017439</v>
      </c>
      <c r="T74" s="15">
        <f t="shared" si="56"/>
        <v>81.247274166619164</v>
      </c>
      <c r="U74" s="15">
        <f t="shared" si="43"/>
        <v>2.9003953696017248</v>
      </c>
      <c r="V74" s="15">
        <f t="shared" si="57"/>
        <v>24.585000000000001</v>
      </c>
      <c r="W74" s="15">
        <f t="shared" si="58"/>
        <v>1.9831534814793059</v>
      </c>
      <c r="X74" s="15">
        <f t="shared" si="59"/>
        <v>0.64066648783782754</v>
      </c>
      <c r="Y74" s="15">
        <f t="shared" si="60"/>
        <v>60.619166666666672</v>
      </c>
      <c r="Z74" s="15">
        <f t="shared" si="61"/>
        <v>12.696160252990298</v>
      </c>
      <c r="AA74" s="15">
        <f t="shared" si="44"/>
        <v>79.797076481818294</v>
      </c>
      <c r="AB74" s="15">
        <f t="shared" si="62"/>
        <v>112.76670069444455</v>
      </c>
      <c r="AC74" s="15">
        <f t="shared" si="63"/>
        <v>1.1468005057100834</v>
      </c>
      <c r="AD74" s="15">
        <f t="shared" si="64"/>
        <v>1.5713272113845633</v>
      </c>
      <c r="AE74" s="15">
        <f t="shared" si="65"/>
        <v>0.57981837102991451</v>
      </c>
      <c r="AF74" s="15">
        <f t="shared" si="66"/>
        <v>1.1104220043433537</v>
      </c>
      <c r="AG74" s="15">
        <f t="shared" si="67"/>
        <v>9.991349208380516E-26</v>
      </c>
      <c r="AH74" s="15">
        <f t="shared" si="68"/>
        <v>0.18587017924315008</v>
      </c>
      <c r="AI74" s="15">
        <f t="shared" si="69"/>
        <v>-6.4824805038861987E-28</v>
      </c>
      <c r="AJ74" s="15">
        <f t="shared" si="70"/>
        <v>21.437904742444545</v>
      </c>
      <c r="AK74" s="15">
        <f t="shared" si="71"/>
        <v>1.2620881679582605</v>
      </c>
      <c r="AL74" s="15">
        <f t="shared" si="72"/>
        <v>0.57695766594312459</v>
      </c>
      <c r="AM74" s="15">
        <f t="shared" si="73"/>
        <v>21.482772317327136</v>
      </c>
      <c r="AP74" s="16">
        <f t="shared" ref="AP74:AP94" si="74">AM74</f>
        <v>21.482772317327136</v>
      </c>
      <c r="AQ74" t="s">
        <v>81</v>
      </c>
      <c r="BC74">
        <v>0</v>
      </c>
      <c r="BD74">
        <v>0</v>
      </c>
    </row>
    <row r="75" spans="1:56" x14ac:dyDescent="0.2">
      <c r="A75" s="28">
        <f>'(Lab)limts'!B71</f>
        <v>62.235000000000007</v>
      </c>
      <c r="B75" s="29">
        <f>'(Lab)limts'!C71</f>
        <v>-0.53666999999999998</v>
      </c>
      <c r="C75" s="15">
        <f>'(Lab)limts'!F71</f>
        <v>1.9083333333333334</v>
      </c>
      <c r="D75" s="15">
        <f t="shared" ref="D75:F90" si="75">D74</f>
        <v>72.911666666666676</v>
      </c>
      <c r="E75" s="15">
        <f t="shared" si="75"/>
        <v>1.4316666666666666</v>
      </c>
      <c r="F75" s="15">
        <f t="shared" si="75"/>
        <v>13.528333333333334</v>
      </c>
      <c r="G75" s="15">
        <f t="shared" si="45"/>
        <v>1.9823599067805804</v>
      </c>
      <c r="H75" s="15">
        <f t="shared" si="46"/>
        <v>13.603877102584477</v>
      </c>
      <c r="I75" s="15">
        <f t="shared" si="47"/>
        <v>7.7931185046825284</v>
      </c>
      <c r="J75" s="15">
        <f t="shared" si="48"/>
        <v>0.49154512180852578</v>
      </c>
      <c r="K75" s="15">
        <f t="shared" si="49"/>
        <v>62.235000000000007</v>
      </c>
      <c r="L75" s="15">
        <f t="shared" si="50"/>
        <v>-0.80046752052098158</v>
      </c>
      <c r="M75" s="15">
        <f t="shared" si="41"/>
        <v>1.9083333333333334</v>
      </c>
      <c r="N75" s="15">
        <f t="shared" si="41"/>
        <v>72.911666666666676</v>
      </c>
      <c r="O75" s="15">
        <f t="shared" si="51"/>
        <v>2.1353954327225395</v>
      </c>
      <c r="P75" s="15">
        <f t="shared" si="52"/>
        <v>13.528333333333334</v>
      </c>
      <c r="Q75" s="15">
        <f t="shared" si="53"/>
        <v>2.0694164304267324</v>
      </c>
      <c r="R75" s="15">
        <f t="shared" si="54"/>
        <v>13.695828431747751</v>
      </c>
      <c r="S75" s="15">
        <f t="shared" si="55"/>
        <v>112.75604978044849</v>
      </c>
      <c r="T75" s="15">
        <f t="shared" si="56"/>
        <v>81.030089098055825</v>
      </c>
      <c r="U75" s="15">
        <f t="shared" si="43"/>
        <v>-31.725960682392667</v>
      </c>
      <c r="V75" s="15">
        <f t="shared" si="57"/>
        <v>10.676666666666669</v>
      </c>
      <c r="W75" s="15">
        <f t="shared" si="58"/>
        <v>11.626412001321018</v>
      </c>
      <c r="X75" s="15">
        <f t="shared" si="59"/>
        <v>-2.9103668593093821</v>
      </c>
      <c r="Y75" s="15">
        <f t="shared" si="60"/>
        <v>67.573333333333338</v>
      </c>
      <c r="Z75" s="15">
        <f t="shared" si="61"/>
        <v>7.8826224310872419</v>
      </c>
      <c r="AA75" s="15">
        <f t="shared" si="44"/>
        <v>96.893069439252159</v>
      </c>
      <c r="AB75" s="15">
        <f t="shared" si="62"/>
        <v>308.8220444444446</v>
      </c>
      <c r="AC75" s="15">
        <f t="shared" si="63"/>
        <v>1.255457754388458</v>
      </c>
      <c r="AD75" s="15">
        <f t="shared" si="64"/>
        <v>1.3547180093989259</v>
      </c>
      <c r="AE75" s="15">
        <f t="shared" si="65"/>
        <v>0.6809065518491747</v>
      </c>
      <c r="AF75" s="15">
        <f t="shared" si="66"/>
        <v>1.0805099388862085</v>
      </c>
      <c r="AG75" s="15">
        <f t="shared" si="67"/>
        <v>2.7187124180230597E-21</v>
      </c>
      <c r="AH75" s="15">
        <f t="shared" si="68"/>
        <v>3.5198182215393559E-2</v>
      </c>
      <c r="AI75" s="15">
        <f t="shared" si="69"/>
        <v>-3.3403415013833321E-24</v>
      </c>
      <c r="AJ75" s="15">
        <f t="shared" si="70"/>
        <v>8.5042022555887176</v>
      </c>
      <c r="AK75" s="15">
        <f t="shared" si="71"/>
        <v>8.582163904707766</v>
      </c>
      <c r="AL75" s="15">
        <f t="shared" si="72"/>
        <v>-2.6935123450223819</v>
      </c>
      <c r="AM75" s="15">
        <f t="shared" si="73"/>
        <v>12.378610666953584</v>
      </c>
      <c r="AP75" s="16">
        <f t="shared" si="74"/>
        <v>12.378610666953584</v>
      </c>
      <c r="AQ75" t="s">
        <v>82</v>
      </c>
      <c r="BC75">
        <v>0</v>
      </c>
      <c r="BD75">
        <v>0</v>
      </c>
    </row>
    <row r="76" spans="1:56" x14ac:dyDescent="0.2">
      <c r="A76" s="28">
        <f>'(Lab)limts'!B72</f>
        <v>63.271666666666668</v>
      </c>
      <c r="B76" s="29">
        <f>'(Lab)limts'!C72</f>
        <v>1.7548299999999988</v>
      </c>
      <c r="C76" s="15">
        <f>'(Lab)limts'!F72</f>
        <v>14.421666666666667</v>
      </c>
      <c r="D76" s="15">
        <f t="shared" si="75"/>
        <v>72.911666666666676</v>
      </c>
      <c r="E76" s="15">
        <f t="shared" si="75"/>
        <v>1.4316666666666666</v>
      </c>
      <c r="F76" s="15">
        <f t="shared" si="75"/>
        <v>13.528333333333334</v>
      </c>
      <c r="G76" s="15">
        <f t="shared" si="45"/>
        <v>14.528038331906496</v>
      </c>
      <c r="H76" s="15">
        <f t="shared" si="46"/>
        <v>13.603877102584477</v>
      </c>
      <c r="I76" s="15">
        <f t="shared" si="47"/>
        <v>14.065957717245485</v>
      </c>
      <c r="J76" s="15">
        <f t="shared" si="48"/>
        <v>0.4337888775314066</v>
      </c>
      <c r="K76" s="15">
        <f t="shared" si="49"/>
        <v>63.271666666666668</v>
      </c>
      <c r="L76" s="15">
        <f t="shared" si="50"/>
        <v>2.5160557359584361</v>
      </c>
      <c r="M76" s="15">
        <f t="shared" si="41"/>
        <v>14.421666666666667</v>
      </c>
      <c r="N76" s="15">
        <f t="shared" si="41"/>
        <v>72.911666666666676</v>
      </c>
      <c r="O76" s="15">
        <f t="shared" si="51"/>
        <v>2.0527077429991301</v>
      </c>
      <c r="P76" s="15">
        <f t="shared" si="52"/>
        <v>13.528333333333334</v>
      </c>
      <c r="Q76" s="15">
        <f t="shared" si="53"/>
        <v>14.639501559509934</v>
      </c>
      <c r="R76" s="15">
        <f t="shared" si="54"/>
        <v>13.683179888313475</v>
      </c>
      <c r="S76" s="15">
        <f t="shared" si="55"/>
        <v>80.10357799243198</v>
      </c>
      <c r="T76" s="15">
        <f t="shared" si="56"/>
        <v>81.372096118953408</v>
      </c>
      <c r="U76" s="15">
        <f t="shared" si="43"/>
        <v>1.2685181265214283</v>
      </c>
      <c r="V76" s="15">
        <f t="shared" si="57"/>
        <v>9.6400000000000077</v>
      </c>
      <c r="W76" s="15">
        <f t="shared" si="58"/>
        <v>-0.95632167119645928</v>
      </c>
      <c r="X76" s="15">
        <f t="shared" si="59"/>
        <v>0.31334432853312338</v>
      </c>
      <c r="Y76" s="15">
        <f t="shared" si="60"/>
        <v>68.091666666666669</v>
      </c>
      <c r="Z76" s="15">
        <f t="shared" si="61"/>
        <v>14.161340723911705</v>
      </c>
      <c r="AA76" s="15">
        <f t="shared" si="44"/>
        <v>80.737837055692694</v>
      </c>
      <c r="AB76" s="15">
        <f t="shared" si="62"/>
        <v>327.30840277777787</v>
      </c>
      <c r="AC76" s="15">
        <f t="shared" si="63"/>
        <v>1.2634454902015284</v>
      </c>
      <c r="AD76" s="15">
        <f t="shared" si="64"/>
        <v>1.6372603325760267</v>
      </c>
      <c r="AE76" s="15">
        <f t="shared" si="65"/>
        <v>0.58097605519798901</v>
      </c>
      <c r="AF76" s="15">
        <f t="shared" si="66"/>
        <v>1.1234109980513929</v>
      </c>
      <c r="AG76" s="15">
        <f t="shared" si="67"/>
        <v>1.7956444518971473E-25</v>
      </c>
      <c r="AH76" s="15">
        <f t="shared" si="68"/>
        <v>0.2710686407495721</v>
      </c>
      <c r="AI76" s="15">
        <f t="shared" si="69"/>
        <v>-1.699053246091651E-27</v>
      </c>
      <c r="AJ76" s="15">
        <f t="shared" si="70"/>
        <v>7.6299294862830687</v>
      </c>
      <c r="AK76" s="15">
        <f t="shared" si="71"/>
        <v>-0.58409872405068619</v>
      </c>
      <c r="AL76" s="15">
        <f t="shared" si="72"/>
        <v>0.27892225470164816</v>
      </c>
      <c r="AM76" s="15">
        <f t="shared" si="73"/>
        <v>7.6573358884965534</v>
      </c>
      <c r="AP76" s="16">
        <f t="shared" si="74"/>
        <v>7.6573358884965534</v>
      </c>
      <c r="AQ76" t="s">
        <v>83</v>
      </c>
      <c r="BC76">
        <v>0</v>
      </c>
      <c r="BD76">
        <v>0</v>
      </c>
    </row>
    <row r="77" spans="1:56" x14ac:dyDescent="0.2">
      <c r="A77" s="28">
        <f>'(Lab)limts'!B73</f>
        <v>58.32166666666668</v>
      </c>
      <c r="B77" s="29">
        <f>'(Lab)limts'!C73</f>
        <v>0.66540999999999872</v>
      </c>
      <c r="C77" s="15">
        <f>'(Lab)limts'!F73</f>
        <v>17.371666666666666</v>
      </c>
      <c r="D77" s="15">
        <f t="shared" si="75"/>
        <v>72.911666666666676</v>
      </c>
      <c r="E77" s="15">
        <f t="shared" si="75"/>
        <v>1.4316666666666666</v>
      </c>
      <c r="F77" s="15">
        <f t="shared" si="75"/>
        <v>13.528333333333334</v>
      </c>
      <c r="G77" s="15">
        <f t="shared" si="45"/>
        <v>17.384406036614475</v>
      </c>
      <c r="H77" s="15">
        <f t="shared" si="46"/>
        <v>13.603877102584477</v>
      </c>
      <c r="I77" s="15">
        <f t="shared" si="47"/>
        <v>15.494141569599476</v>
      </c>
      <c r="J77" s="15">
        <f t="shared" si="48"/>
        <v>0.40789773778927785</v>
      </c>
      <c r="K77" s="15">
        <f t="shared" si="49"/>
        <v>58.32166666666668</v>
      </c>
      <c r="L77" s="15">
        <f t="shared" si="50"/>
        <v>0.9368292337023616</v>
      </c>
      <c r="M77" s="15">
        <f t="shared" si="41"/>
        <v>17.371666666666666</v>
      </c>
      <c r="N77" s="15">
        <f t="shared" si="41"/>
        <v>72.911666666666676</v>
      </c>
      <c r="O77" s="15">
        <f t="shared" si="51"/>
        <v>2.0156402612683162</v>
      </c>
      <c r="P77" s="15">
        <f t="shared" si="52"/>
        <v>13.528333333333334</v>
      </c>
      <c r="Q77" s="15">
        <f t="shared" si="53"/>
        <v>17.396909259719013</v>
      </c>
      <c r="R77" s="15">
        <f t="shared" si="54"/>
        <v>13.677668238432442</v>
      </c>
      <c r="S77" s="15">
        <f t="shared" si="55"/>
        <v>86.913110448173668</v>
      </c>
      <c r="T77" s="15">
        <f t="shared" si="56"/>
        <v>81.5256148697745</v>
      </c>
      <c r="U77" s="15">
        <f t="shared" si="43"/>
        <v>-5.387495578399168</v>
      </c>
      <c r="V77" s="15">
        <f t="shared" si="57"/>
        <v>14.589999999999996</v>
      </c>
      <c r="W77" s="15">
        <f t="shared" si="58"/>
        <v>-3.719241021286571</v>
      </c>
      <c r="X77" s="15">
        <f t="shared" si="59"/>
        <v>-1.449927780921596</v>
      </c>
      <c r="Y77" s="15">
        <f t="shared" si="60"/>
        <v>65.616666666666674</v>
      </c>
      <c r="Z77" s="15">
        <f t="shared" si="61"/>
        <v>15.537288749075728</v>
      </c>
      <c r="AA77" s="15">
        <f t="shared" si="44"/>
        <v>84.219362658974092</v>
      </c>
      <c r="AB77" s="15">
        <f t="shared" si="62"/>
        <v>243.88027777777802</v>
      </c>
      <c r="AC77" s="15">
        <f t="shared" si="63"/>
        <v>1.2251979712631267</v>
      </c>
      <c r="AD77" s="15">
        <f t="shared" si="64"/>
        <v>1.6991779937084077</v>
      </c>
      <c r="AE77" s="15">
        <f t="shared" si="65"/>
        <v>0.58901635343329173</v>
      </c>
      <c r="AF77" s="15">
        <f t="shared" si="66"/>
        <v>1.1372757574183106</v>
      </c>
      <c r="AG77" s="15">
        <f t="shared" si="67"/>
        <v>1.5336293932179875E-24</v>
      </c>
      <c r="AH77" s="15">
        <f t="shared" si="68"/>
        <v>0.37188829873706042</v>
      </c>
      <c r="AI77" s="15">
        <f t="shared" si="69"/>
        <v>-1.9908580729118535E-26</v>
      </c>
      <c r="AJ77" s="15">
        <f t="shared" si="70"/>
        <v>11.908279594160877</v>
      </c>
      <c r="AK77" s="15">
        <f t="shared" si="71"/>
        <v>-2.1888472161585808</v>
      </c>
      <c r="AL77" s="15">
        <f t="shared" si="72"/>
        <v>-1.2749131171256352</v>
      </c>
      <c r="AM77" s="15">
        <f t="shared" si="73"/>
        <v>12.17471061194526</v>
      </c>
      <c r="AP77" s="16">
        <f t="shared" si="74"/>
        <v>12.17471061194526</v>
      </c>
      <c r="AQ77" t="s">
        <v>84</v>
      </c>
      <c r="BC77">
        <v>0</v>
      </c>
      <c r="BD77">
        <v>0</v>
      </c>
    </row>
    <row r="78" spans="1:56" x14ac:dyDescent="0.2">
      <c r="A78" s="28">
        <f>'(Lab)limts'!B74</f>
        <v>84.722171666666682</v>
      </c>
      <c r="B78" s="29">
        <f>'(Lab)limts'!C74</f>
        <v>-0.49833</v>
      </c>
      <c r="C78" s="15">
        <f>'(Lab)limts'!F74</f>
        <v>10.119999999999999</v>
      </c>
      <c r="D78" s="15">
        <f t="shared" si="75"/>
        <v>72.911666666666676</v>
      </c>
      <c r="E78" s="15">
        <f t="shared" si="75"/>
        <v>1.4316666666666666</v>
      </c>
      <c r="F78" s="15">
        <f t="shared" si="75"/>
        <v>13.528333333333334</v>
      </c>
      <c r="G78" s="15">
        <f t="shared" si="45"/>
        <v>10.132261977905031</v>
      </c>
      <c r="H78" s="15">
        <f t="shared" si="46"/>
        <v>13.603877102584477</v>
      </c>
      <c r="I78" s="15">
        <f t="shared" si="47"/>
        <v>11.868069540244754</v>
      </c>
      <c r="J78" s="15">
        <f t="shared" si="48"/>
        <v>0.4632435479280046</v>
      </c>
      <c r="K78" s="15">
        <f t="shared" si="49"/>
        <v>84.722171666666682</v>
      </c>
      <c r="L78" s="15">
        <f t="shared" si="50"/>
        <v>-0.72917815723896251</v>
      </c>
      <c r="M78" s="15">
        <f t="shared" si="41"/>
        <v>10.119999999999999</v>
      </c>
      <c r="N78" s="15">
        <f t="shared" si="41"/>
        <v>72.911666666666676</v>
      </c>
      <c r="O78" s="15">
        <f t="shared" si="51"/>
        <v>2.0948770127835932</v>
      </c>
      <c r="P78" s="15">
        <f t="shared" si="52"/>
        <v>13.528333333333334</v>
      </c>
      <c r="Q78" s="15">
        <f t="shared" si="53"/>
        <v>10.146235793879146</v>
      </c>
      <c r="R78" s="15">
        <f t="shared" si="54"/>
        <v>13.689569477396537</v>
      </c>
      <c r="S78" s="15">
        <f t="shared" si="55"/>
        <v>94.121220830650913</v>
      </c>
      <c r="T78" s="15">
        <f t="shared" si="56"/>
        <v>81.197599565566676</v>
      </c>
      <c r="U78" s="15">
        <f t="shared" si="43"/>
        <v>-12.923621265084236</v>
      </c>
      <c r="V78" s="15">
        <f t="shared" si="57"/>
        <v>-11.810505000000006</v>
      </c>
      <c r="W78" s="15">
        <f t="shared" si="58"/>
        <v>3.5433336835173908</v>
      </c>
      <c r="X78" s="15">
        <f t="shared" si="59"/>
        <v>-2.6526986488655893</v>
      </c>
      <c r="Y78" s="15">
        <f t="shared" si="60"/>
        <v>78.816919166666679</v>
      </c>
      <c r="Z78" s="15">
        <f t="shared" si="61"/>
        <v>11.917902635637841</v>
      </c>
      <c r="AA78" s="15">
        <f t="shared" si="44"/>
        <v>87.659410198108787</v>
      </c>
      <c r="AB78" s="15">
        <f t="shared" si="62"/>
        <v>830.41483025820139</v>
      </c>
      <c r="AC78" s="15">
        <f t="shared" si="63"/>
        <v>1.4271406881952196</v>
      </c>
      <c r="AD78" s="15">
        <f t="shared" si="64"/>
        <v>1.536305618603703</v>
      </c>
      <c r="AE78" s="15">
        <f t="shared" si="65"/>
        <v>0.60355336664997727</v>
      </c>
      <c r="AF78" s="15">
        <f t="shared" si="66"/>
        <v>1.1078963538871878</v>
      </c>
      <c r="AG78" s="15">
        <f t="shared" si="67"/>
        <v>1.2290726977809255E-23</v>
      </c>
      <c r="AH78" s="15">
        <f t="shared" si="68"/>
        <v>0.14918589928253392</v>
      </c>
      <c r="AI78" s="15">
        <f t="shared" si="69"/>
        <v>-6.4004824529943198E-26</v>
      </c>
      <c r="AJ78" s="15">
        <f t="shared" si="70"/>
        <v>-8.2756417063097842</v>
      </c>
      <c r="AK78" s="15">
        <f t="shared" si="71"/>
        <v>2.3063989616452805</v>
      </c>
      <c r="AL78" s="15">
        <f t="shared" si="72"/>
        <v>-2.3943563308591789</v>
      </c>
      <c r="AM78" s="15">
        <f t="shared" si="73"/>
        <v>8.9184451593659411</v>
      </c>
      <c r="AP78" s="16">
        <f t="shared" si="74"/>
        <v>8.9184451593659411</v>
      </c>
      <c r="AQ78" t="s">
        <v>85</v>
      </c>
      <c r="BC78">
        <v>0</v>
      </c>
      <c r="BD78">
        <v>0</v>
      </c>
    </row>
    <row r="79" spans="1:56" x14ac:dyDescent="0.2">
      <c r="A79" s="28">
        <f>'(Lab)limts'!B75</f>
        <v>60.224999999999994</v>
      </c>
      <c r="B79" s="29">
        <f>'(Lab)limts'!C75</f>
        <v>2.5326766666666654</v>
      </c>
      <c r="C79" s="15">
        <f>'(Lab)limts'!F75</f>
        <v>-5.3316666666666661</v>
      </c>
      <c r="D79" s="15">
        <f t="shared" si="75"/>
        <v>72.911666666666676</v>
      </c>
      <c r="E79" s="15">
        <f t="shared" si="75"/>
        <v>1.4316666666666666</v>
      </c>
      <c r="F79" s="15">
        <f t="shared" si="75"/>
        <v>13.528333333333334</v>
      </c>
      <c r="G79" s="15">
        <f t="shared" si="45"/>
        <v>5.902636744906653</v>
      </c>
      <c r="H79" s="15">
        <f t="shared" si="46"/>
        <v>13.603877102584477</v>
      </c>
      <c r="I79" s="15">
        <f t="shared" si="47"/>
        <v>9.753256923745564</v>
      </c>
      <c r="J79" s="15">
        <f t="shared" si="48"/>
        <v>0.48146872440640398</v>
      </c>
      <c r="K79" s="15">
        <f t="shared" si="49"/>
        <v>60.224999999999994</v>
      </c>
      <c r="L79" s="15">
        <f t="shared" si="50"/>
        <v>3.7520812707005278</v>
      </c>
      <c r="M79" s="15">
        <f t="shared" si="41"/>
        <v>-5.3316666666666661</v>
      </c>
      <c r="N79" s="15">
        <f t="shared" si="41"/>
        <v>72.911666666666676</v>
      </c>
      <c r="O79" s="15">
        <f t="shared" si="51"/>
        <v>2.120969390441835</v>
      </c>
      <c r="P79" s="15">
        <f t="shared" si="52"/>
        <v>13.528333333333334</v>
      </c>
      <c r="Q79" s="15">
        <f t="shared" si="53"/>
        <v>6.519569257733683</v>
      </c>
      <c r="R79" s="15">
        <f t="shared" si="54"/>
        <v>13.693586598585814</v>
      </c>
      <c r="S79" s="15">
        <f t="shared" si="55"/>
        <v>305.13539826652004</v>
      </c>
      <c r="T79" s="15">
        <f t="shared" si="56"/>
        <v>81.089711392849239</v>
      </c>
      <c r="U79" s="15">
        <f t="shared" si="43"/>
        <v>-224.0456868736708</v>
      </c>
      <c r="V79" s="15">
        <f t="shared" si="57"/>
        <v>12.686666666666682</v>
      </c>
      <c r="W79" s="15">
        <f t="shared" si="58"/>
        <v>7.1740173408521306</v>
      </c>
      <c r="X79" s="15">
        <f t="shared" si="59"/>
        <v>-17.518378953518326</v>
      </c>
      <c r="Y79" s="15">
        <f t="shared" si="60"/>
        <v>66.568333333333328</v>
      </c>
      <c r="Z79" s="15">
        <f t="shared" si="61"/>
        <v>10.106577928159748</v>
      </c>
      <c r="AA79" s="15">
        <f t="shared" si="44"/>
        <v>193.11255482968465</v>
      </c>
      <c r="AB79" s="15">
        <f t="shared" si="62"/>
        <v>274.50966944444428</v>
      </c>
      <c r="AC79" s="15">
        <f t="shared" si="63"/>
        <v>1.239938050979442</v>
      </c>
      <c r="AD79" s="15">
        <f t="shared" si="64"/>
        <v>1.4547960067671886</v>
      </c>
      <c r="AE79" s="15">
        <f t="shared" si="65"/>
        <v>0.95640871067705402</v>
      </c>
      <c r="AF79" s="15">
        <f t="shared" si="66"/>
        <v>1.1449902874844264</v>
      </c>
      <c r="AG79" s="15">
        <f t="shared" si="67"/>
        <v>6.5709069769062938E-4</v>
      </c>
      <c r="AH79" s="15">
        <f t="shared" si="68"/>
        <v>8.3940504353522474E-2</v>
      </c>
      <c r="AI79" s="15">
        <f t="shared" si="69"/>
        <v>-1.9253259152440451E-6</v>
      </c>
      <c r="AJ79" s="15">
        <f t="shared" si="70"/>
        <v>10.231693959746885</v>
      </c>
      <c r="AK79" s="15">
        <f t="shared" si="71"/>
        <v>4.9312874846240833</v>
      </c>
      <c r="AL79" s="15">
        <f t="shared" si="72"/>
        <v>-15.300024065712087</v>
      </c>
      <c r="AM79" s="15">
        <f t="shared" si="73"/>
        <v>19.055079092380147</v>
      </c>
      <c r="AP79" s="16">
        <f t="shared" si="74"/>
        <v>19.055079092380147</v>
      </c>
      <c r="AQ79" t="s">
        <v>86</v>
      </c>
      <c r="BC79">
        <v>0</v>
      </c>
      <c r="BD79">
        <v>0</v>
      </c>
    </row>
    <row r="80" spans="1:56" x14ac:dyDescent="0.2">
      <c r="A80" s="28">
        <f>'(Lab)limts'!B76</f>
        <v>49.830000000000005</v>
      </c>
      <c r="B80" s="29">
        <f>'(Lab)limts'!C76</f>
        <v>1.8733329999999999</v>
      </c>
      <c r="C80" s="15">
        <f>'(Lab)limts'!F76</f>
        <v>1.5549999999999999</v>
      </c>
      <c r="D80" s="15">
        <f t="shared" si="75"/>
        <v>72.911666666666676</v>
      </c>
      <c r="E80" s="15">
        <f t="shared" si="75"/>
        <v>1.4316666666666666</v>
      </c>
      <c r="F80" s="15">
        <f t="shared" si="75"/>
        <v>13.528333333333334</v>
      </c>
      <c r="G80" s="15">
        <f t="shared" si="45"/>
        <v>2.43462554182137</v>
      </c>
      <c r="H80" s="15">
        <f t="shared" si="46"/>
        <v>13.603877102584477</v>
      </c>
      <c r="I80" s="15">
        <f t="shared" si="47"/>
        <v>8.0192513222029227</v>
      </c>
      <c r="J80" s="15">
        <f t="shared" si="48"/>
        <v>0.49065514653775744</v>
      </c>
      <c r="K80" s="15">
        <f t="shared" si="49"/>
        <v>49.830000000000005</v>
      </c>
      <c r="L80" s="15">
        <f t="shared" si="50"/>
        <v>2.7924934776290162</v>
      </c>
      <c r="M80" s="15">
        <f t="shared" si="41"/>
        <v>1.5549999999999999</v>
      </c>
      <c r="N80" s="15">
        <f t="shared" si="41"/>
        <v>72.911666666666676</v>
      </c>
      <c r="O80" s="15">
        <f t="shared" si="51"/>
        <v>2.1341212847932227</v>
      </c>
      <c r="P80" s="15">
        <f t="shared" si="52"/>
        <v>13.528333333333334</v>
      </c>
      <c r="Q80" s="15">
        <f t="shared" si="53"/>
        <v>3.1962548119010465</v>
      </c>
      <c r="R80" s="15">
        <f t="shared" si="54"/>
        <v>13.695629829839344</v>
      </c>
      <c r="S80" s="15">
        <f t="shared" si="55"/>
        <v>29.111247237376897</v>
      </c>
      <c r="T80" s="15">
        <f t="shared" si="56"/>
        <v>81.035354317363556</v>
      </c>
      <c r="U80" s="15">
        <f t="shared" si="43"/>
        <v>51.924107079986655</v>
      </c>
      <c r="V80" s="15">
        <f t="shared" si="57"/>
        <v>23.081666666666671</v>
      </c>
      <c r="W80" s="15">
        <f t="shared" si="58"/>
        <v>10.499375017938299</v>
      </c>
      <c r="X80" s="15">
        <f t="shared" si="59"/>
        <v>5.7928653780407942</v>
      </c>
      <c r="Y80" s="15">
        <f t="shared" si="60"/>
        <v>61.370833333333337</v>
      </c>
      <c r="Z80" s="15">
        <f t="shared" si="61"/>
        <v>8.4459423208701949</v>
      </c>
      <c r="AA80" s="15">
        <f t="shared" si="44"/>
        <v>55.073300777370228</v>
      </c>
      <c r="AB80" s="15">
        <f t="shared" si="62"/>
        <v>129.29585069444454</v>
      </c>
      <c r="AC80" s="15">
        <f t="shared" si="63"/>
        <v>1.1587274276483643</v>
      </c>
      <c r="AD80" s="15">
        <f t="shared" si="64"/>
        <v>1.3800674044391588</v>
      </c>
      <c r="AE80" s="15">
        <f t="shared" si="65"/>
        <v>0.63160649460899165</v>
      </c>
      <c r="AF80" s="15">
        <f t="shared" si="66"/>
        <v>1.0800176803443182</v>
      </c>
      <c r="AG80" s="15">
        <f t="shared" si="67"/>
        <v>7.3750346530091937E-33</v>
      </c>
      <c r="AH80" s="15">
        <f t="shared" si="68"/>
        <v>4.4812514186024326E-2</v>
      </c>
      <c r="AI80" s="15">
        <f t="shared" si="69"/>
        <v>-1.1536411506014468E-35</v>
      </c>
      <c r="AJ80" s="15">
        <f t="shared" si="70"/>
        <v>19.919841470837433</v>
      </c>
      <c r="AK80" s="15">
        <f t="shared" si="71"/>
        <v>7.6078711693108252</v>
      </c>
      <c r="AL80" s="15">
        <f t="shared" si="72"/>
        <v>5.3636764318469146</v>
      </c>
      <c r="AM80" s="15">
        <f t="shared" si="73"/>
        <v>21.987469450068048</v>
      </c>
      <c r="AP80" s="16">
        <f t="shared" si="74"/>
        <v>21.987469450068048</v>
      </c>
      <c r="AQ80" t="s">
        <v>87</v>
      </c>
      <c r="BC80">
        <v>0</v>
      </c>
      <c r="BD80">
        <v>0</v>
      </c>
    </row>
    <row r="81" spans="1:56" x14ac:dyDescent="0.2">
      <c r="A81" s="28">
        <f>'(Lab)limts'!B77</f>
        <v>68.041666666666671</v>
      </c>
      <c r="B81" s="29">
        <f>'(Lab)limts'!C77</f>
        <v>2.2474499999999988</v>
      </c>
      <c r="C81" s="15">
        <f>'(Lab)limts'!F77</f>
        <v>4.623333333333334</v>
      </c>
      <c r="D81" s="15">
        <f t="shared" si="75"/>
        <v>72.911666666666676</v>
      </c>
      <c r="E81" s="15">
        <f t="shared" si="75"/>
        <v>1.4316666666666666</v>
      </c>
      <c r="F81" s="15">
        <f t="shared" si="75"/>
        <v>13.528333333333334</v>
      </c>
      <c r="G81" s="15">
        <f t="shared" si="45"/>
        <v>5.1406461280281794</v>
      </c>
      <c r="H81" s="15">
        <f t="shared" si="46"/>
        <v>13.603877102584477</v>
      </c>
      <c r="I81" s="15">
        <f t="shared" si="47"/>
        <v>9.3722616153063285</v>
      </c>
      <c r="J81" s="15">
        <f t="shared" si="48"/>
        <v>0.48387834905778604</v>
      </c>
      <c r="K81" s="15">
        <f t="shared" si="49"/>
        <v>68.041666666666671</v>
      </c>
      <c r="L81" s="15">
        <f t="shared" si="50"/>
        <v>3.3349423955899193</v>
      </c>
      <c r="M81" s="15">
        <f t="shared" si="41"/>
        <v>4.623333333333334</v>
      </c>
      <c r="N81" s="15">
        <f t="shared" si="41"/>
        <v>72.911666666666676</v>
      </c>
      <c r="O81" s="15">
        <f t="shared" si="51"/>
        <v>2.1244191697343968</v>
      </c>
      <c r="P81" s="15">
        <f t="shared" si="52"/>
        <v>13.528333333333334</v>
      </c>
      <c r="Q81" s="15">
        <f t="shared" si="53"/>
        <v>5.7006185535443556</v>
      </c>
      <c r="R81" s="15">
        <f t="shared" si="54"/>
        <v>13.694121351386981</v>
      </c>
      <c r="S81" s="15">
        <f t="shared" si="55"/>
        <v>54.196011861284347</v>
      </c>
      <c r="T81" s="15">
        <f t="shared" si="56"/>
        <v>81.075451808754508</v>
      </c>
      <c r="U81" s="15">
        <f t="shared" si="43"/>
        <v>26.879439947470161</v>
      </c>
      <c r="V81" s="15">
        <f t="shared" si="57"/>
        <v>4.8700000000000045</v>
      </c>
      <c r="W81" s="15">
        <f t="shared" si="58"/>
        <v>7.9935027978426252</v>
      </c>
      <c r="X81" s="15">
        <f t="shared" si="59"/>
        <v>4.1071041502764194</v>
      </c>
      <c r="Y81" s="15">
        <f t="shared" si="60"/>
        <v>70.476666666666674</v>
      </c>
      <c r="Z81" s="15">
        <f t="shared" si="61"/>
        <v>9.6973699524656674</v>
      </c>
      <c r="AA81" s="15">
        <f t="shared" si="44"/>
        <v>67.635731835019428</v>
      </c>
      <c r="AB81" s="15">
        <f t="shared" si="62"/>
        <v>419.29387777777805</v>
      </c>
      <c r="AC81" s="15">
        <f t="shared" si="63"/>
        <v>1.300076651443407</v>
      </c>
      <c r="AD81" s="15">
        <f t="shared" si="64"/>
        <v>1.436381647860955</v>
      </c>
      <c r="AE81" s="15">
        <f t="shared" si="65"/>
        <v>0.59207140122837831</v>
      </c>
      <c r="AF81" s="15">
        <f t="shared" si="66"/>
        <v>1.0861230312397947</v>
      </c>
      <c r="AG81" s="15">
        <f t="shared" si="67"/>
        <v>3.9600693586861134E-29</v>
      </c>
      <c r="AH81" s="15">
        <f t="shared" si="68"/>
        <v>7.2651086752982735E-2</v>
      </c>
      <c r="AI81" s="15">
        <f t="shared" si="69"/>
        <v>-1.0042741192134138E-31</v>
      </c>
      <c r="AJ81" s="15">
        <f t="shared" si="70"/>
        <v>3.7459329760234512</v>
      </c>
      <c r="AK81" s="15">
        <f t="shared" si="71"/>
        <v>5.5650271010817134</v>
      </c>
      <c r="AL81" s="15">
        <f t="shared" si="72"/>
        <v>3.7814354655459388</v>
      </c>
      <c r="AM81" s="15">
        <f t="shared" si="73"/>
        <v>7.7007009211319515</v>
      </c>
      <c r="AP81" s="16">
        <f t="shared" si="74"/>
        <v>7.7007009211319515</v>
      </c>
      <c r="AQ81" t="s">
        <v>88</v>
      </c>
      <c r="BC81">
        <v>0</v>
      </c>
      <c r="BD81">
        <v>0</v>
      </c>
    </row>
    <row r="82" spans="1:56" x14ac:dyDescent="0.2">
      <c r="A82" s="28">
        <f>'(Lab)limts'!B78</f>
        <v>52.051666666666669</v>
      </c>
      <c r="B82" s="29">
        <f>'(Lab)limts'!C78</f>
        <v>0.97944999999999882</v>
      </c>
      <c r="C82" s="15">
        <f>'(Lab)limts'!F78</f>
        <v>17.371666666666666</v>
      </c>
      <c r="D82" s="15">
        <f t="shared" si="75"/>
        <v>72.911666666666676</v>
      </c>
      <c r="E82" s="15">
        <f t="shared" si="75"/>
        <v>1.4316666666666666</v>
      </c>
      <c r="F82" s="15">
        <f t="shared" si="75"/>
        <v>13.528333333333334</v>
      </c>
      <c r="G82" s="15">
        <f t="shared" si="45"/>
        <v>17.399256451937184</v>
      </c>
      <c r="H82" s="15">
        <f t="shared" si="46"/>
        <v>13.603877102584477</v>
      </c>
      <c r="I82" s="15">
        <f t="shared" si="47"/>
        <v>15.50156677726083</v>
      </c>
      <c r="J82" s="15">
        <f t="shared" si="48"/>
        <v>0.40774842037540182</v>
      </c>
      <c r="K82" s="15">
        <f t="shared" si="49"/>
        <v>52.051666666666669</v>
      </c>
      <c r="L82" s="15">
        <f t="shared" si="50"/>
        <v>1.3788191903366858</v>
      </c>
      <c r="M82" s="15">
        <f t="shared" si="41"/>
        <v>17.371666666666666</v>
      </c>
      <c r="N82" s="15">
        <f t="shared" si="41"/>
        <v>72.911666666666676</v>
      </c>
      <c r="O82" s="15">
        <f t="shared" si="51"/>
        <v>2.0154264885041169</v>
      </c>
      <c r="P82" s="15">
        <f t="shared" si="52"/>
        <v>13.528333333333334</v>
      </c>
      <c r="Q82" s="15">
        <f t="shared" si="53"/>
        <v>17.426300385836875</v>
      </c>
      <c r="R82" s="15">
        <f t="shared" si="54"/>
        <v>13.677636736963803</v>
      </c>
      <c r="S82" s="15">
        <f t="shared" si="55"/>
        <v>85.461848974844102</v>
      </c>
      <c r="T82" s="15">
        <f t="shared" si="56"/>
        <v>81.526500589201433</v>
      </c>
      <c r="U82" s="15">
        <f t="shared" si="43"/>
        <v>-3.9353483856426692</v>
      </c>
      <c r="V82" s="15">
        <f t="shared" si="57"/>
        <v>20.860000000000007</v>
      </c>
      <c r="W82" s="15">
        <f t="shared" si="58"/>
        <v>-3.7486636488730714</v>
      </c>
      <c r="X82" s="15">
        <f t="shared" si="59"/>
        <v>-1.0601890448447169</v>
      </c>
      <c r="Y82" s="15">
        <f t="shared" si="60"/>
        <v>62.481666666666669</v>
      </c>
      <c r="Z82" s="15">
        <f t="shared" si="61"/>
        <v>15.55196856140034</v>
      </c>
      <c r="AA82" s="15">
        <f t="shared" si="44"/>
        <v>83.494174782022768</v>
      </c>
      <c r="AB82" s="15">
        <f t="shared" si="62"/>
        <v>155.79200277777784</v>
      </c>
      <c r="AC82" s="15">
        <f t="shared" si="63"/>
        <v>1.1762531398505582</v>
      </c>
      <c r="AD82" s="15">
        <f t="shared" si="64"/>
        <v>1.6998385852630151</v>
      </c>
      <c r="AE82" s="15">
        <f t="shared" si="65"/>
        <v>0.58682182361260871</v>
      </c>
      <c r="AF82" s="15">
        <f t="shared" si="66"/>
        <v>1.1368935182795035</v>
      </c>
      <c r="AG82" s="15">
        <f t="shared" si="67"/>
        <v>9.8419607915183842E-25</v>
      </c>
      <c r="AH82" s="15">
        <f t="shared" si="68"/>
        <v>0.3730767529816208</v>
      </c>
      <c r="AI82" s="15">
        <f t="shared" si="69"/>
        <v>-1.2817023544408604E-26</v>
      </c>
      <c r="AJ82" s="15">
        <f t="shared" si="70"/>
        <v>17.734277846561369</v>
      </c>
      <c r="AK82" s="15">
        <f t="shared" si="71"/>
        <v>-2.2053056574739669</v>
      </c>
      <c r="AL82" s="15">
        <f t="shared" si="72"/>
        <v>-0.9325315236638293</v>
      </c>
      <c r="AM82" s="15">
        <f t="shared" si="73"/>
        <v>17.895183676748076</v>
      </c>
      <c r="AP82" s="16">
        <f t="shared" si="74"/>
        <v>17.895183676748076</v>
      </c>
      <c r="AQ82" t="s">
        <v>89</v>
      </c>
      <c r="BC82">
        <v>0</v>
      </c>
      <c r="BD82">
        <v>0</v>
      </c>
    </row>
    <row r="83" spans="1:56" x14ac:dyDescent="0.2">
      <c r="A83" s="28">
        <f>'(Lab)limts'!B79</f>
        <v>40.094999999999999</v>
      </c>
      <c r="B83" s="29">
        <f>'(Lab)limts'!C79</f>
        <v>1.2943966666666655</v>
      </c>
      <c r="C83" s="15">
        <f>'(Lab)limts'!F79</f>
        <v>16.003333333333334</v>
      </c>
      <c r="D83" s="15">
        <f t="shared" si="75"/>
        <v>72.911666666666676</v>
      </c>
      <c r="E83" s="15">
        <f t="shared" si="75"/>
        <v>1.4316666666666666</v>
      </c>
      <c r="F83" s="15">
        <f t="shared" si="75"/>
        <v>13.528333333333334</v>
      </c>
      <c r="G83" s="15">
        <f t="shared" si="45"/>
        <v>16.055595302213355</v>
      </c>
      <c r="H83" s="15">
        <f t="shared" si="46"/>
        <v>13.603877102584477</v>
      </c>
      <c r="I83" s="15">
        <f t="shared" si="47"/>
        <v>14.829736202398916</v>
      </c>
      <c r="J83" s="15">
        <f t="shared" si="48"/>
        <v>0.42063913811265169</v>
      </c>
      <c r="K83" s="15">
        <f t="shared" si="49"/>
        <v>40.094999999999999</v>
      </c>
      <c r="L83" s="15">
        <f t="shared" si="50"/>
        <v>1.8388705649092212</v>
      </c>
      <c r="M83" s="15">
        <f t="shared" si="41"/>
        <v>16.003333333333334</v>
      </c>
      <c r="N83" s="15">
        <f t="shared" si="41"/>
        <v>72.911666666666676</v>
      </c>
      <c r="O83" s="15">
        <f t="shared" si="51"/>
        <v>2.0338816993979463</v>
      </c>
      <c r="P83" s="15">
        <f t="shared" si="52"/>
        <v>13.528333333333334</v>
      </c>
      <c r="Q83" s="15">
        <f t="shared" si="53"/>
        <v>16.108635036286202</v>
      </c>
      <c r="R83" s="15">
        <f t="shared" si="54"/>
        <v>13.680368326361819</v>
      </c>
      <c r="S83" s="15">
        <f t="shared" si="55"/>
        <v>83.445149038619945</v>
      </c>
      <c r="T83" s="15">
        <f t="shared" si="56"/>
        <v>81.450050637791549</v>
      </c>
      <c r="U83" s="15">
        <f t="shared" si="43"/>
        <v>-1.9950984008283967</v>
      </c>
      <c r="V83" s="15">
        <f t="shared" si="57"/>
        <v>32.816666666666677</v>
      </c>
      <c r="W83" s="15">
        <f t="shared" si="58"/>
        <v>-2.4282667099243831</v>
      </c>
      <c r="X83" s="15">
        <f t="shared" si="59"/>
        <v>-0.51688986065466069</v>
      </c>
      <c r="Y83" s="15">
        <f t="shared" si="60"/>
        <v>56.503333333333337</v>
      </c>
      <c r="Z83" s="15">
        <f t="shared" si="61"/>
        <v>14.894501681324011</v>
      </c>
      <c r="AA83" s="15">
        <f t="shared" si="44"/>
        <v>82.447599838205747</v>
      </c>
      <c r="AB83" s="15">
        <f t="shared" si="62"/>
        <v>42.2933444444445</v>
      </c>
      <c r="AC83" s="15">
        <f t="shared" si="63"/>
        <v>1.0803789751089106</v>
      </c>
      <c r="AD83" s="15">
        <f t="shared" si="64"/>
        <v>1.6702525756595805</v>
      </c>
      <c r="AE83" s="15">
        <f t="shared" si="65"/>
        <v>0.5841504377577037</v>
      </c>
      <c r="AF83" s="15">
        <f t="shared" si="66"/>
        <v>1.130509445159924</v>
      </c>
      <c r="AG83" s="15">
        <f t="shared" si="67"/>
        <v>5.1734605343233067E-25</v>
      </c>
      <c r="AH83" s="15">
        <f t="shared" si="68"/>
        <v>0.3221965756143923</v>
      </c>
      <c r="AI83" s="15">
        <f t="shared" si="69"/>
        <v>-5.8184783675194704E-27</v>
      </c>
      <c r="AJ83" s="15">
        <f t="shared" si="70"/>
        <v>30.375143743757604</v>
      </c>
      <c r="AK83" s="15">
        <f t="shared" si="71"/>
        <v>-1.4538320403220835</v>
      </c>
      <c r="AL83" s="15">
        <f t="shared" si="72"/>
        <v>-0.45721852468162305</v>
      </c>
      <c r="AM83" s="15">
        <f t="shared" si="73"/>
        <v>30.413352887090827</v>
      </c>
      <c r="AP83" s="16">
        <f t="shared" si="74"/>
        <v>30.413352887090827</v>
      </c>
      <c r="AQ83" t="s">
        <v>90</v>
      </c>
      <c r="BC83">
        <v>0</v>
      </c>
      <c r="BD83">
        <v>0</v>
      </c>
    </row>
    <row r="84" spans="1:56" x14ac:dyDescent="0.2">
      <c r="A84" s="28">
        <f>'(Lab)limts'!B80</f>
        <v>43.778333333333329</v>
      </c>
      <c r="B84" s="29">
        <f>'(Lab)limts'!C80</f>
        <v>-8.9366699999999994</v>
      </c>
      <c r="C84" s="15">
        <f>'(Lab)limts'!F80</f>
        <v>14.744999999999999</v>
      </c>
      <c r="D84" s="15">
        <f t="shared" si="75"/>
        <v>72.911666666666676</v>
      </c>
      <c r="E84" s="15">
        <f t="shared" si="75"/>
        <v>1.4316666666666666</v>
      </c>
      <c r="F84" s="15">
        <f t="shared" si="75"/>
        <v>13.528333333333334</v>
      </c>
      <c r="G84" s="15">
        <f t="shared" si="45"/>
        <v>17.241783425414553</v>
      </c>
      <c r="H84" s="15">
        <f t="shared" si="46"/>
        <v>13.603877102584477</v>
      </c>
      <c r="I84" s="15">
        <f t="shared" si="47"/>
        <v>15.422830263999515</v>
      </c>
      <c r="J84" s="15">
        <f t="shared" si="48"/>
        <v>0.40932396776341251</v>
      </c>
      <c r="K84" s="15">
        <f t="shared" si="49"/>
        <v>43.778333333333329</v>
      </c>
      <c r="L84" s="15">
        <f t="shared" si="50"/>
        <v>-12.594663222992256</v>
      </c>
      <c r="M84" s="15">
        <f t="shared" si="41"/>
        <v>14.744999999999999</v>
      </c>
      <c r="N84" s="15">
        <f t="shared" si="41"/>
        <v>72.911666666666676</v>
      </c>
      <c r="O84" s="15">
        <f t="shared" si="51"/>
        <v>2.0176821471812856</v>
      </c>
      <c r="P84" s="15">
        <f t="shared" si="52"/>
        <v>13.528333333333334</v>
      </c>
      <c r="Q84" s="15">
        <f t="shared" si="53"/>
        <v>19.391765435374719</v>
      </c>
      <c r="R84" s="15">
        <f t="shared" si="54"/>
        <v>13.677969294629662</v>
      </c>
      <c r="S84" s="15">
        <f t="shared" si="55"/>
        <v>130.50279384377737</v>
      </c>
      <c r="T84" s="15">
        <f t="shared" si="56"/>
        <v>81.517154979842758</v>
      </c>
      <c r="U84" s="15">
        <f t="shared" si="43"/>
        <v>-48.985638863934611</v>
      </c>
      <c r="V84" s="15">
        <f t="shared" si="57"/>
        <v>29.133333333333347</v>
      </c>
      <c r="W84" s="15">
        <f t="shared" si="58"/>
        <v>-5.7137961407450568</v>
      </c>
      <c r="X84" s="15">
        <f t="shared" si="59"/>
        <v>-13.503830888196752</v>
      </c>
      <c r="Y84" s="15">
        <f t="shared" si="60"/>
        <v>58.344999999999999</v>
      </c>
      <c r="Z84" s="15">
        <f t="shared" si="61"/>
        <v>16.534867365002192</v>
      </c>
      <c r="AA84" s="15">
        <f t="shared" si="44"/>
        <v>106.00997441181006</v>
      </c>
      <c r="AB84" s="15">
        <f t="shared" si="62"/>
        <v>69.639024999999975</v>
      </c>
      <c r="AC84" s="15">
        <f t="shared" si="63"/>
        <v>1.1103304473384323</v>
      </c>
      <c r="AD84" s="15">
        <f t="shared" si="64"/>
        <v>1.7440690314250986</v>
      </c>
      <c r="AE84" s="15">
        <f t="shared" si="65"/>
        <v>0.81443131931275237</v>
      </c>
      <c r="AF84" s="15">
        <f t="shared" si="66"/>
        <v>1.2019977076411017</v>
      </c>
      <c r="AG84" s="15">
        <f t="shared" si="67"/>
        <v>4.2978210051506625E-19</v>
      </c>
      <c r="AH84" s="15">
        <f t="shared" si="68"/>
        <v>0.45808007080064206</v>
      </c>
      <c r="AI84" s="15">
        <f t="shared" si="69"/>
        <v>-6.8722204918370268E-21</v>
      </c>
      <c r="AJ84" s="15">
        <f t="shared" si="70"/>
        <v>26.238435056130108</v>
      </c>
      <c r="AK84" s="15">
        <f t="shared" si="71"/>
        <v>-3.2761295784698667</v>
      </c>
      <c r="AL84" s="15">
        <f t="shared" si="72"/>
        <v>-11.23448971853513</v>
      </c>
      <c r="AM84" s="15">
        <f t="shared" si="73"/>
        <v>28.729814800056648</v>
      </c>
      <c r="AP84" s="16">
        <f t="shared" si="74"/>
        <v>28.729814800056648</v>
      </c>
      <c r="AQ84" t="s">
        <v>91</v>
      </c>
      <c r="BC84">
        <v>0</v>
      </c>
      <c r="BD84">
        <v>0</v>
      </c>
    </row>
    <row r="85" spans="1:56" x14ac:dyDescent="0.2">
      <c r="A85" s="28">
        <f>'(Lab)limts'!B81</f>
        <v>88.547506666666678</v>
      </c>
      <c r="B85" s="29">
        <f>'(Lab)limts'!C81</f>
        <v>-0.72167000000000003</v>
      </c>
      <c r="C85" s="15">
        <f>'(Lab)limts'!F81</f>
        <v>2.9800000000000004</v>
      </c>
      <c r="D85" s="15">
        <f t="shared" si="75"/>
        <v>72.911666666666676</v>
      </c>
      <c r="E85" s="15">
        <f t="shared" si="75"/>
        <v>1.4316666666666666</v>
      </c>
      <c r="F85" s="15">
        <f t="shared" si="75"/>
        <v>13.528333333333334</v>
      </c>
      <c r="G85" s="15">
        <f t="shared" si="45"/>
        <v>3.0661388730616888</v>
      </c>
      <c r="H85" s="15">
        <f t="shared" si="46"/>
        <v>13.603877102584477</v>
      </c>
      <c r="I85" s="15">
        <f t="shared" si="47"/>
        <v>8.3350079878230829</v>
      </c>
      <c r="J85" s="15">
        <f t="shared" si="48"/>
        <v>0.48930325511082456</v>
      </c>
      <c r="K85" s="15">
        <f t="shared" si="49"/>
        <v>88.547506666666678</v>
      </c>
      <c r="L85" s="15">
        <f t="shared" si="50"/>
        <v>-1.0747854801158288</v>
      </c>
      <c r="M85" s="15">
        <f t="shared" si="41"/>
        <v>2.9800000000000004</v>
      </c>
      <c r="N85" s="15">
        <f t="shared" si="41"/>
        <v>72.911666666666676</v>
      </c>
      <c r="O85" s="15">
        <f t="shared" si="51"/>
        <v>2.1321858269003302</v>
      </c>
      <c r="P85" s="15">
        <f t="shared" si="52"/>
        <v>13.528333333333334</v>
      </c>
      <c r="Q85" s="15">
        <f t="shared" si="53"/>
        <v>3.1678958045156431</v>
      </c>
      <c r="R85" s="15">
        <f t="shared" si="54"/>
        <v>13.695328370587266</v>
      </c>
      <c r="S85" s="15">
        <f t="shared" si="55"/>
        <v>109.83266376975023</v>
      </c>
      <c r="T85" s="15">
        <f t="shared" si="56"/>
        <v>81.043352589890404</v>
      </c>
      <c r="U85" s="15">
        <f t="shared" si="43"/>
        <v>-28.789311179859823</v>
      </c>
      <c r="V85" s="15">
        <f t="shared" si="57"/>
        <v>-15.635840000000002</v>
      </c>
      <c r="W85" s="15">
        <f t="shared" si="58"/>
        <v>10.527432566071623</v>
      </c>
      <c r="X85" s="15">
        <f t="shared" si="59"/>
        <v>-3.2749297155741655</v>
      </c>
      <c r="Y85" s="15">
        <f t="shared" si="60"/>
        <v>80.729586666666677</v>
      </c>
      <c r="Z85" s="15">
        <f t="shared" si="61"/>
        <v>8.4316120875514535</v>
      </c>
      <c r="AA85" s="15">
        <f t="shared" si="44"/>
        <v>95.438008179820315</v>
      </c>
      <c r="AB85" s="15">
        <f t="shared" si="62"/>
        <v>944.30749670417845</v>
      </c>
      <c r="AC85" s="15">
        <f t="shared" si="63"/>
        <v>1.4561387047636916</v>
      </c>
      <c r="AD85" s="15">
        <f t="shared" si="64"/>
        <v>1.3794225439398153</v>
      </c>
      <c r="AE85" s="15">
        <f t="shared" si="65"/>
        <v>0.66477154760434876</v>
      </c>
      <c r="AF85" s="15">
        <f t="shared" si="66"/>
        <v>1.0840764372436167</v>
      </c>
      <c r="AG85" s="15">
        <f t="shared" si="67"/>
        <v>1.1823099199662996E-21</v>
      </c>
      <c r="AH85" s="15">
        <f t="shared" si="68"/>
        <v>4.4547093314132133E-2</v>
      </c>
      <c r="AI85" s="15">
        <f t="shared" si="69"/>
        <v>-1.8384764385284983E-24</v>
      </c>
      <c r="AJ85" s="15">
        <f t="shared" si="70"/>
        <v>-10.737878162875598</v>
      </c>
      <c r="AK85" s="15">
        <f t="shared" si="71"/>
        <v>7.6317678091615546</v>
      </c>
      <c r="AL85" s="15">
        <f t="shared" si="72"/>
        <v>-3.0209398554045079</v>
      </c>
      <c r="AM85" s="15">
        <f t="shared" si="73"/>
        <v>13.515620035488071</v>
      </c>
      <c r="AP85" s="16">
        <f t="shared" si="74"/>
        <v>13.515620035488071</v>
      </c>
      <c r="AQ85" t="s">
        <v>92</v>
      </c>
      <c r="BC85">
        <v>0</v>
      </c>
      <c r="BD85">
        <v>0</v>
      </c>
    </row>
    <row r="86" spans="1:56" x14ac:dyDescent="0.2">
      <c r="A86" s="28">
        <f>'(Lab)limts'!B82</f>
        <v>56.535000000000004</v>
      </c>
      <c r="B86" s="29">
        <f>'(Lab)limts'!C82</f>
        <v>0.52954666666666572</v>
      </c>
      <c r="C86" s="15">
        <f>'(Lab)limts'!F82</f>
        <v>17.371666666666666</v>
      </c>
      <c r="D86" s="15">
        <f t="shared" si="75"/>
        <v>72.911666666666676</v>
      </c>
      <c r="E86" s="15">
        <f t="shared" si="75"/>
        <v>1.4316666666666666</v>
      </c>
      <c r="F86" s="15">
        <f t="shared" si="75"/>
        <v>13.528333333333334</v>
      </c>
      <c r="G86" s="15">
        <f t="shared" si="45"/>
        <v>17.379735971813712</v>
      </c>
      <c r="H86" s="15">
        <f t="shared" si="46"/>
        <v>13.603877102584477</v>
      </c>
      <c r="I86" s="15">
        <f t="shared" si="47"/>
        <v>15.491806537199095</v>
      </c>
      <c r="J86" s="15">
        <f t="shared" si="48"/>
        <v>0.40794466249769412</v>
      </c>
      <c r="K86" s="15">
        <f t="shared" si="49"/>
        <v>56.535000000000004</v>
      </c>
      <c r="L86" s="15">
        <f t="shared" si="50"/>
        <v>0.74557240287677762</v>
      </c>
      <c r="M86" s="15">
        <f t="shared" si="41"/>
        <v>17.371666666666666</v>
      </c>
      <c r="N86" s="15">
        <f t="shared" si="41"/>
        <v>72.911666666666676</v>
      </c>
      <c r="O86" s="15">
        <f t="shared" si="51"/>
        <v>2.0157074418091989</v>
      </c>
      <c r="P86" s="15">
        <f t="shared" si="52"/>
        <v>13.528333333333334</v>
      </c>
      <c r="Q86" s="15">
        <f t="shared" si="53"/>
        <v>17.38765887017885</v>
      </c>
      <c r="R86" s="15">
        <f t="shared" si="54"/>
        <v>13.677678138804948</v>
      </c>
      <c r="S86" s="15">
        <f t="shared" si="55"/>
        <v>87.542437786452155</v>
      </c>
      <c r="T86" s="15">
        <f t="shared" si="56"/>
        <v>81.525336523137213</v>
      </c>
      <c r="U86" s="15">
        <f t="shared" si="43"/>
        <v>-6.0171012633149417</v>
      </c>
      <c r="V86" s="15">
        <f t="shared" si="57"/>
        <v>16.376666666666672</v>
      </c>
      <c r="W86" s="15">
        <f t="shared" si="58"/>
        <v>-3.7099807313739017</v>
      </c>
      <c r="X86" s="15">
        <f t="shared" si="59"/>
        <v>-1.6187949533740629</v>
      </c>
      <c r="Y86" s="15">
        <f t="shared" si="60"/>
        <v>64.723333333333343</v>
      </c>
      <c r="Z86" s="15">
        <f t="shared" si="61"/>
        <v>15.532668504491898</v>
      </c>
      <c r="AA86" s="15">
        <f t="shared" si="44"/>
        <v>84.533887154794684</v>
      </c>
      <c r="AB86" s="15">
        <f t="shared" si="62"/>
        <v>216.77654444444474</v>
      </c>
      <c r="AC86" s="15">
        <f t="shared" si="63"/>
        <v>1.2113168893340449</v>
      </c>
      <c r="AD86" s="15">
        <f t="shared" si="64"/>
        <v>1.6989700827021355</v>
      </c>
      <c r="AE86" s="15">
        <f t="shared" si="65"/>
        <v>0.5900583894864817</v>
      </c>
      <c r="AF86" s="15">
        <f t="shared" si="66"/>
        <v>1.1374777204328184</v>
      </c>
      <c r="AG86" s="15">
        <f t="shared" si="67"/>
        <v>1.8579902368815479E-24</v>
      </c>
      <c r="AH86" s="15">
        <f t="shared" si="68"/>
        <v>0.37151474703731996</v>
      </c>
      <c r="AI86" s="15">
        <f t="shared" si="69"/>
        <v>-2.4094995433136545E-26</v>
      </c>
      <c r="AJ86" s="15">
        <f t="shared" si="70"/>
        <v>13.51972123138661</v>
      </c>
      <c r="AK86" s="15">
        <f t="shared" si="71"/>
        <v>-2.1836645442710472</v>
      </c>
      <c r="AL86" s="15">
        <f t="shared" si="72"/>
        <v>-1.4231443168470148</v>
      </c>
      <c r="AM86" s="15">
        <f t="shared" si="73"/>
        <v>13.768681591310269</v>
      </c>
      <c r="AP86" s="16">
        <f t="shared" si="74"/>
        <v>13.768681591310269</v>
      </c>
      <c r="AQ86" t="s">
        <v>93</v>
      </c>
      <c r="BC86">
        <v>0</v>
      </c>
      <c r="BD86">
        <v>0</v>
      </c>
    </row>
    <row r="87" spans="1:56" x14ac:dyDescent="0.2">
      <c r="A87" s="28">
        <f>'(Lab)limts'!B83</f>
        <v>39.706666666666663</v>
      </c>
      <c r="B87" s="29">
        <f>'(Lab)limts'!C83</f>
        <v>0.97629499999999902</v>
      </c>
      <c r="C87" s="15">
        <f>'(Lab)limts'!F83</f>
        <v>17.371666666666666</v>
      </c>
      <c r="D87" s="15">
        <f t="shared" si="75"/>
        <v>72.911666666666676</v>
      </c>
      <c r="E87" s="15">
        <f t="shared" si="75"/>
        <v>1.4316666666666666</v>
      </c>
      <c r="F87" s="15">
        <f t="shared" si="75"/>
        <v>13.528333333333334</v>
      </c>
      <c r="G87" s="15">
        <f t="shared" si="45"/>
        <v>17.399079133816329</v>
      </c>
      <c r="H87" s="15">
        <f t="shared" si="46"/>
        <v>13.603877102584477</v>
      </c>
      <c r="I87" s="15">
        <f t="shared" si="47"/>
        <v>15.501478118200403</v>
      </c>
      <c r="J87" s="15">
        <f t="shared" si="48"/>
        <v>0.40775020417158392</v>
      </c>
      <c r="K87" s="15">
        <f t="shared" si="49"/>
        <v>39.706666666666663</v>
      </c>
      <c r="L87" s="15">
        <f t="shared" si="50"/>
        <v>1.3743794855816951</v>
      </c>
      <c r="M87" s="15">
        <f t="shared" si="41"/>
        <v>17.371666666666666</v>
      </c>
      <c r="N87" s="15">
        <f t="shared" si="41"/>
        <v>72.911666666666676</v>
      </c>
      <c r="O87" s="15">
        <f t="shared" si="51"/>
        <v>2.0154290423056511</v>
      </c>
      <c r="P87" s="15">
        <f t="shared" si="52"/>
        <v>13.528333333333334</v>
      </c>
      <c r="Q87" s="15">
        <f t="shared" si="53"/>
        <v>17.42594966560404</v>
      </c>
      <c r="R87" s="15">
        <f t="shared" si="54"/>
        <v>13.677637113271681</v>
      </c>
      <c r="S87" s="15">
        <f t="shared" si="55"/>
        <v>85.476400769690159</v>
      </c>
      <c r="T87" s="15">
        <f t="shared" si="56"/>
        <v>81.526490008074376</v>
      </c>
      <c r="U87" s="15">
        <f t="shared" si="43"/>
        <v>-3.9499107616157829</v>
      </c>
      <c r="V87" s="15">
        <f t="shared" si="57"/>
        <v>33.205000000000013</v>
      </c>
      <c r="W87" s="15">
        <f t="shared" si="58"/>
        <v>-3.7483125523323597</v>
      </c>
      <c r="X87" s="15">
        <f t="shared" si="59"/>
        <v>-1.0640999273163907</v>
      </c>
      <c r="Y87" s="15">
        <f t="shared" si="60"/>
        <v>56.30916666666667</v>
      </c>
      <c r="Z87" s="15">
        <f t="shared" si="61"/>
        <v>15.551793389437861</v>
      </c>
      <c r="AA87" s="15">
        <f t="shared" si="44"/>
        <v>83.501445388882274</v>
      </c>
      <c r="AB87" s="15">
        <f t="shared" si="62"/>
        <v>39.805584027777819</v>
      </c>
      <c r="AC87" s="15">
        <f t="shared" si="63"/>
        <v>1.0772083713449518</v>
      </c>
      <c r="AD87" s="15">
        <f t="shared" si="64"/>
        <v>1.6998307025247037</v>
      </c>
      <c r="AE87" s="15">
        <f t="shared" si="65"/>
        <v>0.58684240725059755</v>
      </c>
      <c r="AF87" s="15">
        <f t="shared" si="66"/>
        <v>1.1368967780458246</v>
      </c>
      <c r="AG87" s="15">
        <f t="shared" si="67"/>
        <v>9.8859092725701962E-25</v>
      </c>
      <c r="AH87" s="15">
        <f t="shared" si="68"/>
        <v>0.37306255720699538</v>
      </c>
      <c r="AI87" s="15">
        <f t="shared" si="69"/>
        <v>-1.2873767055387706E-26</v>
      </c>
      <c r="AJ87" s="15">
        <f t="shared" si="70"/>
        <v>30.825048229565656</v>
      </c>
      <c r="AK87" s="15">
        <f t="shared" si="71"/>
        <v>-2.2051093363386789</v>
      </c>
      <c r="AL87" s="15">
        <f t="shared" si="72"/>
        <v>-0.93596881252969855</v>
      </c>
      <c r="AM87" s="15">
        <f t="shared" si="73"/>
        <v>30.917990606737124</v>
      </c>
      <c r="AP87" s="16">
        <f t="shared" si="74"/>
        <v>30.917990606737124</v>
      </c>
      <c r="AQ87" t="s">
        <v>94</v>
      </c>
      <c r="BC87">
        <v>0</v>
      </c>
      <c r="BD87">
        <v>0</v>
      </c>
    </row>
    <row r="88" spans="1:56" x14ac:dyDescent="0.2">
      <c r="A88" s="28">
        <f>'(Lab)limts'!B84</f>
        <v>58.28</v>
      </c>
      <c r="B88" s="29">
        <f>'(Lab)limts'!C84</f>
        <v>1.6626216666666658</v>
      </c>
      <c r="C88" s="15">
        <f>'(Lab)limts'!F84</f>
        <v>14.596666666666666</v>
      </c>
      <c r="D88" s="15">
        <f t="shared" si="75"/>
        <v>72.911666666666676</v>
      </c>
      <c r="E88" s="15">
        <f t="shared" si="75"/>
        <v>1.4316666666666666</v>
      </c>
      <c r="F88" s="15">
        <f t="shared" si="75"/>
        <v>13.528333333333334</v>
      </c>
      <c r="G88" s="15">
        <f t="shared" si="45"/>
        <v>14.69105130970031</v>
      </c>
      <c r="H88" s="15">
        <f t="shared" si="46"/>
        <v>13.603877102584477</v>
      </c>
      <c r="I88" s="15">
        <f t="shared" si="47"/>
        <v>14.147464206142393</v>
      </c>
      <c r="J88" s="15">
        <f t="shared" si="48"/>
        <v>0.43246072726195628</v>
      </c>
      <c r="K88" s="15">
        <f t="shared" si="49"/>
        <v>58.28</v>
      </c>
      <c r="L88" s="15">
        <f t="shared" si="50"/>
        <v>2.3816402417948179</v>
      </c>
      <c r="M88" s="15">
        <f t="shared" si="41"/>
        <v>14.596666666666666</v>
      </c>
      <c r="N88" s="15">
        <f t="shared" si="41"/>
        <v>72.911666666666676</v>
      </c>
      <c r="O88" s="15">
        <f t="shared" si="51"/>
        <v>2.0508062745300339</v>
      </c>
      <c r="P88" s="15">
        <f t="shared" si="52"/>
        <v>13.528333333333334</v>
      </c>
      <c r="Q88" s="15">
        <f t="shared" si="53"/>
        <v>14.789688570727723</v>
      </c>
      <c r="R88" s="15">
        <f t="shared" si="54"/>
        <v>13.682894765122969</v>
      </c>
      <c r="S88" s="15">
        <f t="shared" si="55"/>
        <v>80.733091322759464</v>
      </c>
      <c r="T88" s="15">
        <f t="shared" si="56"/>
        <v>81.379968226780889</v>
      </c>
      <c r="U88" s="15">
        <f t="shared" si="43"/>
        <v>0.6468769040214255</v>
      </c>
      <c r="V88" s="15">
        <f t="shared" si="57"/>
        <v>14.631666666666675</v>
      </c>
      <c r="W88" s="15">
        <f t="shared" si="58"/>
        <v>-1.1067938056047542</v>
      </c>
      <c r="X88" s="15">
        <f t="shared" si="59"/>
        <v>0.16060727530909255</v>
      </c>
      <c r="Y88" s="15">
        <f t="shared" si="60"/>
        <v>65.595833333333331</v>
      </c>
      <c r="Z88" s="15">
        <f t="shared" si="61"/>
        <v>14.236291667925347</v>
      </c>
      <c r="AA88" s="15">
        <f t="shared" si="44"/>
        <v>81.056529774770183</v>
      </c>
      <c r="AB88" s="15">
        <f t="shared" si="62"/>
        <v>243.23001736111104</v>
      </c>
      <c r="AC88" s="15">
        <f t="shared" si="63"/>
        <v>1.2248747655949168</v>
      </c>
      <c r="AD88" s="15">
        <f t="shared" si="64"/>
        <v>1.6406331250566406</v>
      </c>
      <c r="AE88" s="15">
        <f t="shared" si="65"/>
        <v>0.58146054637152311</v>
      </c>
      <c r="AF88" s="15">
        <f t="shared" si="66"/>
        <v>1.1241676289730436</v>
      </c>
      <c r="AG88" s="15">
        <f t="shared" si="67"/>
        <v>2.1887120760499277E-25</v>
      </c>
      <c r="AH88" s="15">
        <f t="shared" si="68"/>
        <v>0.27602787841272852</v>
      </c>
      <c r="AI88" s="15">
        <f t="shared" si="69"/>
        <v>-2.1088658045761842E-27</v>
      </c>
      <c r="AJ88" s="15">
        <f t="shared" si="70"/>
        <v>11.945438895183813</v>
      </c>
      <c r="AK88" s="15">
        <f t="shared" si="71"/>
        <v>-0.67461383578156364</v>
      </c>
      <c r="AL88" s="15">
        <f t="shared" si="72"/>
        <v>0.14286772823712374</v>
      </c>
      <c r="AM88" s="15">
        <f t="shared" si="73"/>
        <v>11.965325963540224</v>
      </c>
      <c r="AP88" s="16">
        <f t="shared" si="74"/>
        <v>11.965325963540224</v>
      </c>
      <c r="AQ88" t="s">
        <v>95</v>
      </c>
      <c r="BC88">
        <v>0</v>
      </c>
      <c r="BD88">
        <v>0</v>
      </c>
    </row>
    <row r="89" spans="1:56" x14ac:dyDescent="0.2">
      <c r="A89" s="28">
        <f>'(Lab)limts'!B85</f>
        <v>44.103333333333332</v>
      </c>
      <c r="B89" s="29">
        <f>'(Lab)limts'!C85</f>
        <v>-5.62</v>
      </c>
      <c r="C89" s="15">
        <f>'(Lab)limts'!F85</f>
        <v>-8.9433333333333334</v>
      </c>
      <c r="D89" s="15">
        <f t="shared" si="75"/>
        <v>72.911666666666676</v>
      </c>
      <c r="E89" s="15">
        <f t="shared" si="75"/>
        <v>1.4316666666666666</v>
      </c>
      <c r="F89" s="15">
        <f t="shared" si="75"/>
        <v>13.528333333333334</v>
      </c>
      <c r="G89" s="15">
        <f t="shared" si="45"/>
        <v>10.56255703469151</v>
      </c>
      <c r="H89" s="15">
        <f t="shared" si="46"/>
        <v>13.603877102584477</v>
      </c>
      <c r="I89" s="15">
        <f t="shared" si="47"/>
        <v>12.083217068637992</v>
      </c>
      <c r="J89" s="15">
        <f t="shared" si="48"/>
        <v>0.46087222864527438</v>
      </c>
      <c r="K89" s="15">
        <f t="shared" si="49"/>
        <v>44.103333333333332</v>
      </c>
      <c r="L89" s="15">
        <f t="shared" si="50"/>
        <v>-8.2101019249864429</v>
      </c>
      <c r="M89" s="15">
        <f t="shared" si="41"/>
        <v>-8.9433333333333334</v>
      </c>
      <c r="N89" s="15">
        <f t="shared" si="41"/>
        <v>72.911666666666676</v>
      </c>
      <c r="O89" s="15">
        <f t="shared" si="51"/>
        <v>2.0914820740104845</v>
      </c>
      <c r="P89" s="15">
        <f t="shared" si="52"/>
        <v>13.528333333333334</v>
      </c>
      <c r="Q89" s="15">
        <f t="shared" si="53"/>
        <v>12.140386514842813</v>
      </c>
      <c r="R89" s="15">
        <f t="shared" si="54"/>
        <v>13.689050370412295</v>
      </c>
      <c r="S89" s="15">
        <f t="shared" si="55"/>
        <v>227.44764417809367</v>
      </c>
      <c r="T89" s="15">
        <f t="shared" si="56"/>
        <v>81.21164178537262</v>
      </c>
      <c r="U89" s="15">
        <f t="shared" si="43"/>
        <v>-146.23600239272105</v>
      </c>
      <c r="V89" s="15">
        <f t="shared" si="57"/>
        <v>28.808333333333344</v>
      </c>
      <c r="W89" s="15">
        <f t="shared" si="58"/>
        <v>1.5486638555694814</v>
      </c>
      <c r="X89" s="15">
        <f t="shared" si="59"/>
        <v>-24.671847841793692</v>
      </c>
      <c r="Y89" s="15">
        <f t="shared" si="60"/>
        <v>58.507500000000007</v>
      </c>
      <c r="Z89" s="15">
        <f t="shared" si="61"/>
        <v>12.914718442627553</v>
      </c>
      <c r="AA89" s="15">
        <f t="shared" si="44"/>
        <v>154.32964298173314</v>
      </c>
      <c r="AB89" s="15">
        <f t="shared" si="62"/>
        <v>72.377556250000126</v>
      </c>
      <c r="AC89" s="15">
        <f t="shared" si="63"/>
        <v>1.112956685399547</v>
      </c>
      <c r="AD89" s="15">
        <f t="shared" si="64"/>
        <v>1.5811623299182398</v>
      </c>
      <c r="AE89" s="15">
        <f t="shared" si="65"/>
        <v>1.3354609557708299</v>
      </c>
      <c r="AF89" s="15">
        <f t="shared" si="66"/>
        <v>1.2587065335235383</v>
      </c>
      <c r="AG89" s="15">
        <f t="shared" si="67"/>
        <v>2.2849111005981352E-9</v>
      </c>
      <c r="AH89" s="15">
        <f t="shared" si="68"/>
        <v>0.19720401431487916</v>
      </c>
      <c r="AI89" s="15">
        <f t="shared" si="69"/>
        <v>-1.5728685261632478E-11</v>
      </c>
      <c r="AJ89" s="15">
        <f t="shared" si="70"/>
        <v>25.884505400128191</v>
      </c>
      <c r="AK89" s="15">
        <f t="shared" si="71"/>
        <v>0.9794464655944346</v>
      </c>
      <c r="AL89" s="15">
        <f t="shared" si="72"/>
        <v>-19.600953188610998</v>
      </c>
      <c r="AM89" s="15">
        <f t="shared" si="73"/>
        <v>32.483292645460871</v>
      </c>
      <c r="AP89" s="16">
        <f t="shared" si="74"/>
        <v>32.483292645460871</v>
      </c>
      <c r="AQ89" t="s">
        <v>96</v>
      </c>
      <c r="BC89">
        <v>0</v>
      </c>
      <c r="BD89">
        <v>0</v>
      </c>
    </row>
    <row r="90" spans="1:56" x14ac:dyDescent="0.2">
      <c r="A90" s="28">
        <f>'(Lab)limts'!B86</f>
        <v>37.109999999999992</v>
      </c>
      <c r="B90" s="29">
        <f>'(Lab)limts'!C86</f>
        <v>1.6966916666666656</v>
      </c>
      <c r="C90" s="15">
        <f>'(Lab)limts'!F86</f>
        <v>5.2166666666666659</v>
      </c>
      <c r="D90" s="15">
        <f t="shared" si="75"/>
        <v>72.911666666666676</v>
      </c>
      <c r="E90" s="15">
        <f t="shared" si="75"/>
        <v>1.4316666666666666</v>
      </c>
      <c r="F90" s="15">
        <f t="shared" si="75"/>
        <v>13.528333333333334</v>
      </c>
      <c r="G90" s="15">
        <f t="shared" si="45"/>
        <v>5.4856516224462535</v>
      </c>
      <c r="H90" s="15">
        <f t="shared" si="46"/>
        <v>13.603877102584477</v>
      </c>
      <c r="I90" s="15">
        <f t="shared" si="47"/>
        <v>9.544764362515366</v>
      </c>
      <c r="J90" s="15">
        <f t="shared" si="48"/>
        <v>0.48281689662883259</v>
      </c>
      <c r="K90" s="15">
        <f t="shared" si="49"/>
        <v>37.109999999999992</v>
      </c>
      <c r="L90" s="15">
        <f t="shared" si="50"/>
        <v>2.515883071702667</v>
      </c>
      <c r="M90" s="15">
        <f t="shared" si="41"/>
        <v>5.2166666666666659</v>
      </c>
      <c r="N90" s="15">
        <f t="shared" si="41"/>
        <v>72.911666666666676</v>
      </c>
      <c r="O90" s="15">
        <f t="shared" si="51"/>
        <v>2.1228995236736119</v>
      </c>
      <c r="P90" s="15">
        <f t="shared" si="52"/>
        <v>13.528333333333334</v>
      </c>
      <c r="Q90" s="15">
        <f t="shared" si="53"/>
        <v>5.7916559584967713</v>
      </c>
      <c r="R90" s="15">
        <f t="shared" si="54"/>
        <v>13.693885685421485</v>
      </c>
      <c r="S90" s="15">
        <f t="shared" si="55"/>
        <v>64.253013744802104</v>
      </c>
      <c r="T90" s="15">
        <f t="shared" si="56"/>
        <v>81.081733093873964</v>
      </c>
      <c r="U90" s="15">
        <f t="shared" si="43"/>
        <v>16.828719349071861</v>
      </c>
      <c r="V90" s="15">
        <f t="shared" si="57"/>
        <v>35.801666666666684</v>
      </c>
      <c r="W90" s="15">
        <f t="shared" si="58"/>
        <v>7.9022297269247135</v>
      </c>
      <c r="X90" s="15">
        <f t="shared" si="59"/>
        <v>2.6063392315097187</v>
      </c>
      <c r="Y90" s="15">
        <f t="shared" si="60"/>
        <v>55.010833333333338</v>
      </c>
      <c r="Z90" s="15">
        <f t="shared" si="61"/>
        <v>9.7427708219591285</v>
      </c>
      <c r="AA90" s="15">
        <f t="shared" si="44"/>
        <v>72.667373419338034</v>
      </c>
      <c r="AB90" s="15">
        <f t="shared" si="62"/>
        <v>25.108450694444489</v>
      </c>
      <c r="AC90" s="15">
        <f t="shared" si="63"/>
        <v>1.0560766704058497</v>
      </c>
      <c r="AD90" s="15">
        <f t="shared" si="64"/>
        <v>1.4384246869881607</v>
      </c>
      <c r="AE90" s="15">
        <f t="shared" si="65"/>
        <v>0.58210223407217931</v>
      </c>
      <c r="AF90" s="15">
        <f t="shared" si="66"/>
        <v>1.0850693299227347</v>
      </c>
      <c r="AG90" s="15">
        <f t="shared" si="67"/>
        <v>1.0718734936757013E-27</v>
      </c>
      <c r="AH90" s="15">
        <f t="shared" si="68"/>
        <v>7.3846925895631424E-2</v>
      </c>
      <c r="AI90" s="15">
        <f t="shared" si="69"/>
        <v>-2.7630154656989261E-30</v>
      </c>
      <c r="AJ90" s="15">
        <f t="shared" si="70"/>
        <v>33.90063209417184</v>
      </c>
      <c r="AK90" s="15">
        <f t="shared" si="71"/>
        <v>5.4936694276783884</v>
      </c>
      <c r="AL90" s="15">
        <f t="shared" si="72"/>
        <v>2.4020024892744041</v>
      </c>
      <c r="AM90" s="15">
        <f t="shared" si="73"/>
        <v>34.426775569656279</v>
      </c>
      <c r="AP90" s="16">
        <f t="shared" si="74"/>
        <v>34.426775569656279</v>
      </c>
      <c r="AQ90" t="s">
        <v>97</v>
      </c>
      <c r="BC90">
        <v>0</v>
      </c>
      <c r="BD90">
        <v>0</v>
      </c>
    </row>
    <row r="91" spans="1:56" x14ac:dyDescent="0.2">
      <c r="A91" s="28">
        <f>'(Lab)limts'!B87</f>
        <v>71.291666666666686</v>
      </c>
      <c r="B91" s="29">
        <f>'(Lab)limts'!C87</f>
        <v>0.99666699999999997</v>
      </c>
      <c r="C91" s="15">
        <f>'(Lab)limts'!F87</f>
        <v>10.871666666666664</v>
      </c>
      <c r="D91" s="15">
        <f t="shared" ref="D91:F94" si="76">D90</f>
        <v>72.911666666666676</v>
      </c>
      <c r="E91" s="15">
        <f t="shared" si="76"/>
        <v>1.4316666666666666</v>
      </c>
      <c r="F91" s="15">
        <f t="shared" si="76"/>
        <v>13.528333333333334</v>
      </c>
      <c r="G91" s="15">
        <f t="shared" si="45"/>
        <v>10.917256121388746</v>
      </c>
      <c r="H91" s="15">
        <f t="shared" si="46"/>
        <v>13.603877102584477</v>
      </c>
      <c r="I91" s="15">
        <f t="shared" si="47"/>
        <v>12.260566611986611</v>
      </c>
      <c r="J91" s="15">
        <f t="shared" si="48"/>
        <v>0.45883859012268513</v>
      </c>
      <c r="K91" s="15">
        <f t="shared" si="49"/>
        <v>71.291666666666686</v>
      </c>
      <c r="L91" s="15">
        <f t="shared" si="50"/>
        <v>1.453976281101806</v>
      </c>
      <c r="M91" s="15">
        <f t="shared" si="41"/>
        <v>10.871666666666664</v>
      </c>
      <c r="N91" s="15">
        <f t="shared" si="41"/>
        <v>72.911666666666676</v>
      </c>
      <c r="O91" s="15">
        <f t="shared" si="51"/>
        <v>2.0885705815256439</v>
      </c>
      <c r="P91" s="15">
        <f t="shared" si="52"/>
        <v>13.528333333333334</v>
      </c>
      <c r="Q91" s="15">
        <f t="shared" si="53"/>
        <v>10.968463116458828</v>
      </c>
      <c r="R91" s="15">
        <f t="shared" si="54"/>
        <v>13.688605840325454</v>
      </c>
      <c r="S91" s="15">
        <f t="shared" si="55"/>
        <v>82.382466729270959</v>
      </c>
      <c r="T91" s="15">
        <f t="shared" si="56"/>
        <v>81.223685211825583</v>
      </c>
      <c r="U91" s="15">
        <f t="shared" si="43"/>
        <v>-1.1587815174453766</v>
      </c>
      <c r="V91" s="15">
        <f t="shared" si="57"/>
        <v>1.6199999999999903</v>
      </c>
      <c r="W91" s="15">
        <f t="shared" si="58"/>
        <v>2.7201427238666263</v>
      </c>
      <c r="X91" s="15">
        <f t="shared" si="59"/>
        <v>-0.24781296516457346</v>
      </c>
      <c r="Y91" s="15">
        <f t="shared" si="60"/>
        <v>72.101666666666688</v>
      </c>
      <c r="Z91" s="15">
        <f t="shared" si="61"/>
        <v>12.328534478392141</v>
      </c>
      <c r="AA91" s="15">
        <f t="shared" si="44"/>
        <v>81.803075970548264</v>
      </c>
      <c r="AB91" s="15">
        <f t="shared" si="62"/>
        <v>488.48366944444535</v>
      </c>
      <c r="AC91" s="15">
        <f t="shared" si="63"/>
        <v>1.3249397212710738</v>
      </c>
      <c r="AD91" s="15">
        <f t="shared" si="64"/>
        <v>1.5547840515276463</v>
      </c>
      <c r="AE91" s="15">
        <f t="shared" si="65"/>
        <v>0.58278551584415172</v>
      </c>
      <c r="AF91" s="15">
        <f t="shared" si="66"/>
        <v>1.1077733698838825</v>
      </c>
      <c r="AG91" s="15">
        <f t="shared" si="67"/>
        <v>3.4755139918632338E-25</v>
      </c>
      <c r="AH91" s="15">
        <f t="shared" si="68"/>
        <v>0.16783996139977705</v>
      </c>
      <c r="AI91" s="15">
        <f t="shared" si="69"/>
        <v>-2.0362062937132E-27</v>
      </c>
      <c r="AJ91" s="15">
        <f t="shared" si="70"/>
        <v>1.2226971340596928</v>
      </c>
      <c r="AK91" s="15">
        <f t="shared" si="71"/>
        <v>1.7495308889964247</v>
      </c>
      <c r="AL91" s="15">
        <f t="shared" si="72"/>
        <v>-0.2237036671052576</v>
      </c>
      <c r="AM91" s="15">
        <f t="shared" si="73"/>
        <v>2.1461337199407557</v>
      </c>
      <c r="AP91" s="16">
        <f t="shared" si="74"/>
        <v>2.1461337199407557</v>
      </c>
      <c r="AQ91" t="s">
        <v>98</v>
      </c>
      <c r="BC91">
        <v>0</v>
      </c>
      <c r="BD91">
        <v>0</v>
      </c>
    </row>
    <row r="92" spans="1:56" x14ac:dyDescent="0.2">
      <c r="A92" s="28">
        <f>'(Lab)limts'!B88</f>
        <v>64.304999999999993</v>
      </c>
      <c r="B92" s="29">
        <f>'(Lab)limts'!C88</f>
        <v>1.7556666666666654</v>
      </c>
      <c r="C92" s="15">
        <f>'(Lab)limts'!F88</f>
        <v>14.819999999999999</v>
      </c>
      <c r="D92" s="15">
        <f t="shared" si="76"/>
        <v>72.911666666666676</v>
      </c>
      <c r="E92" s="15">
        <f t="shared" si="76"/>
        <v>1.4316666666666666</v>
      </c>
      <c r="F92" s="15">
        <f t="shared" si="76"/>
        <v>13.528333333333334</v>
      </c>
      <c r="G92" s="15">
        <f t="shared" si="45"/>
        <v>14.923631107892087</v>
      </c>
      <c r="H92" s="15">
        <f t="shared" si="46"/>
        <v>13.603877102584477</v>
      </c>
      <c r="I92" s="15">
        <f t="shared" si="47"/>
        <v>14.263754105238281</v>
      </c>
      <c r="J92" s="15">
        <f t="shared" si="48"/>
        <v>0.43053497940236207</v>
      </c>
      <c r="K92" s="15">
        <f t="shared" si="49"/>
        <v>64.304999999999993</v>
      </c>
      <c r="L92" s="15">
        <f t="shared" si="50"/>
        <v>2.5115425788374117</v>
      </c>
      <c r="M92" s="15">
        <f t="shared" si="41"/>
        <v>14.819999999999999</v>
      </c>
      <c r="N92" s="15">
        <f t="shared" si="41"/>
        <v>72.911666666666676</v>
      </c>
      <c r="O92" s="15">
        <f t="shared" si="51"/>
        <v>2.0480492455110482</v>
      </c>
      <c r="P92" s="15">
        <f t="shared" si="52"/>
        <v>13.528333333333334</v>
      </c>
      <c r="Q92" s="15">
        <f t="shared" si="53"/>
        <v>15.03130886268103</v>
      </c>
      <c r="R92" s="15">
        <f t="shared" si="54"/>
        <v>13.682481810322868</v>
      </c>
      <c r="S92" s="15">
        <f t="shared" si="55"/>
        <v>80.381481682367479</v>
      </c>
      <c r="T92" s="15">
        <f t="shared" si="56"/>
        <v>81.391382950435101</v>
      </c>
      <c r="U92" s="15">
        <f t="shared" si="43"/>
        <v>1.0099012680676225</v>
      </c>
      <c r="V92" s="15">
        <f t="shared" si="57"/>
        <v>8.6066666666666833</v>
      </c>
      <c r="W92" s="15">
        <f t="shared" si="58"/>
        <v>-1.3488270523581622</v>
      </c>
      <c r="X92" s="15">
        <f t="shared" si="59"/>
        <v>0.25277347693647562</v>
      </c>
      <c r="Y92" s="15">
        <f t="shared" si="60"/>
        <v>68.608333333333334</v>
      </c>
      <c r="Z92" s="15">
        <f t="shared" si="61"/>
        <v>14.35689533650195</v>
      </c>
      <c r="AA92" s="15">
        <f t="shared" si="44"/>
        <v>80.886432316401283</v>
      </c>
      <c r="AB92" s="15">
        <f t="shared" si="62"/>
        <v>346.27006944444446</v>
      </c>
      <c r="AC92" s="15">
        <f t="shared" si="63"/>
        <v>1.2713972843427701</v>
      </c>
      <c r="AD92" s="15">
        <f t="shared" si="64"/>
        <v>1.6460602901425876</v>
      </c>
      <c r="AE92" s="15">
        <f t="shared" si="65"/>
        <v>0.58119601968343371</v>
      </c>
      <c r="AF92" s="15">
        <f t="shared" si="66"/>
        <v>1.1251625563687988</v>
      </c>
      <c r="AG92" s="15">
        <f t="shared" si="67"/>
        <v>1.9693454966513675E-25</v>
      </c>
      <c r="AH92" s="15">
        <f t="shared" si="68"/>
        <v>0.28413471033964838</v>
      </c>
      <c r="AI92" s="15">
        <f t="shared" si="69"/>
        <v>-1.9532308208564062E-27</v>
      </c>
      <c r="AJ92" s="15">
        <f t="shared" si="70"/>
        <v>6.7694549710445315</v>
      </c>
      <c r="AK92" s="15">
        <f t="shared" si="71"/>
        <v>-0.81942749025390926</v>
      </c>
      <c r="AL92" s="15">
        <f t="shared" si="72"/>
        <v>0.22465507362086717</v>
      </c>
      <c r="AM92" s="15">
        <f t="shared" si="73"/>
        <v>6.822569304806434</v>
      </c>
      <c r="AP92" s="16">
        <f t="shared" si="74"/>
        <v>6.822569304806434</v>
      </c>
      <c r="AQ92" t="s">
        <v>99</v>
      </c>
      <c r="BC92">
        <v>0</v>
      </c>
      <c r="BD92">
        <v>0</v>
      </c>
    </row>
    <row r="93" spans="1:56" x14ac:dyDescent="0.2">
      <c r="A93" s="28">
        <f>'(Lab)limts'!B89</f>
        <v>64.408333333333331</v>
      </c>
      <c r="B93" s="29">
        <f>'(Lab)limts'!C89</f>
        <v>-0.45333000000000001</v>
      </c>
      <c r="C93" s="15">
        <f>'(Lab)limts'!F89</f>
        <v>6.8433333333333337</v>
      </c>
      <c r="D93" s="15">
        <f t="shared" si="76"/>
        <v>72.911666666666676</v>
      </c>
      <c r="E93" s="15">
        <f t="shared" si="76"/>
        <v>1.4316666666666666</v>
      </c>
      <c r="F93" s="15">
        <f t="shared" si="76"/>
        <v>13.528333333333334</v>
      </c>
      <c r="G93" s="15">
        <f t="shared" si="45"/>
        <v>6.8583321004462237</v>
      </c>
      <c r="H93" s="15">
        <f t="shared" si="46"/>
        <v>13.603877102584477</v>
      </c>
      <c r="I93" s="15">
        <f t="shared" si="47"/>
        <v>10.23110460151535</v>
      </c>
      <c r="J93" s="15">
        <f t="shared" si="48"/>
        <v>0.47809759852519279</v>
      </c>
      <c r="K93" s="15">
        <f t="shared" si="49"/>
        <v>64.408333333333331</v>
      </c>
      <c r="L93" s="15">
        <f t="shared" si="50"/>
        <v>-0.67006598433942566</v>
      </c>
      <c r="M93" s="15">
        <f t="shared" si="41"/>
        <v>6.8433333333333337</v>
      </c>
      <c r="N93" s="15">
        <f t="shared" si="41"/>
        <v>72.911666666666676</v>
      </c>
      <c r="O93" s="15">
        <f t="shared" si="51"/>
        <v>2.1161430618885677</v>
      </c>
      <c r="P93" s="15">
        <f t="shared" si="52"/>
        <v>13.528333333333334</v>
      </c>
      <c r="Q93" s="15">
        <f t="shared" si="53"/>
        <v>6.8760598844454428</v>
      </c>
      <c r="R93" s="15">
        <f t="shared" si="54"/>
        <v>13.69283988937857</v>
      </c>
      <c r="S93" s="15">
        <f t="shared" si="55"/>
        <v>95.592298273754821</v>
      </c>
      <c r="T93" s="15">
        <f t="shared" si="56"/>
        <v>81.109662779143889</v>
      </c>
      <c r="U93" s="15">
        <f t="shared" si="43"/>
        <v>-14.482635494610932</v>
      </c>
      <c r="V93" s="15">
        <f t="shared" si="57"/>
        <v>8.5033333333333445</v>
      </c>
      <c r="W93" s="15">
        <f t="shared" si="58"/>
        <v>6.8167800049331273</v>
      </c>
      <c r="X93" s="15">
        <f t="shared" si="59"/>
        <v>-2.4461594824595201</v>
      </c>
      <c r="Y93" s="15">
        <f t="shared" si="60"/>
        <v>68.66</v>
      </c>
      <c r="Z93" s="15">
        <f t="shared" si="61"/>
        <v>10.284449886912007</v>
      </c>
      <c r="AA93" s="15">
        <f t="shared" si="44"/>
        <v>88.350980526449348</v>
      </c>
      <c r="AB93" s="15">
        <f t="shared" si="62"/>
        <v>348.1955999999999</v>
      </c>
      <c r="AC93" s="15">
        <f t="shared" si="63"/>
        <v>1.2721919273136482</v>
      </c>
      <c r="AD93" s="15">
        <f t="shared" si="64"/>
        <v>1.4628002449110404</v>
      </c>
      <c r="AE93" s="15">
        <f t="shared" si="65"/>
        <v>0.60734920435744755</v>
      </c>
      <c r="AF93" s="15">
        <f t="shared" si="66"/>
        <v>1.0936937868410508</v>
      </c>
      <c r="AG93" s="15">
        <f t="shared" si="67"/>
        <v>1.8590845103603834E-23</v>
      </c>
      <c r="AH93" s="15">
        <f t="shared" si="68"/>
        <v>8.9215676822992529E-2</v>
      </c>
      <c r="AI93" s="15">
        <f t="shared" si="69"/>
        <v>-5.7895881432269424E-26</v>
      </c>
      <c r="AJ93" s="15">
        <f t="shared" si="70"/>
        <v>6.6840019581706711</v>
      </c>
      <c r="AK93" s="15">
        <f t="shared" si="71"/>
        <v>4.6600894610512507</v>
      </c>
      <c r="AL93" s="15">
        <f t="shared" si="72"/>
        <v>-2.2366036196702161</v>
      </c>
      <c r="AM93" s="15">
        <f t="shared" si="73"/>
        <v>8.4495391420687689</v>
      </c>
      <c r="AP93" s="16">
        <f t="shared" si="74"/>
        <v>8.4495391420687689</v>
      </c>
      <c r="AQ93" t="s">
        <v>100</v>
      </c>
      <c r="BC93">
        <v>0</v>
      </c>
      <c r="BD93">
        <v>0</v>
      </c>
    </row>
    <row r="94" spans="1:56" x14ac:dyDescent="0.2">
      <c r="A94" s="28">
        <f>'(Lab)limts'!B90</f>
        <v>61.71</v>
      </c>
      <c r="B94" s="29">
        <f>'(Lab)limts'!C90</f>
        <v>1.5116670000000001</v>
      </c>
      <c r="C94" s="15">
        <f>'(Lab)limts'!F90</f>
        <v>13.418333333333331</v>
      </c>
      <c r="D94" s="15">
        <f t="shared" si="76"/>
        <v>72.911666666666676</v>
      </c>
      <c r="E94" s="15">
        <f t="shared" si="76"/>
        <v>1.4316666666666666</v>
      </c>
      <c r="F94" s="15">
        <f t="shared" si="76"/>
        <v>13.528333333333334</v>
      </c>
      <c r="G94" s="15">
        <f t="shared" si="45"/>
        <v>13.503214675155446</v>
      </c>
      <c r="H94" s="15">
        <f t="shared" si="46"/>
        <v>13.603877102584477</v>
      </c>
      <c r="I94" s="15">
        <f t="shared" si="47"/>
        <v>13.553545888869962</v>
      </c>
      <c r="J94" s="15">
        <f t="shared" si="48"/>
        <v>0.44173651105852463</v>
      </c>
      <c r="K94" s="15">
        <f t="shared" si="49"/>
        <v>61.71</v>
      </c>
      <c r="L94" s="15">
        <f t="shared" si="50"/>
        <v>2.1794255064623069</v>
      </c>
      <c r="M94" s="15">
        <f t="shared" si="41"/>
        <v>13.418333333333331</v>
      </c>
      <c r="N94" s="15">
        <f t="shared" si="41"/>
        <v>72.911666666666676</v>
      </c>
      <c r="O94" s="15">
        <f t="shared" si="51"/>
        <v>2.0640861049987875</v>
      </c>
      <c r="P94" s="15">
        <f t="shared" si="52"/>
        <v>13.528333333333334</v>
      </c>
      <c r="Q94" s="15">
        <f t="shared" si="53"/>
        <v>13.594173935280617</v>
      </c>
      <c r="R94" s="15">
        <f t="shared" si="54"/>
        <v>13.684891458342914</v>
      </c>
      <c r="S94" s="15">
        <f t="shared" si="55"/>
        <v>80.774497152646418</v>
      </c>
      <c r="T94" s="15">
        <f t="shared" si="56"/>
        <v>81.324996398463753</v>
      </c>
      <c r="U94" s="15">
        <f t="shared" si="43"/>
        <v>0.55049924581733478</v>
      </c>
      <c r="V94" s="15">
        <f t="shared" si="57"/>
        <v>11.201666666666675</v>
      </c>
      <c r="W94" s="15">
        <f t="shared" si="58"/>
        <v>9.071752306229719E-2</v>
      </c>
      <c r="X94" s="15">
        <f t="shared" si="59"/>
        <v>0.13104773382017773</v>
      </c>
      <c r="Y94" s="15">
        <f t="shared" si="60"/>
        <v>67.310833333333335</v>
      </c>
      <c r="Z94" s="15">
        <f t="shared" si="61"/>
        <v>13.639532696811766</v>
      </c>
      <c r="AA94" s="15">
        <f t="shared" si="44"/>
        <v>81.049746775555093</v>
      </c>
      <c r="AB94" s="15">
        <f t="shared" si="62"/>
        <v>299.66495069444449</v>
      </c>
      <c r="AC94" s="15">
        <f t="shared" si="63"/>
        <v>1.2514083504814981</v>
      </c>
      <c r="AD94" s="15">
        <f t="shared" si="64"/>
        <v>1.6137789713565294</v>
      </c>
      <c r="AE94" s="15">
        <f t="shared" si="65"/>
        <v>0.58144973606826178</v>
      </c>
      <c r="AF94" s="15">
        <f t="shared" si="66"/>
        <v>1.1189605402998344</v>
      </c>
      <c r="AG94" s="15">
        <f t="shared" si="67"/>
        <v>2.1795175504833063E-25</v>
      </c>
      <c r="AH94" s="15">
        <f t="shared" si="68"/>
        <v>0.23819685336792323</v>
      </c>
      <c r="AI94" s="15">
        <f t="shared" si="69"/>
        <v>-1.8121901012508227E-27</v>
      </c>
      <c r="AJ94" s="15">
        <f t="shared" si="70"/>
        <v>8.9512481376336233</v>
      </c>
      <c r="AK94" s="15">
        <f t="shared" si="71"/>
        <v>5.6214342033494701E-2</v>
      </c>
      <c r="AL94" s="15">
        <f t="shared" si="72"/>
        <v>0.11711559889776135</v>
      </c>
      <c r="AM94" s="15">
        <f t="shared" si="73"/>
        <v>8.9521907563034464</v>
      </c>
      <c r="AP94" s="16">
        <f t="shared" si="74"/>
        <v>8.9521907563034464</v>
      </c>
      <c r="AQ94" t="s">
        <v>101</v>
      </c>
      <c r="BC94">
        <v>0</v>
      </c>
      <c r="BD94">
        <v>0</v>
      </c>
    </row>
  </sheetData>
  <sheetProtection algorithmName="SHA-512" hashValue="7EiurKLI3lyB21kF+BDNKT9zt+Ynyo0Jj2L2sYsFvzmW89hr673xvFFbCt2yQTrQ4YOwNXtMVx3r8fu4h1oHdA==" saltValue="ApqBw26J/rS/pR+8Ra07uQ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98E7F739-FCCE-E646-BB22-5B3E11BFFDD3}">
            <x14:iconSet iconSet="3Symbol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$AY$7</xm:f>
              </x14:cfvo>
              <x14:cfIcon iconSet="3Symbols" iconId="2"/>
              <x14:cfIcon iconSet="3Symbols" iconId="2"/>
              <x14:cfIcon iconSet="3Symbols" iconId="0"/>
            </x14:iconSet>
          </x14:cfRule>
          <xm:sqref>AP9:AP94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75DD4-78FA-F040-9AE9-BA3DDB3C2D86}">
  <dimension ref="A2:BD94"/>
  <sheetViews>
    <sheetView topLeftCell="M1" zoomScale="93" zoomScaleNormal="70" workbookViewId="0">
      <selection activeCell="F47" sqref="F47"/>
    </sheetView>
  </sheetViews>
  <sheetFormatPr baseColWidth="10" defaultColWidth="11.5" defaultRowHeight="15" x14ac:dyDescent="0.2"/>
  <cols>
    <col min="1" max="1" width="14.6640625" customWidth="1"/>
    <col min="2" max="2" width="11" bestFit="1" customWidth="1"/>
    <col min="3" max="3" width="8.83203125" customWidth="1"/>
    <col min="4" max="4" width="14" customWidth="1"/>
    <col min="5" max="20" width="8.83203125" customWidth="1"/>
    <col min="21" max="21" width="10.5" customWidth="1"/>
    <col min="22" max="27" width="8.83203125" customWidth="1"/>
    <col min="28" max="28" width="11.5" bestFit="1" customWidth="1"/>
    <col min="29" max="32" width="8.83203125" customWidth="1"/>
    <col min="33" max="33" width="12.5" bestFit="1" customWidth="1"/>
    <col min="34" max="34" width="8.83203125" customWidth="1"/>
    <col min="35" max="35" width="13.1640625" bestFit="1" customWidth="1"/>
    <col min="36" max="36" width="10.6640625" bestFit="1" customWidth="1"/>
    <col min="37" max="38" width="11.5" bestFit="1" customWidth="1"/>
    <col min="39" max="39" width="8.83203125" customWidth="1"/>
    <col min="40" max="40" width="0" style="4" hidden="1" customWidth="1"/>
    <col min="41" max="41" width="0" style="5" hidden="1" customWidth="1"/>
    <col min="42" max="42" width="8.1640625" style="5" customWidth="1"/>
    <col min="43" max="44" width="11.5" style="5"/>
    <col min="45" max="46" width="9.1640625" style="4" customWidth="1"/>
    <col min="47" max="260" width="8.83203125" customWidth="1"/>
    <col min="261" max="261" width="11" bestFit="1" customWidth="1"/>
    <col min="262" max="279" width="8.83203125" customWidth="1"/>
    <col min="280" max="280" width="10.5" customWidth="1"/>
    <col min="281" max="286" width="8.83203125" customWidth="1"/>
    <col min="287" max="287" width="11.5" bestFit="1" customWidth="1"/>
    <col min="288" max="291" width="8.83203125" customWidth="1"/>
    <col min="292" max="292" width="12.5" bestFit="1" customWidth="1"/>
    <col min="293" max="293" width="8.83203125" customWidth="1"/>
    <col min="294" max="294" width="13.1640625" bestFit="1" customWidth="1"/>
    <col min="295" max="295" width="10.6640625" bestFit="1" customWidth="1"/>
    <col min="296" max="297" width="11.5" bestFit="1" customWidth="1"/>
    <col min="298" max="298" width="8.83203125" customWidth="1"/>
    <col min="299" max="300" width="0" hidden="1" customWidth="1"/>
    <col min="301" max="302" width="9.1640625" customWidth="1"/>
    <col min="303" max="516" width="8.83203125" customWidth="1"/>
    <col min="517" max="517" width="11" bestFit="1" customWidth="1"/>
    <col min="518" max="535" width="8.83203125" customWidth="1"/>
    <col min="536" max="536" width="10.5" customWidth="1"/>
    <col min="537" max="542" width="8.83203125" customWidth="1"/>
    <col min="543" max="543" width="11.5" bestFit="1" customWidth="1"/>
    <col min="544" max="547" width="8.83203125" customWidth="1"/>
    <col min="548" max="548" width="12.5" bestFit="1" customWidth="1"/>
    <col min="549" max="549" width="8.83203125" customWidth="1"/>
    <col min="550" max="550" width="13.1640625" bestFit="1" customWidth="1"/>
    <col min="551" max="551" width="10.6640625" bestFit="1" customWidth="1"/>
    <col min="552" max="553" width="11.5" bestFit="1" customWidth="1"/>
    <col min="554" max="554" width="8.83203125" customWidth="1"/>
    <col min="555" max="556" width="0" hidden="1" customWidth="1"/>
    <col min="557" max="558" width="9.1640625" customWidth="1"/>
    <col min="559" max="772" width="8.83203125" customWidth="1"/>
    <col min="773" max="773" width="11" bestFit="1" customWidth="1"/>
    <col min="774" max="791" width="8.83203125" customWidth="1"/>
    <col min="792" max="792" width="10.5" customWidth="1"/>
    <col min="793" max="798" width="8.83203125" customWidth="1"/>
    <col min="799" max="799" width="11.5" bestFit="1" customWidth="1"/>
    <col min="800" max="803" width="8.83203125" customWidth="1"/>
    <col min="804" max="804" width="12.5" bestFit="1" customWidth="1"/>
    <col min="805" max="805" width="8.83203125" customWidth="1"/>
    <col min="806" max="806" width="13.1640625" bestFit="1" customWidth="1"/>
    <col min="807" max="807" width="10.6640625" bestFit="1" customWidth="1"/>
    <col min="808" max="809" width="11.5" bestFit="1" customWidth="1"/>
    <col min="810" max="810" width="8.83203125" customWidth="1"/>
    <col min="811" max="812" width="0" hidden="1" customWidth="1"/>
    <col min="813" max="814" width="9.1640625" customWidth="1"/>
    <col min="815" max="1028" width="8.83203125" customWidth="1"/>
    <col min="1029" max="1029" width="11" bestFit="1" customWidth="1"/>
    <col min="1030" max="1047" width="8.83203125" customWidth="1"/>
    <col min="1048" max="1048" width="10.5" customWidth="1"/>
    <col min="1049" max="1054" width="8.83203125" customWidth="1"/>
    <col min="1055" max="1055" width="11.5" bestFit="1" customWidth="1"/>
    <col min="1056" max="1059" width="8.83203125" customWidth="1"/>
    <col min="1060" max="1060" width="12.5" bestFit="1" customWidth="1"/>
    <col min="1061" max="1061" width="8.83203125" customWidth="1"/>
    <col min="1062" max="1062" width="13.1640625" bestFit="1" customWidth="1"/>
    <col min="1063" max="1063" width="10.6640625" bestFit="1" customWidth="1"/>
    <col min="1064" max="1065" width="11.5" bestFit="1" customWidth="1"/>
    <col min="1066" max="1066" width="8.83203125" customWidth="1"/>
    <col min="1067" max="1068" width="0" hidden="1" customWidth="1"/>
    <col min="1069" max="1070" width="9.1640625" customWidth="1"/>
    <col min="1071" max="1284" width="8.83203125" customWidth="1"/>
    <col min="1285" max="1285" width="11" bestFit="1" customWidth="1"/>
    <col min="1286" max="1303" width="8.83203125" customWidth="1"/>
    <col min="1304" max="1304" width="10.5" customWidth="1"/>
    <col min="1305" max="1310" width="8.83203125" customWidth="1"/>
    <col min="1311" max="1311" width="11.5" bestFit="1" customWidth="1"/>
    <col min="1312" max="1315" width="8.83203125" customWidth="1"/>
    <col min="1316" max="1316" width="12.5" bestFit="1" customWidth="1"/>
    <col min="1317" max="1317" width="8.83203125" customWidth="1"/>
    <col min="1318" max="1318" width="13.1640625" bestFit="1" customWidth="1"/>
    <col min="1319" max="1319" width="10.6640625" bestFit="1" customWidth="1"/>
    <col min="1320" max="1321" width="11.5" bestFit="1" customWidth="1"/>
    <col min="1322" max="1322" width="8.83203125" customWidth="1"/>
    <col min="1323" max="1324" width="0" hidden="1" customWidth="1"/>
    <col min="1325" max="1326" width="9.1640625" customWidth="1"/>
    <col min="1327" max="1540" width="8.83203125" customWidth="1"/>
    <col min="1541" max="1541" width="11" bestFit="1" customWidth="1"/>
    <col min="1542" max="1559" width="8.83203125" customWidth="1"/>
    <col min="1560" max="1560" width="10.5" customWidth="1"/>
    <col min="1561" max="1566" width="8.83203125" customWidth="1"/>
    <col min="1567" max="1567" width="11.5" bestFit="1" customWidth="1"/>
    <col min="1568" max="1571" width="8.83203125" customWidth="1"/>
    <col min="1572" max="1572" width="12.5" bestFit="1" customWidth="1"/>
    <col min="1573" max="1573" width="8.83203125" customWidth="1"/>
    <col min="1574" max="1574" width="13.1640625" bestFit="1" customWidth="1"/>
    <col min="1575" max="1575" width="10.6640625" bestFit="1" customWidth="1"/>
    <col min="1576" max="1577" width="11.5" bestFit="1" customWidth="1"/>
    <col min="1578" max="1578" width="8.83203125" customWidth="1"/>
    <col min="1579" max="1580" width="0" hidden="1" customWidth="1"/>
    <col min="1581" max="1582" width="9.1640625" customWidth="1"/>
    <col min="1583" max="1796" width="8.83203125" customWidth="1"/>
    <col min="1797" max="1797" width="11" bestFit="1" customWidth="1"/>
    <col min="1798" max="1815" width="8.83203125" customWidth="1"/>
    <col min="1816" max="1816" width="10.5" customWidth="1"/>
    <col min="1817" max="1822" width="8.83203125" customWidth="1"/>
    <col min="1823" max="1823" width="11.5" bestFit="1" customWidth="1"/>
    <col min="1824" max="1827" width="8.83203125" customWidth="1"/>
    <col min="1828" max="1828" width="12.5" bestFit="1" customWidth="1"/>
    <col min="1829" max="1829" width="8.83203125" customWidth="1"/>
    <col min="1830" max="1830" width="13.1640625" bestFit="1" customWidth="1"/>
    <col min="1831" max="1831" width="10.6640625" bestFit="1" customWidth="1"/>
    <col min="1832" max="1833" width="11.5" bestFit="1" customWidth="1"/>
    <col min="1834" max="1834" width="8.83203125" customWidth="1"/>
    <col min="1835" max="1836" width="0" hidden="1" customWidth="1"/>
    <col min="1837" max="1838" width="9.1640625" customWidth="1"/>
    <col min="1839" max="2052" width="8.83203125" customWidth="1"/>
    <col min="2053" max="2053" width="11" bestFit="1" customWidth="1"/>
    <col min="2054" max="2071" width="8.83203125" customWidth="1"/>
    <col min="2072" max="2072" width="10.5" customWidth="1"/>
    <col min="2073" max="2078" width="8.83203125" customWidth="1"/>
    <col min="2079" max="2079" width="11.5" bestFit="1" customWidth="1"/>
    <col min="2080" max="2083" width="8.83203125" customWidth="1"/>
    <col min="2084" max="2084" width="12.5" bestFit="1" customWidth="1"/>
    <col min="2085" max="2085" width="8.83203125" customWidth="1"/>
    <col min="2086" max="2086" width="13.1640625" bestFit="1" customWidth="1"/>
    <col min="2087" max="2087" width="10.6640625" bestFit="1" customWidth="1"/>
    <col min="2088" max="2089" width="11.5" bestFit="1" customWidth="1"/>
    <col min="2090" max="2090" width="8.83203125" customWidth="1"/>
    <col min="2091" max="2092" width="0" hidden="1" customWidth="1"/>
    <col min="2093" max="2094" width="9.1640625" customWidth="1"/>
    <col min="2095" max="2308" width="8.83203125" customWidth="1"/>
    <col min="2309" max="2309" width="11" bestFit="1" customWidth="1"/>
    <col min="2310" max="2327" width="8.83203125" customWidth="1"/>
    <col min="2328" max="2328" width="10.5" customWidth="1"/>
    <col min="2329" max="2334" width="8.83203125" customWidth="1"/>
    <col min="2335" max="2335" width="11.5" bestFit="1" customWidth="1"/>
    <col min="2336" max="2339" width="8.83203125" customWidth="1"/>
    <col min="2340" max="2340" width="12.5" bestFit="1" customWidth="1"/>
    <col min="2341" max="2341" width="8.83203125" customWidth="1"/>
    <col min="2342" max="2342" width="13.1640625" bestFit="1" customWidth="1"/>
    <col min="2343" max="2343" width="10.6640625" bestFit="1" customWidth="1"/>
    <col min="2344" max="2345" width="11.5" bestFit="1" customWidth="1"/>
    <col min="2346" max="2346" width="8.83203125" customWidth="1"/>
    <col min="2347" max="2348" width="0" hidden="1" customWidth="1"/>
    <col min="2349" max="2350" width="9.1640625" customWidth="1"/>
    <col min="2351" max="2564" width="8.83203125" customWidth="1"/>
    <col min="2565" max="2565" width="11" bestFit="1" customWidth="1"/>
    <col min="2566" max="2583" width="8.83203125" customWidth="1"/>
    <col min="2584" max="2584" width="10.5" customWidth="1"/>
    <col min="2585" max="2590" width="8.83203125" customWidth="1"/>
    <col min="2591" max="2591" width="11.5" bestFit="1" customWidth="1"/>
    <col min="2592" max="2595" width="8.83203125" customWidth="1"/>
    <col min="2596" max="2596" width="12.5" bestFit="1" customWidth="1"/>
    <col min="2597" max="2597" width="8.83203125" customWidth="1"/>
    <col min="2598" max="2598" width="13.1640625" bestFit="1" customWidth="1"/>
    <col min="2599" max="2599" width="10.6640625" bestFit="1" customWidth="1"/>
    <col min="2600" max="2601" width="11.5" bestFit="1" customWidth="1"/>
    <col min="2602" max="2602" width="8.83203125" customWidth="1"/>
    <col min="2603" max="2604" width="0" hidden="1" customWidth="1"/>
    <col min="2605" max="2606" width="9.1640625" customWidth="1"/>
    <col min="2607" max="2820" width="8.83203125" customWidth="1"/>
    <col min="2821" max="2821" width="11" bestFit="1" customWidth="1"/>
    <col min="2822" max="2839" width="8.83203125" customWidth="1"/>
    <col min="2840" max="2840" width="10.5" customWidth="1"/>
    <col min="2841" max="2846" width="8.83203125" customWidth="1"/>
    <col min="2847" max="2847" width="11.5" bestFit="1" customWidth="1"/>
    <col min="2848" max="2851" width="8.83203125" customWidth="1"/>
    <col min="2852" max="2852" width="12.5" bestFit="1" customWidth="1"/>
    <col min="2853" max="2853" width="8.83203125" customWidth="1"/>
    <col min="2854" max="2854" width="13.1640625" bestFit="1" customWidth="1"/>
    <col min="2855" max="2855" width="10.6640625" bestFit="1" customWidth="1"/>
    <col min="2856" max="2857" width="11.5" bestFit="1" customWidth="1"/>
    <col min="2858" max="2858" width="8.83203125" customWidth="1"/>
    <col min="2859" max="2860" width="0" hidden="1" customWidth="1"/>
    <col min="2861" max="2862" width="9.1640625" customWidth="1"/>
    <col min="2863" max="3076" width="8.83203125" customWidth="1"/>
    <col min="3077" max="3077" width="11" bestFit="1" customWidth="1"/>
    <col min="3078" max="3095" width="8.83203125" customWidth="1"/>
    <col min="3096" max="3096" width="10.5" customWidth="1"/>
    <col min="3097" max="3102" width="8.83203125" customWidth="1"/>
    <col min="3103" max="3103" width="11.5" bestFit="1" customWidth="1"/>
    <col min="3104" max="3107" width="8.83203125" customWidth="1"/>
    <col min="3108" max="3108" width="12.5" bestFit="1" customWidth="1"/>
    <col min="3109" max="3109" width="8.83203125" customWidth="1"/>
    <col min="3110" max="3110" width="13.1640625" bestFit="1" customWidth="1"/>
    <col min="3111" max="3111" width="10.6640625" bestFit="1" customWidth="1"/>
    <col min="3112" max="3113" width="11.5" bestFit="1" customWidth="1"/>
    <col min="3114" max="3114" width="8.83203125" customWidth="1"/>
    <col min="3115" max="3116" width="0" hidden="1" customWidth="1"/>
    <col min="3117" max="3118" width="9.1640625" customWidth="1"/>
    <col min="3119" max="3332" width="8.83203125" customWidth="1"/>
    <col min="3333" max="3333" width="11" bestFit="1" customWidth="1"/>
    <col min="3334" max="3351" width="8.83203125" customWidth="1"/>
    <col min="3352" max="3352" width="10.5" customWidth="1"/>
    <col min="3353" max="3358" width="8.83203125" customWidth="1"/>
    <col min="3359" max="3359" width="11.5" bestFit="1" customWidth="1"/>
    <col min="3360" max="3363" width="8.83203125" customWidth="1"/>
    <col min="3364" max="3364" width="12.5" bestFit="1" customWidth="1"/>
    <col min="3365" max="3365" width="8.83203125" customWidth="1"/>
    <col min="3366" max="3366" width="13.1640625" bestFit="1" customWidth="1"/>
    <col min="3367" max="3367" width="10.6640625" bestFit="1" customWidth="1"/>
    <col min="3368" max="3369" width="11.5" bestFit="1" customWidth="1"/>
    <col min="3370" max="3370" width="8.83203125" customWidth="1"/>
    <col min="3371" max="3372" width="0" hidden="1" customWidth="1"/>
    <col min="3373" max="3374" width="9.1640625" customWidth="1"/>
    <col min="3375" max="3588" width="8.83203125" customWidth="1"/>
    <col min="3589" max="3589" width="11" bestFit="1" customWidth="1"/>
    <col min="3590" max="3607" width="8.83203125" customWidth="1"/>
    <col min="3608" max="3608" width="10.5" customWidth="1"/>
    <col min="3609" max="3614" width="8.83203125" customWidth="1"/>
    <col min="3615" max="3615" width="11.5" bestFit="1" customWidth="1"/>
    <col min="3616" max="3619" width="8.83203125" customWidth="1"/>
    <col min="3620" max="3620" width="12.5" bestFit="1" customWidth="1"/>
    <col min="3621" max="3621" width="8.83203125" customWidth="1"/>
    <col min="3622" max="3622" width="13.1640625" bestFit="1" customWidth="1"/>
    <col min="3623" max="3623" width="10.6640625" bestFit="1" customWidth="1"/>
    <col min="3624" max="3625" width="11.5" bestFit="1" customWidth="1"/>
    <col min="3626" max="3626" width="8.83203125" customWidth="1"/>
    <col min="3627" max="3628" width="0" hidden="1" customWidth="1"/>
    <col min="3629" max="3630" width="9.1640625" customWidth="1"/>
    <col min="3631" max="3844" width="8.83203125" customWidth="1"/>
    <col min="3845" max="3845" width="11" bestFit="1" customWidth="1"/>
    <col min="3846" max="3863" width="8.83203125" customWidth="1"/>
    <col min="3864" max="3864" width="10.5" customWidth="1"/>
    <col min="3865" max="3870" width="8.83203125" customWidth="1"/>
    <col min="3871" max="3871" width="11.5" bestFit="1" customWidth="1"/>
    <col min="3872" max="3875" width="8.83203125" customWidth="1"/>
    <col min="3876" max="3876" width="12.5" bestFit="1" customWidth="1"/>
    <col min="3877" max="3877" width="8.83203125" customWidth="1"/>
    <col min="3878" max="3878" width="13.1640625" bestFit="1" customWidth="1"/>
    <col min="3879" max="3879" width="10.6640625" bestFit="1" customWidth="1"/>
    <col min="3880" max="3881" width="11.5" bestFit="1" customWidth="1"/>
    <col min="3882" max="3882" width="8.83203125" customWidth="1"/>
    <col min="3883" max="3884" width="0" hidden="1" customWidth="1"/>
    <col min="3885" max="3886" width="9.1640625" customWidth="1"/>
    <col min="3887" max="4100" width="8.83203125" customWidth="1"/>
    <col min="4101" max="4101" width="11" bestFit="1" customWidth="1"/>
    <col min="4102" max="4119" width="8.83203125" customWidth="1"/>
    <col min="4120" max="4120" width="10.5" customWidth="1"/>
    <col min="4121" max="4126" width="8.83203125" customWidth="1"/>
    <col min="4127" max="4127" width="11.5" bestFit="1" customWidth="1"/>
    <col min="4128" max="4131" width="8.83203125" customWidth="1"/>
    <col min="4132" max="4132" width="12.5" bestFit="1" customWidth="1"/>
    <col min="4133" max="4133" width="8.83203125" customWidth="1"/>
    <col min="4134" max="4134" width="13.1640625" bestFit="1" customWidth="1"/>
    <col min="4135" max="4135" width="10.6640625" bestFit="1" customWidth="1"/>
    <col min="4136" max="4137" width="11.5" bestFit="1" customWidth="1"/>
    <col min="4138" max="4138" width="8.83203125" customWidth="1"/>
    <col min="4139" max="4140" width="0" hidden="1" customWidth="1"/>
    <col min="4141" max="4142" width="9.1640625" customWidth="1"/>
    <col min="4143" max="4356" width="8.83203125" customWidth="1"/>
    <col min="4357" max="4357" width="11" bestFit="1" customWidth="1"/>
    <col min="4358" max="4375" width="8.83203125" customWidth="1"/>
    <col min="4376" max="4376" width="10.5" customWidth="1"/>
    <col min="4377" max="4382" width="8.83203125" customWidth="1"/>
    <col min="4383" max="4383" width="11.5" bestFit="1" customWidth="1"/>
    <col min="4384" max="4387" width="8.83203125" customWidth="1"/>
    <col min="4388" max="4388" width="12.5" bestFit="1" customWidth="1"/>
    <col min="4389" max="4389" width="8.83203125" customWidth="1"/>
    <col min="4390" max="4390" width="13.1640625" bestFit="1" customWidth="1"/>
    <col min="4391" max="4391" width="10.6640625" bestFit="1" customWidth="1"/>
    <col min="4392" max="4393" width="11.5" bestFit="1" customWidth="1"/>
    <col min="4394" max="4394" width="8.83203125" customWidth="1"/>
    <col min="4395" max="4396" width="0" hidden="1" customWidth="1"/>
    <col min="4397" max="4398" width="9.1640625" customWidth="1"/>
    <col min="4399" max="4612" width="8.83203125" customWidth="1"/>
    <col min="4613" max="4613" width="11" bestFit="1" customWidth="1"/>
    <col min="4614" max="4631" width="8.83203125" customWidth="1"/>
    <col min="4632" max="4632" width="10.5" customWidth="1"/>
    <col min="4633" max="4638" width="8.83203125" customWidth="1"/>
    <col min="4639" max="4639" width="11.5" bestFit="1" customWidth="1"/>
    <col min="4640" max="4643" width="8.83203125" customWidth="1"/>
    <col min="4644" max="4644" width="12.5" bestFit="1" customWidth="1"/>
    <col min="4645" max="4645" width="8.83203125" customWidth="1"/>
    <col min="4646" max="4646" width="13.1640625" bestFit="1" customWidth="1"/>
    <col min="4647" max="4647" width="10.6640625" bestFit="1" customWidth="1"/>
    <col min="4648" max="4649" width="11.5" bestFit="1" customWidth="1"/>
    <col min="4650" max="4650" width="8.83203125" customWidth="1"/>
    <col min="4651" max="4652" width="0" hidden="1" customWidth="1"/>
    <col min="4653" max="4654" width="9.1640625" customWidth="1"/>
    <col min="4655" max="4868" width="8.83203125" customWidth="1"/>
    <col min="4869" max="4869" width="11" bestFit="1" customWidth="1"/>
    <col min="4870" max="4887" width="8.83203125" customWidth="1"/>
    <col min="4888" max="4888" width="10.5" customWidth="1"/>
    <col min="4889" max="4894" width="8.83203125" customWidth="1"/>
    <col min="4895" max="4895" width="11.5" bestFit="1" customWidth="1"/>
    <col min="4896" max="4899" width="8.83203125" customWidth="1"/>
    <col min="4900" max="4900" width="12.5" bestFit="1" customWidth="1"/>
    <col min="4901" max="4901" width="8.83203125" customWidth="1"/>
    <col min="4902" max="4902" width="13.1640625" bestFit="1" customWidth="1"/>
    <col min="4903" max="4903" width="10.6640625" bestFit="1" customWidth="1"/>
    <col min="4904" max="4905" width="11.5" bestFit="1" customWidth="1"/>
    <col min="4906" max="4906" width="8.83203125" customWidth="1"/>
    <col min="4907" max="4908" width="0" hidden="1" customWidth="1"/>
    <col min="4909" max="4910" width="9.1640625" customWidth="1"/>
    <col min="4911" max="5124" width="8.83203125" customWidth="1"/>
    <col min="5125" max="5125" width="11" bestFit="1" customWidth="1"/>
    <col min="5126" max="5143" width="8.83203125" customWidth="1"/>
    <col min="5144" max="5144" width="10.5" customWidth="1"/>
    <col min="5145" max="5150" width="8.83203125" customWidth="1"/>
    <col min="5151" max="5151" width="11.5" bestFit="1" customWidth="1"/>
    <col min="5152" max="5155" width="8.83203125" customWidth="1"/>
    <col min="5156" max="5156" width="12.5" bestFit="1" customWidth="1"/>
    <col min="5157" max="5157" width="8.83203125" customWidth="1"/>
    <col min="5158" max="5158" width="13.1640625" bestFit="1" customWidth="1"/>
    <col min="5159" max="5159" width="10.6640625" bestFit="1" customWidth="1"/>
    <col min="5160" max="5161" width="11.5" bestFit="1" customWidth="1"/>
    <col min="5162" max="5162" width="8.83203125" customWidth="1"/>
    <col min="5163" max="5164" width="0" hidden="1" customWidth="1"/>
    <col min="5165" max="5166" width="9.1640625" customWidth="1"/>
    <col min="5167" max="5380" width="8.83203125" customWidth="1"/>
    <col min="5381" max="5381" width="11" bestFit="1" customWidth="1"/>
    <col min="5382" max="5399" width="8.83203125" customWidth="1"/>
    <col min="5400" max="5400" width="10.5" customWidth="1"/>
    <col min="5401" max="5406" width="8.83203125" customWidth="1"/>
    <col min="5407" max="5407" width="11.5" bestFit="1" customWidth="1"/>
    <col min="5408" max="5411" width="8.83203125" customWidth="1"/>
    <col min="5412" max="5412" width="12.5" bestFit="1" customWidth="1"/>
    <col min="5413" max="5413" width="8.83203125" customWidth="1"/>
    <col min="5414" max="5414" width="13.1640625" bestFit="1" customWidth="1"/>
    <col min="5415" max="5415" width="10.6640625" bestFit="1" customWidth="1"/>
    <col min="5416" max="5417" width="11.5" bestFit="1" customWidth="1"/>
    <col min="5418" max="5418" width="8.83203125" customWidth="1"/>
    <col min="5419" max="5420" width="0" hidden="1" customWidth="1"/>
    <col min="5421" max="5422" width="9.1640625" customWidth="1"/>
    <col min="5423" max="5636" width="8.83203125" customWidth="1"/>
    <col min="5637" max="5637" width="11" bestFit="1" customWidth="1"/>
    <col min="5638" max="5655" width="8.83203125" customWidth="1"/>
    <col min="5656" max="5656" width="10.5" customWidth="1"/>
    <col min="5657" max="5662" width="8.83203125" customWidth="1"/>
    <col min="5663" max="5663" width="11.5" bestFit="1" customWidth="1"/>
    <col min="5664" max="5667" width="8.83203125" customWidth="1"/>
    <col min="5668" max="5668" width="12.5" bestFit="1" customWidth="1"/>
    <col min="5669" max="5669" width="8.83203125" customWidth="1"/>
    <col min="5670" max="5670" width="13.1640625" bestFit="1" customWidth="1"/>
    <col min="5671" max="5671" width="10.6640625" bestFit="1" customWidth="1"/>
    <col min="5672" max="5673" width="11.5" bestFit="1" customWidth="1"/>
    <col min="5674" max="5674" width="8.83203125" customWidth="1"/>
    <col min="5675" max="5676" width="0" hidden="1" customWidth="1"/>
    <col min="5677" max="5678" width="9.1640625" customWidth="1"/>
    <col min="5679" max="5892" width="8.83203125" customWidth="1"/>
    <col min="5893" max="5893" width="11" bestFit="1" customWidth="1"/>
    <col min="5894" max="5911" width="8.83203125" customWidth="1"/>
    <col min="5912" max="5912" width="10.5" customWidth="1"/>
    <col min="5913" max="5918" width="8.83203125" customWidth="1"/>
    <col min="5919" max="5919" width="11.5" bestFit="1" customWidth="1"/>
    <col min="5920" max="5923" width="8.83203125" customWidth="1"/>
    <col min="5924" max="5924" width="12.5" bestFit="1" customWidth="1"/>
    <col min="5925" max="5925" width="8.83203125" customWidth="1"/>
    <col min="5926" max="5926" width="13.1640625" bestFit="1" customWidth="1"/>
    <col min="5927" max="5927" width="10.6640625" bestFit="1" customWidth="1"/>
    <col min="5928" max="5929" width="11.5" bestFit="1" customWidth="1"/>
    <col min="5930" max="5930" width="8.83203125" customWidth="1"/>
    <col min="5931" max="5932" width="0" hidden="1" customWidth="1"/>
    <col min="5933" max="5934" width="9.1640625" customWidth="1"/>
    <col min="5935" max="6148" width="8.83203125" customWidth="1"/>
    <col min="6149" max="6149" width="11" bestFit="1" customWidth="1"/>
    <col min="6150" max="6167" width="8.83203125" customWidth="1"/>
    <col min="6168" max="6168" width="10.5" customWidth="1"/>
    <col min="6169" max="6174" width="8.83203125" customWidth="1"/>
    <col min="6175" max="6175" width="11.5" bestFit="1" customWidth="1"/>
    <col min="6176" max="6179" width="8.83203125" customWidth="1"/>
    <col min="6180" max="6180" width="12.5" bestFit="1" customWidth="1"/>
    <col min="6181" max="6181" width="8.83203125" customWidth="1"/>
    <col min="6182" max="6182" width="13.1640625" bestFit="1" customWidth="1"/>
    <col min="6183" max="6183" width="10.6640625" bestFit="1" customWidth="1"/>
    <col min="6184" max="6185" width="11.5" bestFit="1" customWidth="1"/>
    <col min="6186" max="6186" width="8.83203125" customWidth="1"/>
    <col min="6187" max="6188" width="0" hidden="1" customWidth="1"/>
    <col min="6189" max="6190" width="9.1640625" customWidth="1"/>
    <col min="6191" max="6404" width="8.83203125" customWidth="1"/>
    <col min="6405" max="6405" width="11" bestFit="1" customWidth="1"/>
    <col min="6406" max="6423" width="8.83203125" customWidth="1"/>
    <col min="6424" max="6424" width="10.5" customWidth="1"/>
    <col min="6425" max="6430" width="8.83203125" customWidth="1"/>
    <col min="6431" max="6431" width="11.5" bestFit="1" customWidth="1"/>
    <col min="6432" max="6435" width="8.83203125" customWidth="1"/>
    <col min="6436" max="6436" width="12.5" bestFit="1" customWidth="1"/>
    <col min="6437" max="6437" width="8.83203125" customWidth="1"/>
    <col min="6438" max="6438" width="13.1640625" bestFit="1" customWidth="1"/>
    <col min="6439" max="6439" width="10.6640625" bestFit="1" customWidth="1"/>
    <col min="6440" max="6441" width="11.5" bestFit="1" customWidth="1"/>
    <col min="6442" max="6442" width="8.83203125" customWidth="1"/>
    <col min="6443" max="6444" width="0" hidden="1" customWidth="1"/>
    <col min="6445" max="6446" width="9.1640625" customWidth="1"/>
    <col min="6447" max="6660" width="8.83203125" customWidth="1"/>
    <col min="6661" max="6661" width="11" bestFit="1" customWidth="1"/>
    <col min="6662" max="6679" width="8.83203125" customWidth="1"/>
    <col min="6680" max="6680" width="10.5" customWidth="1"/>
    <col min="6681" max="6686" width="8.83203125" customWidth="1"/>
    <col min="6687" max="6687" width="11.5" bestFit="1" customWidth="1"/>
    <col min="6688" max="6691" width="8.83203125" customWidth="1"/>
    <col min="6692" max="6692" width="12.5" bestFit="1" customWidth="1"/>
    <col min="6693" max="6693" width="8.83203125" customWidth="1"/>
    <col min="6694" max="6694" width="13.1640625" bestFit="1" customWidth="1"/>
    <col min="6695" max="6695" width="10.6640625" bestFit="1" customWidth="1"/>
    <col min="6696" max="6697" width="11.5" bestFit="1" customWidth="1"/>
    <col min="6698" max="6698" width="8.83203125" customWidth="1"/>
    <col min="6699" max="6700" width="0" hidden="1" customWidth="1"/>
    <col min="6701" max="6702" width="9.1640625" customWidth="1"/>
    <col min="6703" max="6916" width="8.83203125" customWidth="1"/>
    <col min="6917" max="6917" width="11" bestFit="1" customWidth="1"/>
    <col min="6918" max="6935" width="8.83203125" customWidth="1"/>
    <col min="6936" max="6936" width="10.5" customWidth="1"/>
    <col min="6937" max="6942" width="8.83203125" customWidth="1"/>
    <col min="6943" max="6943" width="11.5" bestFit="1" customWidth="1"/>
    <col min="6944" max="6947" width="8.83203125" customWidth="1"/>
    <col min="6948" max="6948" width="12.5" bestFit="1" customWidth="1"/>
    <col min="6949" max="6949" width="8.83203125" customWidth="1"/>
    <col min="6950" max="6950" width="13.1640625" bestFit="1" customWidth="1"/>
    <col min="6951" max="6951" width="10.6640625" bestFit="1" customWidth="1"/>
    <col min="6952" max="6953" width="11.5" bestFit="1" customWidth="1"/>
    <col min="6954" max="6954" width="8.83203125" customWidth="1"/>
    <col min="6955" max="6956" width="0" hidden="1" customWidth="1"/>
    <col min="6957" max="6958" width="9.1640625" customWidth="1"/>
    <col min="6959" max="7172" width="8.83203125" customWidth="1"/>
    <col min="7173" max="7173" width="11" bestFit="1" customWidth="1"/>
    <col min="7174" max="7191" width="8.83203125" customWidth="1"/>
    <col min="7192" max="7192" width="10.5" customWidth="1"/>
    <col min="7193" max="7198" width="8.83203125" customWidth="1"/>
    <col min="7199" max="7199" width="11.5" bestFit="1" customWidth="1"/>
    <col min="7200" max="7203" width="8.83203125" customWidth="1"/>
    <col min="7204" max="7204" width="12.5" bestFit="1" customWidth="1"/>
    <col min="7205" max="7205" width="8.83203125" customWidth="1"/>
    <col min="7206" max="7206" width="13.1640625" bestFit="1" customWidth="1"/>
    <col min="7207" max="7207" width="10.6640625" bestFit="1" customWidth="1"/>
    <col min="7208" max="7209" width="11.5" bestFit="1" customWidth="1"/>
    <col min="7210" max="7210" width="8.83203125" customWidth="1"/>
    <col min="7211" max="7212" width="0" hidden="1" customWidth="1"/>
    <col min="7213" max="7214" width="9.1640625" customWidth="1"/>
    <col min="7215" max="7428" width="8.83203125" customWidth="1"/>
    <col min="7429" max="7429" width="11" bestFit="1" customWidth="1"/>
    <col min="7430" max="7447" width="8.83203125" customWidth="1"/>
    <col min="7448" max="7448" width="10.5" customWidth="1"/>
    <col min="7449" max="7454" width="8.83203125" customWidth="1"/>
    <col min="7455" max="7455" width="11.5" bestFit="1" customWidth="1"/>
    <col min="7456" max="7459" width="8.83203125" customWidth="1"/>
    <col min="7460" max="7460" width="12.5" bestFit="1" customWidth="1"/>
    <col min="7461" max="7461" width="8.83203125" customWidth="1"/>
    <col min="7462" max="7462" width="13.1640625" bestFit="1" customWidth="1"/>
    <col min="7463" max="7463" width="10.6640625" bestFit="1" customWidth="1"/>
    <col min="7464" max="7465" width="11.5" bestFit="1" customWidth="1"/>
    <col min="7466" max="7466" width="8.83203125" customWidth="1"/>
    <col min="7467" max="7468" width="0" hidden="1" customWidth="1"/>
    <col min="7469" max="7470" width="9.1640625" customWidth="1"/>
    <col min="7471" max="7684" width="8.83203125" customWidth="1"/>
    <col min="7685" max="7685" width="11" bestFit="1" customWidth="1"/>
    <col min="7686" max="7703" width="8.83203125" customWidth="1"/>
    <col min="7704" max="7704" width="10.5" customWidth="1"/>
    <col min="7705" max="7710" width="8.83203125" customWidth="1"/>
    <col min="7711" max="7711" width="11.5" bestFit="1" customWidth="1"/>
    <col min="7712" max="7715" width="8.83203125" customWidth="1"/>
    <col min="7716" max="7716" width="12.5" bestFit="1" customWidth="1"/>
    <col min="7717" max="7717" width="8.83203125" customWidth="1"/>
    <col min="7718" max="7718" width="13.1640625" bestFit="1" customWidth="1"/>
    <col min="7719" max="7719" width="10.6640625" bestFit="1" customWidth="1"/>
    <col min="7720" max="7721" width="11.5" bestFit="1" customWidth="1"/>
    <col min="7722" max="7722" width="8.83203125" customWidth="1"/>
    <col min="7723" max="7724" width="0" hidden="1" customWidth="1"/>
    <col min="7725" max="7726" width="9.1640625" customWidth="1"/>
    <col min="7727" max="7940" width="8.83203125" customWidth="1"/>
    <col min="7941" max="7941" width="11" bestFit="1" customWidth="1"/>
    <col min="7942" max="7959" width="8.83203125" customWidth="1"/>
    <col min="7960" max="7960" width="10.5" customWidth="1"/>
    <col min="7961" max="7966" width="8.83203125" customWidth="1"/>
    <col min="7967" max="7967" width="11.5" bestFit="1" customWidth="1"/>
    <col min="7968" max="7971" width="8.83203125" customWidth="1"/>
    <col min="7972" max="7972" width="12.5" bestFit="1" customWidth="1"/>
    <col min="7973" max="7973" width="8.83203125" customWidth="1"/>
    <col min="7974" max="7974" width="13.1640625" bestFit="1" customWidth="1"/>
    <col min="7975" max="7975" width="10.6640625" bestFit="1" customWidth="1"/>
    <col min="7976" max="7977" width="11.5" bestFit="1" customWidth="1"/>
    <col min="7978" max="7978" width="8.83203125" customWidth="1"/>
    <col min="7979" max="7980" width="0" hidden="1" customWidth="1"/>
    <col min="7981" max="7982" width="9.1640625" customWidth="1"/>
    <col min="7983" max="8196" width="8.83203125" customWidth="1"/>
    <col min="8197" max="8197" width="11" bestFit="1" customWidth="1"/>
    <col min="8198" max="8215" width="8.83203125" customWidth="1"/>
    <col min="8216" max="8216" width="10.5" customWidth="1"/>
    <col min="8217" max="8222" width="8.83203125" customWidth="1"/>
    <col min="8223" max="8223" width="11.5" bestFit="1" customWidth="1"/>
    <col min="8224" max="8227" width="8.83203125" customWidth="1"/>
    <col min="8228" max="8228" width="12.5" bestFit="1" customWidth="1"/>
    <col min="8229" max="8229" width="8.83203125" customWidth="1"/>
    <col min="8230" max="8230" width="13.1640625" bestFit="1" customWidth="1"/>
    <col min="8231" max="8231" width="10.6640625" bestFit="1" customWidth="1"/>
    <col min="8232" max="8233" width="11.5" bestFit="1" customWidth="1"/>
    <col min="8234" max="8234" width="8.83203125" customWidth="1"/>
    <col min="8235" max="8236" width="0" hidden="1" customWidth="1"/>
    <col min="8237" max="8238" width="9.1640625" customWidth="1"/>
    <col min="8239" max="8452" width="8.83203125" customWidth="1"/>
    <col min="8453" max="8453" width="11" bestFit="1" customWidth="1"/>
    <col min="8454" max="8471" width="8.83203125" customWidth="1"/>
    <col min="8472" max="8472" width="10.5" customWidth="1"/>
    <col min="8473" max="8478" width="8.83203125" customWidth="1"/>
    <col min="8479" max="8479" width="11.5" bestFit="1" customWidth="1"/>
    <col min="8480" max="8483" width="8.83203125" customWidth="1"/>
    <col min="8484" max="8484" width="12.5" bestFit="1" customWidth="1"/>
    <col min="8485" max="8485" width="8.83203125" customWidth="1"/>
    <col min="8486" max="8486" width="13.1640625" bestFit="1" customWidth="1"/>
    <col min="8487" max="8487" width="10.6640625" bestFit="1" customWidth="1"/>
    <col min="8488" max="8489" width="11.5" bestFit="1" customWidth="1"/>
    <col min="8490" max="8490" width="8.83203125" customWidth="1"/>
    <col min="8491" max="8492" width="0" hidden="1" customWidth="1"/>
    <col min="8493" max="8494" width="9.1640625" customWidth="1"/>
    <col min="8495" max="8708" width="8.83203125" customWidth="1"/>
    <col min="8709" max="8709" width="11" bestFit="1" customWidth="1"/>
    <col min="8710" max="8727" width="8.83203125" customWidth="1"/>
    <col min="8728" max="8728" width="10.5" customWidth="1"/>
    <col min="8729" max="8734" width="8.83203125" customWidth="1"/>
    <col min="8735" max="8735" width="11.5" bestFit="1" customWidth="1"/>
    <col min="8736" max="8739" width="8.83203125" customWidth="1"/>
    <col min="8740" max="8740" width="12.5" bestFit="1" customWidth="1"/>
    <col min="8741" max="8741" width="8.83203125" customWidth="1"/>
    <col min="8742" max="8742" width="13.1640625" bestFit="1" customWidth="1"/>
    <col min="8743" max="8743" width="10.6640625" bestFit="1" customWidth="1"/>
    <col min="8744" max="8745" width="11.5" bestFit="1" customWidth="1"/>
    <col min="8746" max="8746" width="8.83203125" customWidth="1"/>
    <col min="8747" max="8748" width="0" hidden="1" customWidth="1"/>
    <col min="8749" max="8750" width="9.1640625" customWidth="1"/>
    <col min="8751" max="8964" width="8.83203125" customWidth="1"/>
    <col min="8965" max="8965" width="11" bestFit="1" customWidth="1"/>
    <col min="8966" max="8983" width="8.83203125" customWidth="1"/>
    <col min="8984" max="8984" width="10.5" customWidth="1"/>
    <col min="8985" max="8990" width="8.83203125" customWidth="1"/>
    <col min="8991" max="8991" width="11.5" bestFit="1" customWidth="1"/>
    <col min="8992" max="8995" width="8.83203125" customWidth="1"/>
    <col min="8996" max="8996" width="12.5" bestFit="1" customWidth="1"/>
    <col min="8997" max="8997" width="8.83203125" customWidth="1"/>
    <col min="8998" max="8998" width="13.1640625" bestFit="1" customWidth="1"/>
    <col min="8999" max="8999" width="10.6640625" bestFit="1" customWidth="1"/>
    <col min="9000" max="9001" width="11.5" bestFit="1" customWidth="1"/>
    <col min="9002" max="9002" width="8.83203125" customWidth="1"/>
    <col min="9003" max="9004" width="0" hidden="1" customWidth="1"/>
    <col min="9005" max="9006" width="9.1640625" customWidth="1"/>
    <col min="9007" max="9220" width="8.83203125" customWidth="1"/>
    <col min="9221" max="9221" width="11" bestFit="1" customWidth="1"/>
    <col min="9222" max="9239" width="8.83203125" customWidth="1"/>
    <col min="9240" max="9240" width="10.5" customWidth="1"/>
    <col min="9241" max="9246" width="8.83203125" customWidth="1"/>
    <col min="9247" max="9247" width="11.5" bestFit="1" customWidth="1"/>
    <col min="9248" max="9251" width="8.83203125" customWidth="1"/>
    <col min="9252" max="9252" width="12.5" bestFit="1" customWidth="1"/>
    <col min="9253" max="9253" width="8.83203125" customWidth="1"/>
    <col min="9254" max="9254" width="13.1640625" bestFit="1" customWidth="1"/>
    <col min="9255" max="9255" width="10.6640625" bestFit="1" customWidth="1"/>
    <col min="9256" max="9257" width="11.5" bestFit="1" customWidth="1"/>
    <col min="9258" max="9258" width="8.83203125" customWidth="1"/>
    <col min="9259" max="9260" width="0" hidden="1" customWidth="1"/>
    <col min="9261" max="9262" width="9.1640625" customWidth="1"/>
    <col min="9263" max="9476" width="8.83203125" customWidth="1"/>
    <col min="9477" max="9477" width="11" bestFit="1" customWidth="1"/>
    <col min="9478" max="9495" width="8.83203125" customWidth="1"/>
    <col min="9496" max="9496" width="10.5" customWidth="1"/>
    <col min="9497" max="9502" width="8.83203125" customWidth="1"/>
    <col min="9503" max="9503" width="11.5" bestFit="1" customWidth="1"/>
    <col min="9504" max="9507" width="8.83203125" customWidth="1"/>
    <col min="9508" max="9508" width="12.5" bestFit="1" customWidth="1"/>
    <col min="9509" max="9509" width="8.83203125" customWidth="1"/>
    <col min="9510" max="9510" width="13.1640625" bestFit="1" customWidth="1"/>
    <col min="9511" max="9511" width="10.6640625" bestFit="1" customWidth="1"/>
    <col min="9512" max="9513" width="11.5" bestFit="1" customWidth="1"/>
    <col min="9514" max="9514" width="8.83203125" customWidth="1"/>
    <col min="9515" max="9516" width="0" hidden="1" customWidth="1"/>
    <col min="9517" max="9518" width="9.1640625" customWidth="1"/>
    <col min="9519" max="9732" width="8.83203125" customWidth="1"/>
    <col min="9733" max="9733" width="11" bestFit="1" customWidth="1"/>
    <col min="9734" max="9751" width="8.83203125" customWidth="1"/>
    <col min="9752" max="9752" width="10.5" customWidth="1"/>
    <col min="9753" max="9758" width="8.83203125" customWidth="1"/>
    <col min="9759" max="9759" width="11.5" bestFit="1" customWidth="1"/>
    <col min="9760" max="9763" width="8.83203125" customWidth="1"/>
    <col min="9764" max="9764" width="12.5" bestFit="1" customWidth="1"/>
    <col min="9765" max="9765" width="8.83203125" customWidth="1"/>
    <col min="9766" max="9766" width="13.1640625" bestFit="1" customWidth="1"/>
    <col min="9767" max="9767" width="10.6640625" bestFit="1" customWidth="1"/>
    <col min="9768" max="9769" width="11.5" bestFit="1" customWidth="1"/>
    <col min="9770" max="9770" width="8.83203125" customWidth="1"/>
    <col min="9771" max="9772" width="0" hidden="1" customWidth="1"/>
    <col min="9773" max="9774" width="9.1640625" customWidth="1"/>
    <col min="9775" max="9988" width="8.83203125" customWidth="1"/>
    <col min="9989" max="9989" width="11" bestFit="1" customWidth="1"/>
    <col min="9990" max="10007" width="8.83203125" customWidth="1"/>
    <col min="10008" max="10008" width="10.5" customWidth="1"/>
    <col min="10009" max="10014" width="8.83203125" customWidth="1"/>
    <col min="10015" max="10015" width="11.5" bestFit="1" customWidth="1"/>
    <col min="10016" max="10019" width="8.83203125" customWidth="1"/>
    <col min="10020" max="10020" width="12.5" bestFit="1" customWidth="1"/>
    <col min="10021" max="10021" width="8.83203125" customWidth="1"/>
    <col min="10022" max="10022" width="13.1640625" bestFit="1" customWidth="1"/>
    <col min="10023" max="10023" width="10.6640625" bestFit="1" customWidth="1"/>
    <col min="10024" max="10025" width="11.5" bestFit="1" customWidth="1"/>
    <col min="10026" max="10026" width="8.83203125" customWidth="1"/>
    <col min="10027" max="10028" width="0" hidden="1" customWidth="1"/>
    <col min="10029" max="10030" width="9.1640625" customWidth="1"/>
    <col min="10031" max="10244" width="8.83203125" customWidth="1"/>
    <col min="10245" max="10245" width="11" bestFit="1" customWidth="1"/>
    <col min="10246" max="10263" width="8.83203125" customWidth="1"/>
    <col min="10264" max="10264" width="10.5" customWidth="1"/>
    <col min="10265" max="10270" width="8.83203125" customWidth="1"/>
    <col min="10271" max="10271" width="11.5" bestFit="1" customWidth="1"/>
    <col min="10272" max="10275" width="8.83203125" customWidth="1"/>
    <col min="10276" max="10276" width="12.5" bestFit="1" customWidth="1"/>
    <col min="10277" max="10277" width="8.83203125" customWidth="1"/>
    <col min="10278" max="10278" width="13.1640625" bestFit="1" customWidth="1"/>
    <col min="10279" max="10279" width="10.6640625" bestFit="1" customWidth="1"/>
    <col min="10280" max="10281" width="11.5" bestFit="1" customWidth="1"/>
    <col min="10282" max="10282" width="8.83203125" customWidth="1"/>
    <col min="10283" max="10284" width="0" hidden="1" customWidth="1"/>
    <col min="10285" max="10286" width="9.1640625" customWidth="1"/>
    <col min="10287" max="10500" width="8.83203125" customWidth="1"/>
    <col min="10501" max="10501" width="11" bestFit="1" customWidth="1"/>
    <col min="10502" max="10519" width="8.83203125" customWidth="1"/>
    <col min="10520" max="10520" width="10.5" customWidth="1"/>
    <col min="10521" max="10526" width="8.83203125" customWidth="1"/>
    <col min="10527" max="10527" width="11.5" bestFit="1" customWidth="1"/>
    <col min="10528" max="10531" width="8.83203125" customWidth="1"/>
    <col min="10532" max="10532" width="12.5" bestFit="1" customWidth="1"/>
    <col min="10533" max="10533" width="8.83203125" customWidth="1"/>
    <col min="10534" max="10534" width="13.1640625" bestFit="1" customWidth="1"/>
    <col min="10535" max="10535" width="10.6640625" bestFit="1" customWidth="1"/>
    <col min="10536" max="10537" width="11.5" bestFit="1" customWidth="1"/>
    <col min="10538" max="10538" width="8.83203125" customWidth="1"/>
    <col min="10539" max="10540" width="0" hidden="1" customWidth="1"/>
    <col min="10541" max="10542" width="9.1640625" customWidth="1"/>
    <col min="10543" max="10756" width="8.83203125" customWidth="1"/>
    <col min="10757" max="10757" width="11" bestFit="1" customWidth="1"/>
    <col min="10758" max="10775" width="8.83203125" customWidth="1"/>
    <col min="10776" max="10776" width="10.5" customWidth="1"/>
    <col min="10777" max="10782" width="8.83203125" customWidth="1"/>
    <col min="10783" max="10783" width="11.5" bestFit="1" customWidth="1"/>
    <col min="10784" max="10787" width="8.83203125" customWidth="1"/>
    <col min="10788" max="10788" width="12.5" bestFit="1" customWidth="1"/>
    <col min="10789" max="10789" width="8.83203125" customWidth="1"/>
    <col min="10790" max="10790" width="13.1640625" bestFit="1" customWidth="1"/>
    <col min="10791" max="10791" width="10.6640625" bestFit="1" customWidth="1"/>
    <col min="10792" max="10793" width="11.5" bestFit="1" customWidth="1"/>
    <col min="10794" max="10794" width="8.83203125" customWidth="1"/>
    <col min="10795" max="10796" width="0" hidden="1" customWidth="1"/>
    <col min="10797" max="10798" width="9.1640625" customWidth="1"/>
    <col min="10799" max="11012" width="8.83203125" customWidth="1"/>
    <col min="11013" max="11013" width="11" bestFit="1" customWidth="1"/>
    <col min="11014" max="11031" width="8.83203125" customWidth="1"/>
    <col min="11032" max="11032" width="10.5" customWidth="1"/>
    <col min="11033" max="11038" width="8.83203125" customWidth="1"/>
    <col min="11039" max="11039" width="11.5" bestFit="1" customWidth="1"/>
    <col min="11040" max="11043" width="8.83203125" customWidth="1"/>
    <col min="11044" max="11044" width="12.5" bestFit="1" customWidth="1"/>
    <col min="11045" max="11045" width="8.83203125" customWidth="1"/>
    <col min="11046" max="11046" width="13.1640625" bestFit="1" customWidth="1"/>
    <col min="11047" max="11047" width="10.6640625" bestFit="1" customWidth="1"/>
    <col min="11048" max="11049" width="11.5" bestFit="1" customWidth="1"/>
    <col min="11050" max="11050" width="8.83203125" customWidth="1"/>
    <col min="11051" max="11052" width="0" hidden="1" customWidth="1"/>
    <col min="11053" max="11054" width="9.1640625" customWidth="1"/>
    <col min="11055" max="11268" width="8.83203125" customWidth="1"/>
    <col min="11269" max="11269" width="11" bestFit="1" customWidth="1"/>
    <col min="11270" max="11287" width="8.83203125" customWidth="1"/>
    <col min="11288" max="11288" width="10.5" customWidth="1"/>
    <col min="11289" max="11294" width="8.83203125" customWidth="1"/>
    <col min="11295" max="11295" width="11.5" bestFit="1" customWidth="1"/>
    <col min="11296" max="11299" width="8.83203125" customWidth="1"/>
    <col min="11300" max="11300" width="12.5" bestFit="1" customWidth="1"/>
    <col min="11301" max="11301" width="8.83203125" customWidth="1"/>
    <col min="11302" max="11302" width="13.1640625" bestFit="1" customWidth="1"/>
    <col min="11303" max="11303" width="10.6640625" bestFit="1" customWidth="1"/>
    <col min="11304" max="11305" width="11.5" bestFit="1" customWidth="1"/>
    <col min="11306" max="11306" width="8.83203125" customWidth="1"/>
    <col min="11307" max="11308" width="0" hidden="1" customWidth="1"/>
    <col min="11309" max="11310" width="9.1640625" customWidth="1"/>
    <col min="11311" max="11524" width="8.83203125" customWidth="1"/>
    <col min="11525" max="11525" width="11" bestFit="1" customWidth="1"/>
    <col min="11526" max="11543" width="8.83203125" customWidth="1"/>
    <col min="11544" max="11544" width="10.5" customWidth="1"/>
    <col min="11545" max="11550" width="8.83203125" customWidth="1"/>
    <col min="11551" max="11551" width="11.5" bestFit="1" customWidth="1"/>
    <col min="11552" max="11555" width="8.83203125" customWidth="1"/>
    <col min="11556" max="11556" width="12.5" bestFit="1" customWidth="1"/>
    <col min="11557" max="11557" width="8.83203125" customWidth="1"/>
    <col min="11558" max="11558" width="13.1640625" bestFit="1" customWidth="1"/>
    <col min="11559" max="11559" width="10.6640625" bestFit="1" customWidth="1"/>
    <col min="11560" max="11561" width="11.5" bestFit="1" customWidth="1"/>
    <col min="11562" max="11562" width="8.83203125" customWidth="1"/>
    <col min="11563" max="11564" width="0" hidden="1" customWidth="1"/>
    <col min="11565" max="11566" width="9.1640625" customWidth="1"/>
    <col min="11567" max="11780" width="8.83203125" customWidth="1"/>
    <col min="11781" max="11781" width="11" bestFit="1" customWidth="1"/>
    <col min="11782" max="11799" width="8.83203125" customWidth="1"/>
    <col min="11800" max="11800" width="10.5" customWidth="1"/>
    <col min="11801" max="11806" width="8.83203125" customWidth="1"/>
    <col min="11807" max="11807" width="11.5" bestFit="1" customWidth="1"/>
    <col min="11808" max="11811" width="8.83203125" customWidth="1"/>
    <col min="11812" max="11812" width="12.5" bestFit="1" customWidth="1"/>
    <col min="11813" max="11813" width="8.83203125" customWidth="1"/>
    <col min="11814" max="11814" width="13.1640625" bestFit="1" customWidth="1"/>
    <col min="11815" max="11815" width="10.6640625" bestFit="1" customWidth="1"/>
    <col min="11816" max="11817" width="11.5" bestFit="1" customWidth="1"/>
    <col min="11818" max="11818" width="8.83203125" customWidth="1"/>
    <col min="11819" max="11820" width="0" hidden="1" customWidth="1"/>
    <col min="11821" max="11822" width="9.1640625" customWidth="1"/>
    <col min="11823" max="12036" width="8.83203125" customWidth="1"/>
    <col min="12037" max="12037" width="11" bestFit="1" customWidth="1"/>
    <col min="12038" max="12055" width="8.83203125" customWidth="1"/>
    <col min="12056" max="12056" width="10.5" customWidth="1"/>
    <col min="12057" max="12062" width="8.83203125" customWidth="1"/>
    <col min="12063" max="12063" width="11.5" bestFit="1" customWidth="1"/>
    <col min="12064" max="12067" width="8.83203125" customWidth="1"/>
    <col min="12068" max="12068" width="12.5" bestFit="1" customWidth="1"/>
    <col min="12069" max="12069" width="8.83203125" customWidth="1"/>
    <col min="12070" max="12070" width="13.1640625" bestFit="1" customWidth="1"/>
    <col min="12071" max="12071" width="10.6640625" bestFit="1" customWidth="1"/>
    <col min="12072" max="12073" width="11.5" bestFit="1" customWidth="1"/>
    <col min="12074" max="12074" width="8.83203125" customWidth="1"/>
    <col min="12075" max="12076" width="0" hidden="1" customWidth="1"/>
    <col min="12077" max="12078" width="9.1640625" customWidth="1"/>
    <col min="12079" max="12292" width="8.83203125" customWidth="1"/>
    <col min="12293" max="12293" width="11" bestFit="1" customWidth="1"/>
    <col min="12294" max="12311" width="8.83203125" customWidth="1"/>
    <col min="12312" max="12312" width="10.5" customWidth="1"/>
    <col min="12313" max="12318" width="8.83203125" customWidth="1"/>
    <col min="12319" max="12319" width="11.5" bestFit="1" customWidth="1"/>
    <col min="12320" max="12323" width="8.83203125" customWidth="1"/>
    <col min="12324" max="12324" width="12.5" bestFit="1" customWidth="1"/>
    <col min="12325" max="12325" width="8.83203125" customWidth="1"/>
    <col min="12326" max="12326" width="13.1640625" bestFit="1" customWidth="1"/>
    <col min="12327" max="12327" width="10.6640625" bestFit="1" customWidth="1"/>
    <col min="12328" max="12329" width="11.5" bestFit="1" customWidth="1"/>
    <col min="12330" max="12330" width="8.83203125" customWidth="1"/>
    <col min="12331" max="12332" width="0" hidden="1" customWidth="1"/>
    <col min="12333" max="12334" width="9.1640625" customWidth="1"/>
    <col min="12335" max="12548" width="8.83203125" customWidth="1"/>
    <col min="12549" max="12549" width="11" bestFit="1" customWidth="1"/>
    <col min="12550" max="12567" width="8.83203125" customWidth="1"/>
    <col min="12568" max="12568" width="10.5" customWidth="1"/>
    <col min="12569" max="12574" width="8.83203125" customWidth="1"/>
    <col min="12575" max="12575" width="11.5" bestFit="1" customWidth="1"/>
    <col min="12576" max="12579" width="8.83203125" customWidth="1"/>
    <col min="12580" max="12580" width="12.5" bestFit="1" customWidth="1"/>
    <col min="12581" max="12581" width="8.83203125" customWidth="1"/>
    <col min="12582" max="12582" width="13.1640625" bestFit="1" customWidth="1"/>
    <col min="12583" max="12583" width="10.6640625" bestFit="1" customWidth="1"/>
    <col min="12584" max="12585" width="11.5" bestFit="1" customWidth="1"/>
    <col min="12586" max="12586" width="8.83203125" customWidth="1"/>
    <col min="12587" max="12588" width="0" hidden="1" customWidth="1"/>
    <col min="12589" max="12590" width="9.1640625" customWidth="1"/>
    <col min="12591" max="12804" width="8.83203125" customWidth="1"/>
    <col min="12805" max="12805" width="11" bestFit="1" customWidth="1"/>
    <col min="12806" max="12823" width="8.83203125" customWidth="1"/>
    <col min="12824" max="12824" width="10.5" customWidth="1"/>
    <col min="12825" max="12830" width="8.83203125" customWidth="1"/>
    <col min="12831" max="12831" width="11.5" bestFit="1" customWidth="1"/>
    <col min="12832" max="12835" width="8.83203125" customWidth="1"/>
    <col min="12836" max="12836" width="12.5" bestFit="1" customWidth="1"/>
    <col min="12837" max="12837" width="8.83203125" customWidth="1"/>
    <col min="12838" max="12838" width="13.1640625" bestFit="1" customWidth="1"/>
    <col min="12839" max="12839" width="10.6640625" bestFit="1" customWidth="1"/>
    <col min="12840" max="12841" width="11.5" bestFit="1" customWidth="1"/>
    <col min="12842" max="12842" width="8.83203125" customWidth="1"/>
    <col min="12843" max="12844" width="0" hidden="1" customWidth="1"/>
    <col min="12845" max="12846" width="9.1640625" customWidth="1"/>
    <col min="12847" max="13060" width="8.83203125" customWidth="1"/>
    <col min="13061" max="13061" width="11" bestFit="1" customWidth="1"/>
    <col min="13062" max="13079" width="8.83203125" customWidth="1"/>
    <col min="13080" max="13080" width="10.5" customWidth="1"/>
    <col min="13081" max="13086" width="8.83203125" customWidth="1"/>
    <col min="13087" max="13087" width="11.5" bestFit="1" customWidth="1"/>
    <col min="13088" max="13091" width="8.83203125" customWidth="1"/>
    <col min="13092" max="13092" width="12.5" bestFit="1" customWidth="1"/>
    <col min="13093" max="13093" width="8.83203125" customWidth="1"/>
    <col min="13094" max="13094" width="13.1640625" bestFit="1" customWidth="1"/>
    <col min="13095" max="13095" width="10.6640625" bestFit="1" customWidth="1"/>
    <col min="13096" max="13097" width="11.5" bestFit="1" customWidth="1"/>
    <col min="13098" max="13098" width="8.83203125" customWidth="1"/>
    <col min="13099" max="13100" width="0" hidden="1" customWidth="1"/>
    <col min="13101" max="13102" width="9.1640625" customWidth="1"/>
    <col min="13103" max="13316" width="8.83203125" customWidth="1"/>
    <col min="13317" max="13317" width="11" bestFit="1" customWidth="1"/>
    <col min="13318" max="13335" width="8.83203125" customWidth="1"/>
    <col min="13336" max="13336" width="10.5" customWidth="1"/>
    <col min="13337" max="13342" width="8.83203125" customWidth="1"/>
    <col min="13343" max="13343" width="11.5" bestFit="1" customWidth="1"/>
    <col min="13344" max="13347" width="8.83203125" customWidth="1"/>
    <col min="13348" max="13348" width="12.5" bestFit="1" customWidth="1"/>
    <col min="13349" max="13349" width="8.83203125" customWidth="1"/>
    <col min="13350" max="13350" width="13.1640625" bestFit="1" customWidth="1"/>
    <col min="13351" max="13351" width="10.6640625" bestFit="1" customWidth="1"/>
    <col min="13352" max="13353" width="11.5" bestFit="1" customWidth="1"/>
    <col min="13354" max="13354" width="8.83203125" customWidth="1"/>
    <col min="13355" max="13356" width="0" hidden="1" customWidth="1"/>
    <col min="13357" max="13358" width="9.1640625" customWidth="1"/>
    <col min="13359" max="13572" width="8.83203125" customWidth="1"/>
    <col min="13573" max="13573" width="11" bestFit="1" customWidth="1"/>
    <col min="13574" max="13591" width="8.83203125" customWidth="1"/>
    <col min="13592" max="13592" width="10.5" customWidth="1"/>
    <col min="13593" max="13598" width="8.83203125" customWidth="1"/>
    <col min="13599" max="13599" width="11.5" bestFit="1" customWidth="1"/>
    <col min="13600" max="13603" width="8.83203125" customWidth="1"/>
    <col min="13604" max="13604" width="12.5" bestFit="1" customWidth="1"/>
    <col min="13605" max="13605" width="8.83203125" customWidth="1"/>
    <col min="13606" max="13606" width="13.1640625" bestFit="1" customWidth="1"/>
    <col min="13607" max="13607" width="10.6640625" bestFit="1" customWidth="1"/>
    <col min="13608" max="13609" width="11.5" bestFit="1" customWidth="1"/>
    <col min="13610" max="13610" width="8.83203125" customWidth="1"/>
    <col min="13611" max="13612" width="0" hidden="1" customWidth="1"/>
    <col min="13613" max="13614" width="9.1640625" customWidth="1"/>
    <col min="13615" max="13828" width="8.83203125" customWidth="1"/>
    <col min="13829" max="13829" width="11" bestFit="1" customWidth="1"/>
    <col min="13830" max="13847" width="8.83203125" customWidth="1"/>
    <col min="13848" max="13848" width="10.5" customWidth="1"/>
    <col min="13849" max="13854" width="8.83203125" customWidth="1"/>
    <col min="13855" max="13855" width="11.5" bestFit="1" customWidth="1"/>
    <col min="13856" max="13859" width="8.83203125" customWidth="1"/>
    <col min="13860" max="13860" width="12.5" bestFit="1" customWidth="1"/>
    <col min="13861" max="13861" width="8.83203125" customWidth="1"/>
    <col min="13862" max="13862" width="13.1640625" bestFit="1" customWidth="1"/>
    <col min="13863" max="13863" width="10.6640625" bestFit="1" customWidth="1"/>
    <col min="13864" max="13865" width="11.5" bestFit="1" customWidth="1"/>
    <col min="13866" max="13866" width="8.83203125" customWidth="1"/>
    <col min="13867" max="13868" width="0" hidden="1" customWidth="1"/>
    <col min="13869" max="13870" width="9.1640625" customWidth="1"/>
    <col min="13871" max="14084" width="8.83203125" customWidth="1"/>
    <col min="14085" max="14085" width="11" bestFit="1" customWidth="1"/>
    <col min="14086" max="14103" width="8.83203125" customWidth="1"/>
    <col min="14104" max="14104" width="10.5" customWidth="1"/>
    <col min="14105" max="14110" width="8.83203125" customWidth="1"/>
    <col min="14111" max="14111" width="11.5" bestFit="1" customWidth="1"/>
    <col min="14112" max="14115" width="8.83203125" customWidth="1"/>
    <col min="14116" max="14116" width="12.5" bestFit="1" customWidth="1"/>
    <col min="14117" max="14117" width="8.83203125" customWidth="1"/>
    <col min="14118" max="14118" width="13.1640625" bestFit="1" customWidth="1"/>
    <col min="14119" max="14119" width="10.6640625" bestFit="1" customWidth="1"/>
    <col min="14120" max="14121" width="11.5" bestFit="1" customWidth="1"/>
    <col min="14122" max="14122" width="8.83203125" customWidth="1"/>
    <col min="14123" max="14124" width="0" hidden="1" customWidth="1"/>
    <col min="14125" max="14126" width="9.1640625" customWidth="1"/>
    <col min="14127" max="14340" width="8.83203125" customWidth="1"/>
    <col min="14341" max="14341" width="11" bestFit="1" customWidth="1"/>
    <col min="14342" max="14359" width="8.83203125" customWidth="1"/>
    <col min="14360" max="14360" width="10.5" customWidth="1"/>
    <col min="14361" max="14366" width="8.83203125" customWidth="1"/>
    <col min="14367" max="14367" width="11.5" bestFit="1" customWidth="1"/>
    <col min="14368" max="14371" width="8.83203125" customWidth="1"/>
    <col min="14372" max="14372" width="12.5" bestFit="1" customWidth="1"/>
    <col min="14373" max="14373" width="8.83203125" customWidth="1"/>
    <col min="14374" max="14374" width="13.1640625" bestFit="1" customWidth="1"/>
    <col min="14375" max="14375" width="10.6640625" bestFit="1" customWidth="1"/>
    <col min="14376" max="14377" width="11.5" bestFit="1" customWidth="1"/>
    <col min="14378" max="14378" width="8.83203125" customWidth="1"/>
    <col min="14379" max="14380" width="0" hidden="1" customWidth="1"/>
    <col min="14381" max="14382" width="9.1640625" customWidth="1"/>
    <col min="14383" max="14596" width="8.83203125" customWidth="1"/>
    <col min="14597" max="14597" width="11" bestFit="1" customWidth="1"/>
    <col min="14598" max="14615" width="8.83203125" customWidth="1"/>
    <col min="14616" max="14616" width="10.5" customWidth="1"/>
    <col min="14617" max="14622" width="8.83203125" customWidth="1"/>
    <col min="14623" max="14623" width="11.5" bestFit="1" customWidth="1"/>
    <col min="14624" max="14627" width="8.83203125" customWidth="1"/>
    <col min="14628" max="14628" width="12.5" bestFit="1" customWidth="1"/>
    <col min="14629" max="14629" width="8.83203125" customWidth="1"/>
    <col min="14630" max="14630" width="13.1640625" bestFit="1" customWidth="1"/>
    <col min="14631" max="14631" width="10.6640625" bestFit="1" customWidth="1"/>
    <col min="14632" max="14633" width="11.5" bestFit="1" customWidth="1"/>
    <col min="14634" max="14634" width="8.83203125" customWidth="1"/>
    <col min="14635" max="14636" width="0" hidden="1" customWidth="1"/>
    <col min="14637" max="14638" width="9.1640625" customWidth="1"/>
    <col min="14639" max="14852" width="8.83203125" customWidth="1"/>
    <col min="14853" max="14853" width="11" bestFit="1" customWidth="1"/>
    <col min="14854" max="14871" width="8.83203125" customWidth="1"/>
    <col min="14872" max="14872" width="10.5" customWidth="1"/>
    <col min="14873" max="14878" width="8.83203125" customWidth="1"/>
    <col min="14879" max="14879" width="11.5" bestFit="1" customWidth="1"/>
    <col min="14880" max="14883" width="8.83203125" customWidth="1"/>
    <col min="14884" max="14884" width="12.5" bestFit="1" customWidth="1"/>
    <col min="14885" max="14885" width="8.83203125" customWidth="1"/>
    <col min="14886" max="14886" width="13.1640625" bestFit="1" customWidth="1"/>
    <col min="14887" max="14887" width="10.6640625" bestFit="1" customWidth="1"/>
    <col min="14888" max="14889" width="11.5" bestFit="1" customWidth="1"/>
    <col min="14890" max="14890" width="8.83203125" customWidth="1"/>
    <col min="14891" max="14892" width="0" hidden="1" customWidth="1"/>
    <col min="14893" max="14894" width="9.1640625" customWidth="1"/>
    <col min="14895" max="15108" width="8.83203125" customWidth="1"/>
    <col min="15109" max="15109" width="11" bestFit="1" customWidth="1"/>
    <col min="15110" max="15127" width="8.83203125" customWidth="1"/>
    <col min="15128" max="15128" width="10.5" customWidth="1"/>
    <col min="15129" max="15134" width="8.83203125" customWidth="1"/>
    <col min="15135" max="15135" width="11.5" bestFit="1" customWidth="1"/>
    <col min="15136" max="15139" width="8.83203125" customWidth="1"/>
    <col min="15140" max="15140" width="12.5" bestFit="1" customWidth="1"/>
    <col min="15141" max="15141" width="8.83203125" customWidth="1"/>
    <col min="15142" max="15142" width="13.1640625" bestFit="1" customWidth="1"/>
    <col min="15143" max="15143" width="10.6640625" bestFit="1" customWidth="1"/>
    <col min="15144" max="15145" width="11.5" bestFit="1" customWidth="1"/>
    <col min="15146" max="15146" width="8.83203125" customWidth="1"/>
    <col min="15147" max="15148" width="0" hidden="1" customWidth="1"/>
    <col min="15149" max="15150" width="9.1640625" customWidth="1"/>
    <col min="15151" max="15364" width="8.83203125" customWidth="1"/>
    <col min="15365" max="15365" width="11" bestFit="1" customWidth="1"/>
    <col min="15366" max="15383" width="8.83203125" customWidth="1"/>
    <col min="15384" max="15384" width="10.5" customWidth="1"/>
    <col min="15385" max="15390" width="8.83203125" customWidth="1"/>
    <col min="15391" max="15391" width="11.5" bestFit="1" customWidth="1"/>
    <col min="15392" max="15395" width="8.83203125" customWidth="1"/>
    <col min="15396" max="15396" width="12.5" bestFit="1" customWidth="1"/>
    <col min="15397" max="15397" width="8.83203125" customWidth="1"/>
    <col min="15398" max="15398" width="13.1640625" bestFit="1" customWidth="1"/>
    <col min="15399" max="15399" width="10.6640625" bestFit="1" customWidth="1"/>
    <col min="15400" max="15401" width="11.5" bestFit="1" customWidth="1"/>
    <col min="15402" max="15402" width="8.83203125" customWidth="1"/>
    <col min="15403" max="15404" width="0" hidden="1" customWidth="1"/>
    <col min="15405" max="15406" width="9.1640625" customWidth="1"/>
    <col min="15407" max="15620" width="8.83203125" customWidth="1"/>
    <col min="15621" max="15621" width="11" bestFit="1" customWidth="1"/>
    <col min="15622" max="15639" width="8.83203125" customWidth="1"/>
    <col min="15640" max="15640" width="10.5" customWidth="1"/>
    <col min="15641" max="15646" width="8.83203125" customWidth="1"/>
    <col min="15647" max="15647" width="11.5" bestFit="1" customWidth="1"/>
    <col min="15648" max="15651" width="8.83203125" customWidth="1"/>
    <col min="15652" max="15652" width="12.5" bestFit="1" customWidth="1"/>
    <col min="15653" max="15653" width="8.83203125" customWidth="1"/>
    <col min="15654" max="15654" width="13.1640625" bestFit="1" customWidth="1"/>
    <col min="15655" max="15655" width="10.6640625" bestFit="1" customWidth="1"/>
    <col min="15656" max="15657" width="11.5" bestFit="1" customWidth="1"/>
    <col min="15658" max="15658" width="8.83203125" customWidth="1"/>
    <col min="15659" max="15660" width="0" hidden="1" customWidth="1"/>
    <col min="15661" max="15662" width="9.1640625" customWidth="1"/>
    <col min="15663" max="15876" width="8.83203125" customWidth="1"/>
    <col min="15877" max="15877" width="11" bestFit="1" customWidth="1"/>
    <col min="15878" max="15895" width="8.83203125" customWidth="1"/>
    <col min="15896" max="15896" width="10.5" customWidth="1"/>
    <col min="15897" max="15902" width="8.83203125" customWidth="1"/>
    <col min="15903" max="15903" width="11.5" bestFit="1" customWidth="1"/>
    <col min="15904" max="15907" width="8.83203125" customWidth="1"/>
    <col min="15908" max="15908" width="12.5" bestFit="1" customWidth="1"/>
    <col min="15909" max="15909" width="8.83203125" customWidth="1"/>
    <col min="15910" max="15910" width="13.1640625" bestFit="1" customWidth="1"/>
    <col min="15911" max="15911" width="10.6640625" bestFit="1" customWidth="1"/>
    <col min="15912" max="15913" width="11.5" bestFit="1" customWidth="1"/>
    <col min="15914" max="15914" width="8.83203125" customWidth="1"/>
    <col min="15915" max="15916" width="0" hidden="1" customWidth="1"/>
    <col min="15917" max="15918" width="9.1640625" customWidth="1"/>
    <col min="15919" max="16132" width="8.83203125" customWidth="1"/>
    <col min="16133" max="16133" width="11" bestFit="1" customWidth="1"/>
    <col min="16134" max="16151" width="8.83203125" customWidth="1"/>
    <col min="16152" max="16152" width="10.5" customWidth="1"/>
    <col min="16153" max="16158" width="8.83203125" customWidth="1"/>
    <col min="16159" max="16159" width="11.5" bestFit="1" customWidth="1"/>
    <col min="16160" max="16163" width="8.83203125" customWidth="1"/>
    <col min="16164" max="16164" width="12.5" bestFit="1" customWidth="1"/>
    <col min="16165" max="16165" width="8.83203125" customWidth="1"/>
    <col min="16166" max="16166" width="13.1640625" bestFit="1" customWidth="1"/>
    <col min="16167" max="16167" width="10.6640625" bestFit="1" customWidth="1"/>
    <col min="16168" max="16169" width="11.5" bestFit="1" customWidth="1"/>
    <col min="16170" max="16170" width="8.83203125" customWidth="1"/>
    <col min="16171" max="16172" width="0" hidden="1" customWidth="1"/>
    <col min="16173" max="16174" width="9.1640625" customWidth="1"/>
    <col min="16175" max="16384" width="8.83203125" customWidth="1"/>
  </cols>
  <sheetData>
    <row r="2" spans="1:56" x14ac:dyDescent="0.2">
      <c r="A2" s="3" t="s">
        <v>158</v>
      </c>
      <c r="B2" s="3">
        <f>25^7</f>
        <v>6103515625</v>
      </c>
    </row>
    <row r="3" spans="1:56" x14ac:dyDescent="0.2">
      <c r="A3" s="3" t="s">
        <v>159</v>
      </c>
      <c r="B3" s="3">
        <v>1</v>
      </c>
    </row>
    <row r="4" spans="1:56" x14ac:dyDescent="0.2">
      <c r="A4" s="3" t="s">
        <v>160</v>
      </c>
      <c r="B4" s="3">
        <v>1</v>
      </c>
    </row>
    <row r="5" spans="1:56" x14ac:dyDescent="0.2">
      <c r="A5" s="3" t="s">
        <v>161</v>
      </c>
      <c r="B5" s="3">
        <v>1</v>
      </c>
    </row>
    <row r="7" spans="1:56" x14ac:dyDescent="0.2">
      <c r="AY7">
        <v>2.4</v>
      </c>
    </row>
    <row r="8" spans="1:56" s="2" customFormat="1" x14ac:dyDescent="0.2">
      <c r="A8" s="2" t="s">
        <v>162</v>
      </c>
      <c r="B8" s="2" t="s">
        <v>163</v>
      </c>
      <c r="C8" s="2" t="s">
        <v>164</v>
      </c>
      <c r="D8" s="2" t="s">
        <v>165</v>
      </c>
      <c r="E8" s="2" t="s">
        <v>166</v>
      </c>
      <c r="F8" s="2" t="s">
        <v>167</v>
      </c>
      <c r="G8" s="2" t="s">
        <v>168</v>
      </c>
      <c r="H8" s="2" t="s">
        <v>169</v>
      </c>
      <c r="I8" s="2" t="s">
        <v>170</v>
      </c>
      <c r="J8" s="2" t="s">
        <v>171</v>
      </c>
      <c r="K8" s="2" t="s">
        <v>172</v>
      </c>
      <c r="L8" s="2" t="s">
        <v>173</v>
      </c>
      <c r="M8" s="2" t="s">
        <v>174</v>
      </c>
      <c r="N8" s="2" t="s">
        <v>175</v>
      </c>
      <c r="O8" s="2" t="s">
        <v>176</v>
      </c>
      <c r="P8" s="2" t="s">
        <v>177</v>
      </c>
      <c r="Q8" s="2" t="s">
        <v>178</v>
      </c>
      <c r="R8" s="2" t="s">
        <v>179</v>
      </c>
      <c r="S8" s="2" t="s">
        <v>180</v>
      </c>
      <c r="T8" s="2" t="s">
        <v>181</v>
      </c>
      <c r="U8" s="2" t="s">
        <v>182</v>
      </c>
      <c r="V8" s="2" t="s">
        <v>183</v>
      </c>
      <c r="W8" s="2" t="s">
        <v>184</v>
      </c>
      <c r="X8" s="2" t="s">
        <v>185</v>
      </c>
      <c r="Y8" s="2" t="s">
        <v>186</v>
      </c>
      <c r="Z8" s="2" t="s">
        <v>187</v>
      </c>
      <c r="AA8" s="2" t="s">
        <v>188</v>
      </c>
      <c r="AB8" s="2" t="s">
        <v>189</v>
      </c>
      <c r="AC8" s="2" t="s">
        <v>190</v>
      </c>
      <c r="AD8" s="2" t="s">
        <v>191</v>
      </c>
      <c r="AE8" s="2" t="s">
        <v>192</v>
      </c>
      <c r="AF8" s="2" t="s">
        <v>193</v>
      </c>
      <c r="AG8" s="2" t="s">
        <v>194</v>
      </c>
      <c r="AH8" s="2" t="s">
        <v>195</v>
      </c>
      <c r="AI8" s="2" t="s">
        <v>196</v>
      </c>
      <c r="AJ8" s="2" t="s">
        <v>197</v>
      </c>
      <c r="AK8" s="2" t="s">
        <v>198</v>
      </c>
      <c r="AL8" s="2" t="s">
        <v>199</v>
      </c>
      <c r="AM8" s="6" t="s">
        <v>200</v>
      </c>
      <c r="AN8" s="7" t="s">
        <v>201</v>
      </c>
      <c r="AO8" s="8" t="s">
        <v>202</v>
      </c>
      <c r="AP8" s="8"/>
      <c r="AQ8" s="8"/>
      <c r="AR8" s="8"/>
      <c r="AS8" s="7" t="s">
        <v>203</v>
      </c>
      <c r="AT8" s="7"/>
    </row>
    <row r="9" spans="1:56" x14ac:dyDescent="0.2">
      <c r="A9" s="15">
        <f>'(Lab)limts'!A5</f>
        <v>74.421666666666667</v>
      </c>
      <c r="B9" s="29">
        <f>'(Lab)limts'!D5</f>
        <v>0.92683833333333365</v>
      </c>
      <c r="C9" s="15">
        <f>'(Lab)limts'!F5</f>
        <v>14.418333333333331</v>
      </c>
      <c r="D9" s="15">
        <f>'INPUT DATA'!$G$4</f>
        <v>72.911666666666676</v>
      </c>
      <c r="E9" s="15">
        <f>'INPUT DATA'!H4</f>
        <v>1.4316666666666666</v>
      </c>
      <c r="F9" s="15">
        <f>'INPUT DATA'!I4</f>
        <v>13.528333333333334</v>
      </c>
      <c r="G9" s="15">
        <f t="shared" ref="G9:G72" si="0">SQRT(B9^2+C9^2)</f>
        <v>14.448092102670413</v>
      </c>
      <c r="H9" s="15">
        <f t="shared" ref="H9:H72" si="1">SQRT(E9^2+F9^2)</f>
        <v>13.603877102584477</v>
      </c>
      <c r="I9" s="15">
        <f t="shared" ref="I9:I72" si="2">AVERAGE(G9:H9)</f>
        <v>14.025984602627446</v>
      </c>
      <c r="J9" s="15">
        <f t="shared" ref="J9:J72" si="3">0.5*(1-SQRT(I9^7/(I9^7+$B$2)))</f>
        <v>0.43443376516788479</v>
      </c>
      <c r="K9" s="15">
        <f t="shared" ref="K9:K72" si="4">A9</f>
        <v>74.421666666666667</v>
      </c>
      <c r="L9" s="15">
        <f t="shared" ref="L9:L72" si="5">(1+$J9)*B9</f>
        <v>1.329488200185261</v>
      </c>
      <c r="M9" s="15">
        <f t="shared" ref="M9:N24" si="6">C9</f>
        <v>14.418333333333331</v>
      </c>
      <c r="N9" s="15">
        <f t="shared" si="6"/>
        <v>72.911666666666676</v>
      </c>
      <c r="O9" s="15">
        <f t="shared" ref="O9:O72" si="7">(1+$J9)*E9</f>
        <v>2.0536310071320218</v>
      </c>
      <c r="P9" s="15">
        <f t="shared" ref="P9:P72" si="8">F9</f>
        <v>13.528333333333334</v>
      </c>
      <c r="Q9" s="15">
        <f t="shared" ref="Q9:Q72" si="9">SQRT(L9^2+M9^2)</f>
        <v>14.479498436946733</v>
      </c>
      <c r="R9" s="15">
        <f t="shared" ref="R9:R72" si="10">SQRT(O9^2+P9^2)</f>
        <v>13.683318423950817</v>
      </c>
      <c r="S9" s="15">
        <f t="shared" ref="S9:S72" si="11">IF(AND(L9=0,M9=0),0,IF(M9&gt;=0,DEGREES(ATAN2(L9,M9)),DEGREES(ATAN2(L9,M9))+360))</f>
        <v>84.731757853813676</v>
      </c>
      <c r="T9" s="15">
        <f t="shared" ref="T9:T72" si="12">IF(AND(O9=0,P9=0),0,IF(P9&gt;=0,DEGREES(ATAN2(O9,P9)),DEGREES(ATAN2(O9,P9))+360))</f>
        <v>81.368273910025252</v>
      </c>
      <c r="U9" s="15">
        <f>IF(AN9=0,T9-S9,IF(AN9=1,T9-S9-360,T9+360-S9))</f>
        <v>-3.3634839437884239</v>
      </c>
      <c r="V9" s="15">
        <f t="shared" ref="V9:V72" si="13">N9-K9</f>
        <v>-1.5099999999999909</v>
      </c>
      <c r="W9" s="15">
        <f t="shared" ref="W9:W72" si="14">(R9-Q9)</f>
        <v>-0.79618001299591512</v>
      </c>
      <c r="X9" s="15">
        <f t="shared" ref="X9:X72" si="15">(2*SQRT(Q9*R9)*SIN(RADIANS(U9/2)))</f>
        <v>-0.82618411492750654</v>
      </c>
      <c r="Y9" s="15">
        <f t="shared" ref="Y9:Y72" si="16">AVERAGE(K9,N9)</f>
        <v>73.666666666666671</v>
      </c>
      <c r="Z9" s="15">
        <f t="shared" ref="Z9:Z72" si="17">AVERAGE(Q9,R9)</f>
        <v>14.081408430448775</v>
      </c>
      <c r="AA9" s="15">
        <f>IF(AO9=3,S9+T9,IF(AO9=0,AVERAGE(S9,T9),IF(AO9=1,AVERAGE(S9,T9)+180,AVERAGE(S9,T9)-180)))</f>
        <v>83.050015881919464</v>
      </c>
      <c r="AB9" s="15">
        <f t="shared" ref="AB9:AB72" si="18">(Y9-50)^2</f>
        <v>560.11111111111131</v>
      </c>
      <c r="AC9" s="15">
        <f t="shared" ref="AC9:AC72" si="19">1+(0.015*AB9/SQRT(20+AB9))</f>
        <v>1.3488268090227165</v>
      </c>
      <c r="AD9" s="15">
        <f t="shared" ref="AD9:AD72" si="20">1+0.045*Z9</f>
        <v>1.6336633793701949</v>
      </c>
      <c r="AE9" s="15">
        <f t="shared" ref="AE9:AE72" si="21">1-0.17*COS(RADIANS(AA9-30))+0.24*COS(RADIANS(2*AA9))+0.32*COS(RADIANS(3*AA9+6))-0.2*COS(RADIANS(4*AA9-63))</f>
        <v>0.58561788723500197</v>
      </c>
      <c r="AF9" s="15">
        <f t="shared" ref="AF9:AF72" si="22">1+0.015*Z9*AE9</f>
        <v>1.1236948698149885</v>
      </c>
      <c r="AG9" s="15">
        <f t="shared" ref="AG9:AG72" si="23">30*EXP(-1*((AA9-275)/25)^2)</f>
        <v>7.4943579328660173E-25</v>
      </c>
      <c r="AH9" s="15">
        <f t="shared" ref="AH9:AH72" si="24">2*SQRT(Z9^7/(Z9^7+$B$2))</f>
        <v>0.26584611960661175</v>
      </c>
      <c r="AI9" s="15">
        <f t="shared" ref="AI9:AI72" si="25">-SIN(RADIANS(2*AG9))*AH9</f>
        <v>-6.9545994219017384E-27</v>
      </c>
      <c r="AJ9" s="15">
        <f t="shared" ref="AJ9:AJ72" si="26">V9/AC9/$B$3</f>
        <v>-1.119491390517402</v>
      </c>
      <c r="AK9" s="15">
        <f t="shared" ref="AK9:AK72" si="27">W9/AD9/$B$4</f>
        <v>-0.48735867073353634</v>
      </c>
      <c r="AL9" s="15">
        <f t="shared" ref="AL9:AL72" si="28">X9/AF9/$B$5</f>
        <v>-0.73523884207421386</v>
      </c>
      <c r="AM9" s="15">
        <f t="shared" ref="AM9:AM72" si="29">SQRT(AJ9^2+AK9^2+AL9^2+AI9*AK9*AL9)</f>
        <v>1.4252563286217594</v>
      </c>
      <c r="AN9" s="4">
        <f>IF((T9-S9)&gt;180,1,IF((T9-S9)&lt;-180,2,0))</f>
        <v>0</v>
      </c>
      <c r="AO9" s="5">
        <f>IF(Q9*R9=0,3,IF(ABS(T9-S9)&lt;=180,0,IF((T9+S9)&lt;360,1,2)))</f>
        <v>0</v>
      </c>
      <c r="AP9" s="16">
        <f>AM9</f>
        <v>1.4252563286217594</v>
      </c>
      <c r="AQ9" t="s">
        <v>16</v>
      </c>
      <c r="AS9" s="9" t="s">
        <v>204</v>
      </c>
      <c r="AY9" cm="1">
        <f t="array" ref="AY9:AZ20">_xlfn._xlws.FILTER(AP9:AQ94,AP9:AP94&lt;AY7)</f>
        <v>1.4252563286217594</v>
      </c>
      <c r="AZ9" t="str">
        <v>Opaque A1</v>
      </c>
      <c r="BC9" cm="1">
        <f t="array" ref="BC9:BD94">_xlfn.SORTBY(AY9:AZ94,AY9:AY94,1)</f>
        <v>0.65716966997673287</v>
      </c>
      <c r="BD9" t="str">
        <v>Dentine A1</v>
      </c>
    </row>
    <row r="10" spans="1:56" x14ac:dyDescent="0.2">
      <c r="A10" s="15">
        <f>'(Lab)limts'!A6</f>
        <v>77.381666666666661</v>
      </c>
      <c r="B10" s="29">
        <f>'(Lab)limts'!D6</f>
        <v>0.94187833333333337</v>
      </c>
      <c r="C10" s="15">
        <f>'(Lab)limts'!F6</f>
        <v>16.168333333333333</v>
      </c>
      <c r="D10" s="15">
        <f>D9</f>
        <v>72.911666666666676</v>
      </c>
      <c r="E10" s="15">
        <f>E9</f>
        <v>1.4316666666666666</v>
      </c>
      <c r="F10" s="15">
        <f>F9</f>
        <v>13.528333333333334</v>
      </c>
      <c r="G10" s="15">
        <f t="shared" si="0"/>
        <v>16.195744427860689</v>
      </c>
      <c r="H10" s="15">
        <f t="shared" si="1"/>
        <v>13.603877102584477</v>
      </c>
      <c r="I10" s="15">
        <f t="shared" si="2"/>
        <v>14.899810765222583</v>
      </c>
      <c r="J10" s="15">
        <f t="shared" si="3"/>
        <v>0.41935293527805589</v>
      </c>
      <c r="K10" s="15">
        <f t="shared" si="4"/>
        <v>77.381666666666661</v>
      </c>
      <c r="L10" s="15">
        <f t="shared" si="5"/>
        <v>1.3368577770914698</v>
      </c>
      <c r="M10" s="15">
        <f t="shared" si="6"/>
        <v>16.168333333333333</v>
      </c>
      <c r="N10" s="15">
        <f t="shared" si="6"/>
        <v>72.911666666666676</v>
      </c>
      <c r="O10" s="15">
        <f t="shared" si="7"/>
        <v>2.0320402856730833</v>
      </c>
      <c r="P10" s="15">
        <f t="shared" si="8"/>
        <v>13.528333333333334</v>
      </c>
      <c r="Q10" s="15">
        <f t="shared" si="9"/>
        <v>16.223507373374837</v>
      </c>
      <c r="R10" s="15">
        <f t="shared" si="10"/>
        <v>13.680094681703638</v>
      </c>
      <c r="S10" s="15">
        <f t="shared" si="11"/>
        <v>85.273324298601608</v>
      </c>
      <c r="T10" s="15">
        <f t="shared" si="12"/>
        <v>81.457677245560831</v>
      </c>
      <c r="U10" s="15">
        <f t="shared" ref="U10:U42" si="30">IF(AN10=0,T10-S10,IF(AN10=1,T10-S10-360,T10+360-S10))</f>
        <v>-3.8156470530407773</v>
      </c>
      <c r="V10" s="15">
        <f t="shared" si="13"/>
        <v>-4.4699999999999847</v>
      </c>
      <c r="W10" s="15">
        <f t="shared" si="14"/>
        <v>-2.5434126916711985</v>
      </c>
      <c r="X10" s="15">
        <f t="shared" si="15"/>
        <v>-0.99193275986010465</v>
      </c>
      <c r="Y10" s="15">
        <f t="shared" si="16"/>
        <v>75.146666666666675</v>
      </c>
      <c r="Z10" s="15">
        <f t="shared" si="17"/>
        <v>14.951801027539236</v>
      </c>
      <c r="AA10" s="15">
        <f t="shared" ref="AA10:AA42" si="31">IF(AO10=3,S10+T10,IF(AO10=0,AVERAGE(S10,T10),IF(AO10=1,AVERAGE(S10,T10)+180,AVERAGE(S10,T10)-180)))</f>
        <v>83.365500772081219</v>
      </c>
      <c r="AB10" s="15">
        <f t="shared" si="18"/>
        <v>632.35484444444489</v>
      </c>
      <c r="AC10" s="15">
        <f t="shared" si="19"/>
        <v>1.3713728607821714</v>
      </c>
      <c r="AD10" s="15">
        <f t="shared" si="20"/>
        <v>1.6728310462392657</v>
      </c>
      <c r="AE10" s="15">
        <f t="shared" si="21"/>
        <v>0.58646222923501268</v>
      </c>
      <c r="AF10" s="15">
        <f t="shared" si="22"/>
        <v>1.1315299984253353</v>
      </c>
      <c r="AG10" s="15">
        <f t="shared" si="23"/>
        <v>9.0954531569935396E-25</v>
      </c>
      <c r="AH10" s="15">
        <f t="shared" si="24"/>
        <v>0.32644033195031597</v>
      </c>
      <c r="AI10" s="15">
        <f t="shared" si="25"/>
        <v>-1.0364193569020497E-26</v>
      </c>
      <c r="AJ10" s="15">
        <f t="shared" si="26"/>
        <v>-3.2595074088388269</v>
      </c>
      <c r="AK10" s="15">
        <f t="shared" si="27"/>
        <v>-1.520424132125662</v>
      </c>
      <c r="AL10" s="15">
        <f t="shared" si="28"/>
        <v>-0.87662966182116464</v>
      </c>
      <c r="AM10" s="15">
        <f t="shared" si="29"/>
        <v>3.7019667278096877</v>
      </c>
      <c r="AN10" s="4">
        <f t="shared" ref="AN10:AN42" si="32">IF((T10-S10)&gt;180,1,IF((T10-S10)&lt;-180,2,0))</f>
        <v>0</v>
      </c>
      <c r="AO10" s="5">
        <f t="shared" ref="AO10:AO42" si="33">IF(Q10*R10=0,3,IF(ABS(T10-S10)&lt;=180,0,IF((T10+S10)&lt;360,1,2)))</f>
        <v>0</v>
      </c>
      <c r="AP10" s="16">
        <f t="shared" ref="AP10:AP73" si="34">AM10</f>
        <v>3.7019667278096877</v>
      </c>
      <c r="AQ10" t="s">
        <v>17</v>
      </c>
      <c r="AS10" s="9" t="s">
        <v>204</v>
      </c>
      <c r="AY10">
        <v>1.8274943422122631</v>
      </c>
      <c r="AZ10" t="str">
        <v>Opaque A3.5</v>
      </c>
      <c r="BC10">
        <v>1.3049584782273429</v>
      </c>
      <c r="BD10" t="str">
        <v>Opaque D3</v>
      </c>
    </row>
    <row r="11" spans="1:56" x14ac:dyDescent="0.2">
      <c r="A11" s="15">
        <f>'(Lab)limts'!A7</f>
        <v>76.76666666666668</v>
      </c>
      <c r="B11" s="29">
        <f>'(Lab)limts'!D7</f>
        <v>0.89357166666666665</v>
      </c>
      <c r="C11" s="15">
        <f>'(Lab)limts'!F7</f>
        <v>17.216666666666665</v>
      </c>
      <c r="D11" s="15">
        <f t="shared" ref="D11:F26" si="35">D10</f>
        <v>72.911666666666676</v>
      </c>
      <c r="E11" s="15">
        <f t="shared" si="35"/>
        <v>1.4316666666666666</v>
      </c>
      <c r="F11" s="15">
        <f t="shared" si="35"/>
        <v>13.528333333333334</v>
      </c>
      <c r="G11" s="15">
        <f t="shared" si="0"/>
        <v>17.239839948055796</v>
      </c>
      <c r="H11" s="15">
        <f t="shared" si="1"/>
        <v>13.603877102584477</v>
      </c>
      <c r="I11" s="15">
        <f t="shared" si="2"/>
        <v>15.421858525320136</v>
      </c>
      <c r="J11" s="15">
        <f t="shared" si="3"/>
        <v>0.40934330493711679</v>
      </c>
      <c r="K11" s="15">
        <f t="shared" si="4"/>
        <v>76.76666666666668</v>
      </c>
      <c r="L11" s="15">
        <f t="shared" si="5"/>
        <v>1.2593492458981677</v>
      </c>
      <c r="M11" s="15">
        <f t="shared" si="6"/>
        <v>17.216666666666665</v>
      </c>
      <c r="N11" s="15">
        <f t="shared" si="6"/>
        <v>72.911666666666676</v>
      </c>
      <c r="O11" s="15">
        <f t="shared" si="7"/>
        <v>2.0177098315683053</v>
      </c>
      <c r="P11" s="15">
        <f t="shared" si="8"/>
        <v>13.528333333333334</v>
      </c>
      <c r="Q11" s="15">
        <f t="shared" si="9"/>
        <v>17.262664094346949</v>
      </c>
      <c r="R11" s="15">
        <f t="shared" si="10"/>
        <v>13.67797337847187</v>
      </c>
      <c r="S11" s="15">
        <f t="shared" si="11"/>
        <v>85.81643063861307</v>
      </c>
      <c r="T11" s="15">
        <f t="shared" si="12"/>
        <v>81.517040281151807</v>
      </c>
      <c r="U11" s="15">
        <f t="shared" si="30"/>
        <v>-4.2993903574612631</v>
      </c>
      <c r="V11" s="15">
        <f t="shared" si="13"/>
        <v>-3.855000000000004</v>
      </c>
      <c r="W11" s="15">
        <f t="shared" si="14"/>
        <v>-3.5846907158750785</v>
      </c>
      <c r="X11" s="15">
        <f t="shared" si="15"/>
        <v>-1.1527818645323744</v>
      </c>
      <c r="Y11" s="15">
        <f t="shared" si="16"/>
        <v>74.839166666666671</v>
      </c>
      <c r="Z11" s="15">
        <f t="shared" si="17"/>
        <v>15.470318736409411</v>
      </c>
      <c r="AA11" s="15">
        <f t="shared" si="31"/>
        <v>83.666735459882432</v>
      </c>
      <c r="AB11" s="15">
        <f t="shared" si="18"/>
        <v>616.98420069444467</v>
      </c>
      <c r="AC11" s="15">
        <f t="shared" si="19"/>
        <v>1.3666916087733456</v>
      </c>
      <c r="AD11" s="15">
        <f t="shared" si="20"/>
        <v>1.6961643431384235</v>
      </c>
      <c r="AE11" s="15">
        <f t="shared" si="21"/>
        <v>0.58731804137414068</v>
      </c>
      <c r="AF11" s="15">
        <f t="shared" si="22"/>
        <v>1.1362899594955247</v>
      </c>
      <c r="AG11" s="15">
        <f t="shared" si="23"/>
        <v>1.0939233331903992E-24</v>
      </c>
      <c r="AH11" s="15">
        <f t="shared" si="24"/>
        <v>0.36649692542175311</v>
      </c>
      <c r="AI11" s="15">
        <f t="shared" si="25"/>
        <v>-1.3994731956473531E-26</v>
      </c>
      <c r="AJ11" s="15">
        <f t="shared" si="26"/>
        <v>-2.8206802289947501</v>
      </c>
      <c r="AK11" s="15">
        <f t="shared" si="27"/>
        <v>-2.113410018537651</v>
      </c>
      <c r="AL11" s="15">
        <f t="shared" si="28"/>
        <v>-1.0145138174451278</v>
      </c>
      <c r="AM11" s="15">
        <f t="shared" si="29"/>
        <v>3.6676937094697912</v>
      </c>
      <c r="AN11" s="4">
        <f t="shared" si="32"/>
        <v>0</v>
      </c>
      <c r="AO11" s="5">
        <f t="shared" si="33"/>
        <v>0</v>
      </c>
      <c r="AP11" s="16">
        <f t="shared" si="34"/>
        <v>3.6676937094697912</v>
      </c>
      <c r="AQ11" t="s">
        <v>18</v>
      </c>
      <c r="AS11" s="9" t="s">
        <v>204</v>
      </c>
      <c r="AY11">
        <v>1.9368881442726638</v>
      </c>
      <c r="AZ11" t="str">
        <v>Opaque B1</v>
      </c>
      <c r="BC11">
        <v>1.4252563286217594</v>
      </c>
      <c r="BD11" t="str">
        <v>Opaque A1</v>
      </c>
    </row>
    <row r="12" spans="1:56" x14ac:dyDescent="0.2">
      <c r="A12" s="15">
        <f>'(Lab)limts'!A8</f>
        <v>73.051666666666662</v>
      </c>
      <c r="B12" s="29">
        <f>'(Lab)limts'!D8</f>
        <v>0.83721166666666624</v>
      </c>
      <c r="C12" s="15">
        <f>'(Lab)limts'!F8</f>
        <v>16.191666666666666</v>
      </c>
      <c r="D12" s="15">
        <f t="shared" si="35"/>
        <v>72.911666666666676</v>
      </c>
      <c r="E12" s="15">
        <f t="shared" si="35"/>
        <v>1.4316666666666666</v>
      </c>
      <c r="F12" s="15">
        <f t="shared" si="35"/>
        <v>13.528333333333334</v>
      </c>
      <c r="G12" s="15">
        <f t="shared" si="0"/>
        <v>16.213296790574308</v>
      </c>
      <c r="H12" s="15">
        <f t="shared" si="1"/>
        <v>13.603877102584477</v>
      </c>
      <c r="I12" s="15">
        <f t="shared" si="2"/>
        <v>14.908586946579392</v>
      </c>
      <c r="J12" s="15">
        <f t="shared" si="3"/>
        <v>0.41919089681856758</v>
      </c>
      <c r="K12" s="15">
        <f t="shared" si="4"/>
        <v>73.051666666666662</v>
      </c>
      <c r="L12" s="15">
        <f t="shared" si="5"/>
        <v>1.1881631760436338</v>
      </c>
      <c r="M12" s="15">
        <f t="shared" si="6"/>
        <v>16.191666666666666</v>
      </c>
      <c r="N12" s="15">
        <f t="shared" si="6"/>
        <v>72.911666666666676</v>
      </c>
      <c r="O12" s="15">
        <f t="shared" si="7"/>
        <v>2.0318083006119161</v>
      </c>
      <c r="P12" s="15">
        <f t="shared" si="8"/>
        <v>13.528333333333334</v>
      </c>
      <c r="Q12" s="15">
        <f t="shared" si="9"/>
        <v>16.235202529606784</v>
      </c>
      <c r="R12" s="15">
        <f t="shared" si="10"/>
        <v>13.680060224582832</v>
      </c>
      <c r="S12" s="15">
        <f t="shared" si="11"/>
        <v>85.803091986789738</v>
      </c>
      <c r="T12" s="15">
        <f t="shared" si="12"/>
        <v>81.458638082817558</v>
      </c>
      <c r="U12" s="15">
        <f t="shared" si="30"/>
        <v>-4.3444539039721803</v>
      </c>
      <c r="V12" s="15">
        <f t="shared" si="13"/>
        <v>-0.13999999999998636</v>
      </c>
      <c r="W12" s="15">
        <f t="shared" si="14"/>
        <v>-2.5551423050239528</v>
      </c>
      <c r="X12" s="15">
        <f t="shared" si="15"/>
        <v>-1.1297474681224813</v>
      </c>
      <c r="Y12" s="15">
        <f t="shared" si="16"/>
        <v>72.981666666666669</v>
      </c>
      <c r="Z12" s="15">
        <f t="shared" si="17"/>
        <v>14.957631377094808</v>
      </c>
      <c r="AA12" s="15">
        <f t="shared" si="31"/>
        <v>83.630865034803648</v>
      </c>
      <c r="AB12" s="15">
        <f t="shared" si="18"/>
        <v>528.15700277777785</v>
      </c>
      <c r="AC12" s="15">
        <f t="shared" si="19"/>
        <v>1.3383777654663001</v>
      </c>
      <c r="AD12" s="15">
        <f t="shared" si="20"/>
        <v>1.6730934119692664</v>
      </c>
      <c r="AE12" s="15">
        <f t="shared" si="21"/>
        <v>0.58721356812169379</v>
      </c>
      <c r="AF12" s="15">
        <f t="shared" si="22"/>
        <v>1.1317498613738928</v>
      </c>
      <c r="AG12" s="15">
        <f t="shared" si="23"/>
        <v>1.0701580049988938E-24</v>
      </c>
      <c r="AH12" s="15">
        <f t="shared" si="24"/>
        <v>0.32687417639158611</v>
      </c>
      <c r="AI12" s="15">
        <f t="shared" si="25"/>
        <v>-1.2210568368757598E-26</v>
      </c>
      <c r="AJ12" s="15">
        <f t="shared" si="26"/>
        <v>-0.10460424822673993</v>
      </c>
      <c r="AK12" s="15">
        <f t="shared" si="27"/>
        <v>-1.5271964414805126</v>
      </c>
      <c r="AL12" s="15">
        <f t="shared" si="28"/>
        <v>-0.99823071040717359</v>
      </c>
      <c r="AM12" s="15">
        <f t="shared" si="29"/>
        <v>1.8274943422122631</v>
      </c>
      <c r="AN12" s="4">
        <f t="shared" si="32"/>
        <v>0</v>
      </c>
      <c r="AO12" s="5">
        <f t="shared" si="33"/>
        <v>0</v>
      </c>
      <c r="AP12" s="16">
        <f t="shared" si="34"/>
        <v>1.8274943422122631</v>
      </c>
      <c r="AQ12" t="s">
        <v>19</v>
      </c>
      <c r="AS12" s="9" t="s">
        <v>205</v>
      </c>
      <c r="AT12"/>
      <c r="AU12" s="10"/>
      <c r="AY12">
        <v>2.1713507865581714</v>
      </c>
      <c r="AZ12" t="str">
        <v>Opaque C1</v>
      </c>
      <c r="BC12">
        <v>1.751502671578981</v>
      </c>
      <c r="BD12" t="str">
        <v>Dentine B1</v>
      </c>
    </row>
    <row r="13" spans="1:56" x14ac:dyDescent="0.2">
      <c r="A13" s="15">
        <f>'(Lab)limts'!A9</f>
        <v>74.423333333333332</v>
      </c>
      <c r="B13" s="29">
        <f>'(Lab)limts'!D9</f>
        <v>0.70511833333333329</v>
      </c>
      <c r="C13" s="15">
        <f>'(Lab)limts'!F9</f>
        <v>17.371666666666666</v>
      </c>
      <c r="D13" s="15">
        <f t="shared" si="35"/>
        <v>72.911666666666676</v>
      </c>
      <c r="E13" s="15">
        <f t="shared" si="35"/>
        <v>1.4316666666666666</v>
      </c>
      <c r="F13" s="15">
        <f t="shared" si="35"/>
        <v>13.528333333333334</v>
      </c>
      <c r="G13" s="15">
        <f t="shared" si="0"/>
        <v>17.385971202144002</v>
      </c>
      <c r="H13" s="15">
        <f t="shared" si="1"/>
        <v>13.603877102584477</v>
      </c>
      <c r="I13" s="15">
        <f t="shared" si="2"/>
        <v>15.49492415236424</v>
      </c>
      <c r="J13" s="15">
        <f t="shared" si="3"/>
        <v>0.40788200764809612</v>
      </c>
      <c r="K13" s="15">
        <f t="shared" si="4"/>
        <v>74.423333333333332</v>
      </c>
      <c r="L13" s="15">
        <f t="shared" si="5"/>
        <v>0.99272341476281278</v>
      </c>
      <c r="M13" s="15">
        <f t="shared" si="6"/>
        <v>17.371666666666666</v>
      </c>
      <c r="N13" s="15">
        <f t="shared" si="6"/>
        <v>72.911666666666676</v>
      </c>
      <c r="O13" s="15">
        <f t="shared" si="7"/>
        <v>2.0156177409495246</v>
      </c>
      <c r="P13" s="15">
        <f t="shared" si="8"/>
        <v>13.528333333333334</v>
      </c>
      <c r="Q13" s="15">
        <f t="shared" si="9"/>
        <v>17.400008694135646</v>
      </c>
      <c r="R13" s="15">
        <f t="shared" si="10"/>
        <v>13.677664919693283</v>
      </c>
      <c r="S13" s="15">
        <f t="shared" si="11"/>
        <v>86.729325517661465</v>
      </c>
      <c r="T13" s="15">
        <f t="shared" si="12"/>
        <v>81.525708177464224</v>
      </c>
      <c r="U13" s="15">
        <f t="shared" si="30"/>
        <v>-5.2036173401972405</v>
      </c>
      <c r="V13" s="15">
        <f t="shared" si="13"/>
        <v>-1.5116666666666561</v>
      </c>
      <c r="W13" s="15">
        <f t="shared" si="14"/>
        <v>-3.7223437744423631</v>
      </c>
      <c r="X13" s="15">
        <f t="shared" si="15"/>
        <v>-1.400600135130021</v>
      </c>
      <c r="Y13" s="15">
        <f t="shared" si="16"/>
        <v>73.667500000000004</v>
      </c>
      <c r="Z13" s="15">
        <f t="shared" si="17"/>
        <v>15.538836806914464</v>
      </c>
      <c r="AA13" s="15">
        <f t="shared" si="31"/>
        <v>84.127516847562845</v>
      </c>
      <c r="AB13" s="15">
        <f t="shared" si="18"/>
        <v>560.15055625000014</v>
      </c>
      <c r="AC13" s="15">
        <f t="shared" si="19"/>
        <v>1.3488395151081385</v>
      </c>
      <c r="AD13" s="15">
        <f t="shared" si="20"/>
        <v>1.6992476563111509</v>
      </c>
      <c r="AE13" s="15">
        <f t="shared" si="21"/>
        <v>0.58872245828761305</v>
      </c>
      <c r="AF13" s="15">
        <f t="shared" si="22"/>
        <v>1.1372209330584508</v>
      </c>
      <c r="AG13" s="15">
        <f t="shared" si="23"/>
        <v>1.4499830893908586E-24</v>
      </c>
      <c r="AH13" s="15">
        <f t="shared" si="24"/>
        <v>0.37201351397253174</v>
      </c>
      <c r="AI13" s="15">
        <f t="shared" si="25"/>
        <v>-1.8829076377672003E-26</v>
      </c>
      <c r="AJ13" s="15">
        <f t="shared" si="26"/>
        <v>-1.1207164749658625</v>
      </c>
      <c r="AK13" s="15">
        <f t="shared" si="27"/>
        <v>-2.190583438863229</v>
      </c>
      <c r="AL13" s="15">
        <f t="shared" si="28"/>
        <v>-1.2315989746717342</v>
      </c>
      <c r="AM13" s="15">
        <f t="shared" si="29"/>
        <v>2.7516353781513687</v>
      </c>
      <c r="AN13" s="4">
        <f t="shared" si="32"/>
        <v>0</v>
      </c>
      <c r="AO13" s="5">
        <f t="shared" si="33"/>
        <v>0</v>
      </c>
      <c r="AP13" s="16">
        <f t="shared" si="34"/>
        <v>2.7516353781513687</v>
      </c>
      <c r="AQ13" t="s">
        <v>20</v>
      </c>
      <c r="AS13" s="9" t="s">
        <v>205</v>
      </c>
      <c r="AT13"/>
      <c r="AU13" s="10"/>
      <c r="AY13">
        <v>1.9445460043289489</v>
      </c>
      <c r="AZ13" t="str">
        <v>Opaque C2</v>
      </c>
      <c r="BC13">
        <v>1.8274943422122631</v>
      </c>
      <c r="BD13" t="str">
        <v>Opaque A3.5</v>
      </c>
    </row>
    <row r="14" spans="1:56" x14ac:dyDescent="0.2">
      <c r="A14" s="15">
        <f>'(Lab)limts'!A10</f>
        <v>75.373333333333321</v>
      </c>
      <c r="B14" s="29">
        <f>'(Lab)limts'!D10</f>
        <v>0.96445166666666604</v>
      </c>
      <c r="C14" s="15">
        <f>'(Lab)limts'!F10</f>
        <v>13.956666666666669</v>
      </c>
      <c r="D14" s="15">
        <f t="shared" si="35"/>
        <v>72.911666666666676</v>
      </c>
      <c r="E14" s="15">
        <f t="shared" si="35"/>
        <v>1.4316666666666666</v>
      </c>
      <c r="F14" s="15">
        <f t="shared" si="35"/>
        <v>13.528333333333334</v>
      </c>
      <c r="G14" s="15">
        <f t="shared" si="0"/>
        <v>13.989950373814077</v>
      </c>
      <c r="H14" s="15">
        <f t="shared" si="1"/>
        <v>13.603877102584477</v>
      </c>
      <c r="I14" s="15">
        <f t="shared" si="2"/>
        <v>13.796913738199276</v>
      </c>
      <c r="J14" s="15">
        <f t="shared" si="3"/>
        <v>0.43804773013250653</v>
      </c>
      <c r="K14" s="15">
        <f t="shared" si="4"/>
        <v>75.373333333333321</v>
      </c>
      <c r="L14" s="15">
        <f t="shared" si="5"/>
        <v>1.3869275300725119</v>
      </c>
      <c r="M14" s="15">
        <f t="shared" si="6"/>
        <v>13.956666666666669</v>
      </c>
      <c r="N14" s="15">
        <f t="shared" si="6"/>
        <v>72.911666666666676</v>
      </c>
      <c r="O14" s="15">
        <f t="shared" si="7"/>
        <v>2.0588050003063718</v>
      </c>
      <c r="P14" s="15">
        <f t="shared" si="8"/>
        <v>13.528333333333334</v>
      </c>
      <c r="Q14" s="15">
        <f t="shared" si="9"/>
        <v>14.02540952764366</v>
      </c>
      <c r="R14" s="15">
        <f t="shared" si="10"/>
        <v>13.684095907551376</v>
      </c>
      <c r="S14" s="15">
        <f t="shared" si="11"/>
        <v>84.324930297154751</v>
      </c>
      <c r="T14" s="15">
        <f t="shared" si="12"/>
        <v>81.346855597727469</v>
      </c>
      <c r="U14" s="15">
        <f t="shared" si="30"/>
        <v>-2.9780746994272818</v>
      </c>
      <c r="V14" s="15">
        <f t="shared" si="13"/>
        <v>-2.4616666666666447</v>
      </c>
      <c r="W14" s="15">
        <f t="shared" si="14"/>
        <v>-0.34131362009228461</v>
      </c>
      <c r="X14" s="15">
        <f t="shared" si="15"/>
        <v>-0.71999568900917532</v>
      </c>
      <c r="Y14" s="15">
        <f t="shared" si="16"/>
        <v>74.142499999999998</v>
      </c>
      <c r="Z14" s="15">
        <f t="shared" si="17"/>
        <v>13.854752717597517</v>
      </c>
      <c r="AA14" s="15">
        <f t="shared" si="31"/>
        <v>82.83589294744111</v>
      </c>
      <c r="AB14" s="15">
        <f t="shared" si="18"/>
        <v>582.86030624999989</v>
      </c>
      <c r="AC14" s="15">
        <f t="shared" si="19"/>
        <v>1.3560798466951063</v>
      </c>
      <c r="AD14" s="15">
        <f t="shared" si="20"/>
        <v>1.6234638722918882</v>
      </c>
      <c r="AE14" s="15">
        <f t="shared" si="21"/>
        <v>0.58507470925092442</v>
      </c>
      <c r="AF14" s="15">
        <f t="shared" si="22"/>
        <v>1.1215909812698772</v>
      </c>
      <c r="AG14" s="15">
        <f t="shared" si="23"/>
        <v>6.5702655064563611E-25</v>
      </c>
      <c r="AH14" s="15">
        <f t="shared" si="24"/>
        <v>0.25140683109943451</v>
      </c>
      <c r="AI14" s="15">
        <f t="shared" si="25"/>
        <v>-5.7659033335359644E-27</v>
      </c>
      <c r="AJ14" s="15">
        <f t="shared" si="26"/>
        <v>-1.8152815062224819</v>
      </c>
      <c r="AK14" s="15">
        <f t="shared" si="27"/>
        <v>-0.21023789067165558</v>
      </c>
      <c r="AL14" s="15">
        <f t="shared" si="28"/>
        <v>-0.64194140380300535</v>
      </c>
      <c r="AM14" s="15">
        <f t="shared" si="29"/>
        <v>1.9368881442726638</v>
      </c>
      <c r="AN14" s="4">
        <f t="shared" si="32"/>
        <v>0</v>
      </c>
      <c r="AO14" s="5">
        <f t="shared" si="33"/>
        <v>0</v>
      </c>
      <c r="AP14" s="16">
        <f t="shared" si="34"/>
        <v>1.9368881442726638</v>
      </c>
      <c r="AQ14" t="s">
        <v>21</v>
      </c>
      <c r="AS14" s="9" t="s">
        <v>205</v>
      </c>
      <c r="AT14"/>
      <c r="AU14" s="10"/>
      <c r="AY14">
        <v>2.0668001590909815</v>
      </c>
      <c r="AZ14" t="str">
        <v>Opaque C3</v>
      </c>
      <c r="BC14">
        <v>1.9257460760432368</v>
      </c>
      <c r="BD14" t="str">
        <v>Opaque D2</v>
      </c>
    </row>
    <row r="15" spans="1:56" x14ac:dyDescent="0.2">
      <c r="A15" s="15">
        <f>'(Lab)limts'!A11</f>
        <v>72.831666666666663</v>
      </c>
      <c r="B15" s="29">
        <f>'(Lab)limts'!D11</f>
        <v>0.75166499999999958</v>
      </c>
      <c r="C15" s="15">
        <f>'(Lab)limts'!F11</f>
        <v>17.371666666666666</v>
      </c>
      <c r="D15" s="15">
        <f t="shared" si="35"/>
        <v>72.911666666666676</v>
      </c>
      <c r="E15" s="15">
        <f t="shared" si="35"/>
        <v>1.4316666666666666</v>
      </c>
      <c r="F15" s="15">
        <f t="shared" si="35"/>
        <v>13.528333333333334</v>
      </c>
      <c r="G15" s="15">
        <f t="shared" si="0"/>
        <v>17.38792118253366</v>
      </c>
      <c r="H15" s="15">
        <f t="shared" si="1"/>
        <v>13.603877102584477</v>
      </c>
      <c r="I15" s="15">
        <f t="shared" si="2"/>
        <v>15.495899142559068</v>
      </c>
      <c r="J15" s="15">
        <f t="shared" si="3"/>
        <v>0.40786240767894033</v>
      </c>
      <c r="K15" s="15">
        <f t="shared" si="4"/>
        <v>72.831666666666663</v>
      </c>
      <c r="L15" s="15">
        <f t="shared" si="5"/>
        <v>1.0582408966679901</v>
      </c>
      <c r="M15" s="15">
        <f t="shared" si="6"/>
        <v>17.371666666666666</v>
      </c>
      <c r="N15" s="15">
        <f t="shared" si="6"/>
        <v>72.911666666666676</v>
      </c>
      <c r="O15" s="15">
        <f t="shared" si="7"/>
        <v>2.0155896803270164</v>
      </c>
      <c r="P15" s="15">
        <f t="shared" si="8"/>
        <v>13.528333333333334</v>
      </c>
      <c r="Q15" s="15">
        <f t="shared" si="9"/>
        <v>17.403869586191412</v>
      </c>
      <c r="R15" s="15">
        <f t="shared" si="10"/>
        <v>13.67766078455006</v>
      </c>
      <c r="S15" s="15">
        <f t="shared" si="11"/>
        <v>86.51398435473395</v>
      </c>
      <c r="T15" s="15">
        <f t="shared" si="12"/>
        <v>81.525824440173892</v>
      </c>
      <c r="U15" s="15">
        <f t="shared" si="30"/>
        <v>-4.9881599145600575</v>
      </c>
      <c r="V15" s="15">
        <f t="shared" si="13"/>
        <v>8.0000000000012506E-2</v>
      </c>
      <c r="W15" s="15">
        <f t="shared" si="14"/>
        <v>-3.7262088016413522</v>
      </c>
      <c r="X15" s="15">
        <f t="shared" si="15"/>
        <v>-1.3427940166887262</v>
      </c>
      <c r="Y15" s="15">
        <f t="shared" si="16"/>
        <v>72.87166666666667</v>
      </c>
      <c r="Z15" s="15">
        <f t="shared" si="17"/>
        <v>15.540765185370736</v>
      </c>
      <c r="AA15" s="15">
        <f t="shared" si="31"/>
        <v>84.019904397453928</v>
      </c>
      <c r="AB15" s="15">
        <f t="shared" si="18"/>
        <v>523.1131361111112</v>
      </c>
      <c r="AC15" s="15">
        <f t="shared" si="19"/>
        <v>1.3366989262750462</v>
      </c>
      <c r="AD15" s="15">
        <f t="shared" si="20"/>
        <v>1.6993344333416831</v>
      </c>
      <c r="AE15" s="15">
        <f t="shared" si="21"/>
        <v>0.58838404535369204</v>
      </c>
      <c r="AF15" s="15">
        <f t="shared" si="22"/>
        <v>1.1371590743149038</v>
      </c>
      <c r="AG15" s="15">
        <f t="shared" si="23"/>
        <v>1.3577169112403444E-24</v>
      </c>
      <c r="AH15" s="15">
        <f t="shared" si="24"/>
        <v>0.37216952886853583</v>
      </c>
      <c r="AI15" s="15">
        <f t="shared" si="25"/>
        <v>-1.7638327551780232E-26</v>
      </c>
      <c r="AJ15" s="15">
        <f t="shared" si="26"/>
        <v>5.9848929648613547E-2</v>
      </c>
      <c r="AK15" s="15">
        <f t="shared" si="27"/>
        <v>-2.1927460119276758</v>
      </c>
      <c r="AL15" s="15">
        <f t="shared" si="28"/>
        <v>-1.1808321694110473</v>
      </c>
      <c r="AM15" s="15">
        <f t="shared" si="29"/>
        <v>2.4912008308285407</v>
      </c>
      <c r="AN15" s="4">
        <f t="shared" si="32"/>
        <v>0</v>
      </c>
      <c r="AO15" s="5">
        <f t="shared" si="33"/>
        <v>0</v>
      </c>
      <c r="AP15" s="16">
        <f t="shared" si="34"/>
        <v>2.4912008308285407</v>
      </c>
      <c r="AQ15" t="s">
        <v>22</v>
      </c>
      <c r="AS15" s="4" t="s">
        <v>201</v>
      </c>
      <c r="AU15" s="11"/>
      <c r="AY15">
        <v>1.9257460760432368</v>
      </c>
      <c r="AZ15" t="str">
        <v>Opaque D2</v>
      </c>
      <c r="BC15">
        <v>1.9368881442726638</v>
      </c>
      <c r="BD15" t="str">
        <v>Opaque B1</v>
      </c>
    </row>
    <row r="16" spans="1:56" x14ac:dyDescent="0.2">
      <c r="A16" s="15">
        <f>'(Lab)limts'!A12</f>
        <v>74.36</v>
      </c>
      <c r="B16" s="29">
        <f>'(Lab)limts'!D12</f>
        <v>0.70909166666666668</v>
      </c>
      <c r="C16" s="15">
        <f>'(Lab)limts'!F12</f>
        <v>17.371666666666666</v>
      </c>
      <c r="D16" s="15">
        <f t="shared" si="35"/>
        <v>72.911666666666676</v>
      </c>
      <c r="E16" s="15">
        <f t="shared" si="35"/>
        <v>1.4316666666666666</v>
      </c>
      <c r="F16" s="15">
        <f t="shared" si="35"/>
        <v>13.528333333333334</v>
      </c>
      <c r="G16" s="15">
        <f t="shared" si="0"/>
        <v>17.386132800870755</v>
      </c>
      <c r="H16" s="15">
        <f t="shared" si="1"/>
        <v>13.603877102584477</v>
      </c>
      <c r="I16" s="15">
        <f t="shared" si="2"/>
        <v>15.495004951727616</v>
      </c>
      <c r="J16" s="15">
        <f t="shared" si="3"/>
        <v>0.40788038346039457</v>
      </c>
      <c r="K16" s="15">
        <f t="shared" si="4"/>
        <v>74.36</v>
      </c>
      <c r="L16" s="15">
        <f t="shared" si="5"/>
        <v>0.99831624757523696</v>
      </c>
      <c r="M16" s="15">
        <f t="shared" si="6"/>
        <v>17.371666666666666</v>
      </c>
      <c r="N16" s="15">
        <f t="shared" si="6"/>
        <v>72.911666666666676</v>
      </c>
      <c r="O16" s="15">
        <f t="shared" si="7"/>
        <v>2.0156154156541315</v>
      </c>
      <c r="P16" s="15">
        <f t="shared" si="8"/>
        <v>13.528333333333334</v>
      </c>
      <c r="Q16" s="15">
        <f t="shared" si="9"/>
        <v>17.400328678158655</v>
      </c>
      <c r="R16" s="15">
        <f t="shared" si="10"/>
        <v>13.677664577024849</v>
      </c>
      <c r="S16" s="15">
        <f t="shared" si="11"/>
        <v>86.710939441820656</v>
      </c>
      <c r="T16" s="15">
        <f t="shared" si="12"/>
        <v>81.525717811786052</v>
      </c>
      <c r="U16" s="15">
        <f t="shared" si="30"/>
        <v>-5.1852216300346043</v>
      </c>
      <c r="V16" s="15">
        <f t="shared" si="13"/>
        <v>-1.4483333333333235</v>
      </c>
      <c r="W16" s="15">
        <f t="shared" si="14"/>
        <v>-3.7226641011338053</v>
      </c>
      <c r="X16" s="15">
        <f t="shared" si="15"/>
        <v>-1.3956649664639313</v>
      </c>
      <c r="Y16" s="15">
        <f t="shared" si="16"/>
        <v>73.635833333333338</v>
      </c>
      <c r="Z16" s="15">
        <f t="shared" si="17"/>
        <v>15.538996627591752</v>
      </c>
      <c r="AA16" s="15">
        <f t="shared" si="31"/>
        <v>84.118328626803361</v>
      </c>
      <c r="AB16" s="15">
        <f t="shared" si="18"/>
        <v>558.65261736111131</v>
      </c>
      <c r="AC16" s="15">
        <f t="shared" si="19"/>
        <v>1.3483566744535438</v>
      </c>
      <c r="AD16" s="15">
        <f t="shared" si="20"/>
        <v>1.6992548482416288</v>
      </c>
      <c r="AE16" s="15">
        <f t="shared" si="21"/>
        <v>0.5886933141190237</v>
      </c>
      <c r="AF16" s="15">
        <f t="shared" si="22"/>
        <v>1.1372155513417197</v>
      </c>
      <c r="AG16" s="15">
        <f t="shared" si="23"/>
        <v>1.4418682485994946E-24</v>
      </c>
      <c r="AH16" s="15">
        <f t="shared" si="24"/>
        <v>0.37202644264571694</v>
      </c>
      <c r="AI16" s="15">
        <f t="shared" si="25"/>
        <v>-1.8724350025390655E-26</v>
      </c>
      <c r="AJ16" s="15">
        <f t="shared" si="26"/>
        <v>-1.0741470419318373</v>
      </c>
      <c r="AK16" s="15">
        <f t="shared" si="27"/>
        <v>-2.1907626775265521</v>
      </c>
      <c r="AL16" s="15">
        <f t="shared" si="28"/>
        <v>-1.2272651080239674</v>
      </c>
      <c r="AM16" s="15">
        <f t="shared" si="29"/>
        <v>2.7311925275064928</v>
      </c>
      <c r="AN16" s="4">
        <f t="shared" si="32"/>
        <v>0</v>
      </c>
      <c r="AO16" s="5">
        <f t="shared" si="33"/>
        <v>0</v>
      </c>
      <c r="AP16" s="16">
        <f t="shared" si="34"/>
        <v>2.7311925275064928</v>
      </c>
      <c r="AQ16" t="s">
        <v>23</v>
      </c>
      <c r="AS16" s="4">
        <v>0</v>
      </c>
      <c r="AT16" s="12" t="s">
        <v>206</v>
      </c>
      <c r="AU16" s="11"/>
      <c r="AV16" s="13"/>
      <c r="AY16">
        <v>1.3049584782273429</v>
      </c>
      <c r="AZ16" t="str">
        <v>Opaque D3</v>
      </c>
      <c r="BC16">
        <v>1.9445460043289489</v>
      </c>
      <c r="BD16" t="str">
        <v>Opaque C2</v>
      </c>
    </row>
    <row r="17" spans="1:56" x14ac:dyDescent="0.2">
      <c r="A17" s="15">
        <f>'(Lab)limts'!A13</f>
        <v>74.53</v>
      </c>
      <c r="B17" s="29">
        <f>'(Lab)limts'!D13</f>
        <v>0.71493166666666674</v>
      </c>
      <c r="C17" s="15">
        <f>'(Lab)limts'!F13</f>
        <v>17.371666666666666</v>
      </c>
      <c r="D17" s="15">
        <f t="shared" si="35"/>
        <v>72.911666666666676</v>
      </c>
      <c r="E17" s="15">
        <f t="shared" si="35"/>
        <v>1.4316666666666666</v>
      </c>
      <c r="F17" s="15">
        <f t="shared" si="35"/>
        <v>13.528333333333334</v>
      </c>
      <c r="G17" s="15">
        <f t="shared" si="0"/>
        <v>17.386371963862402</v>
      </c>
      <c r="H17" s="15">
        <f t="shared" si="1"/>
        <v>13.603877102584477</v>
      </c>
      <c r="I17" s="15">
        <f t="shared" si="2"/>
        <v>15.495124533223439</v>
      </c>
      <c r="J17" s="15">
        <f t="shared" si="3"/>
        <v>0.40787797966067701</v>
      </c>
      <c r="K17" s="15">
        <f t="shared" si="4"/>
        <v>74.53</v>
      </c>
      <c r="L17" s="15">
        <f t="shared" si="5"/>
        <v>1.0065365504621073</v>
      </c>
      <c r="M17" s="15">
        <f t="shared" si="6"/>
        <v>17.371666666666666</v>
      </c>
      <c r="N17" s="15">
        <f t="shared" si="6"/>
        <v>72.911666666666676</v>
      </c>
      <c r="O17" s="15">
        <f t="shared" si="7"/>
        <v>2.0156119742142025</v>
      </c>
      <c r="P17" s="15">
        <f t="shared" si="8"/>
        <v>13.528333333333334</v>
      </c>
      <c r="Q17" s="15">
        <f t="shared" si="9"/>
        <v>17.40080224027599</v>
      </c>
      <c r="R17" s="15">
        <f t="shared" si="10"/>
        <v>13.677664069875874</v>
      </c>
      <c r="S17" s="15">
        <f t="shared" si="11"/>
        <v>86.683916960040392</v>
      </c>
      <c r="T17" s="15">
        <f t="shared" si="12"/>
        <v>81.525732070594643</v>
      </c>
      <c r="U17" s="15">
        <f t="shared" si="30"/>
        <v>-5.1581848894457494</v>
      </c>
      <c r="V17" s="15">
        <f t="shared" si="13"/>
        <v>-1.6183333333333252</v>
      </c>
      <c r="W17" s="15">
        <f t="shared" si="14"/>
        <v>-3.7231381704001159</v>
      </c>
      <c r="X17" s="15">
        <f t="shared" si="15"/>
        <v>-1.3884114973743382</v>
      </c>
      <c r="Y17" s="15">
        <f t="shared" si="16"/>
        <v>73.720833333333331</v>
      </c>
      <c r="Z17" s="15">
        <f t="shared" si="17"/>
        <v>15.539233155075932</v>
      </c>
      <c r="AA17" s="15">
        <f t="shared" si="31"/>
        <v>84.104824515317517</v>
      </c>
      <c r="AB17" s="15">
        <f t="shared" si="18"/>
        <v>562.67793402777772</v>
      </c>
      <c r="AC17" s="15">
        <f t="shared" si="19"/>
        <v>1.349652676826512</v>
      </c>
      <c r="AD17" s="15">
        <f t="shared" si="20"/>
        <v>1.6992654919784169</v>
      </c>
      <c r="AE17" s="15">
        <f t="shared" si="21"/>
        <v>0.58865056504395774</v>
      </c>
      <c r="AF17" s="15">
        <f t="shared" si="22"/>
        <v>1.1372076756562788</v>
      </c>
      <c r="AG17" s="15">
        <f t="shared" si="23"/>
        <v>1.4300233548407141E-24</v>
      </c>
      <c r="AH17" s="15">
        <f t="shared" si="24"/>
        <v>0.37204557702760693</v>
      </c>
      <c r="AI17" s="15">
        <f t="shared" si="25"/>
        <v>-1.8571485325308775E-26</v>
      </c>
      <c r="AJ17" s="15">
        <f t="shared" si="26"/>
        <v>-1.1990739255514034</v>
      </c>
      <c r="AK17" s="15">
        <f t="shared" si="27"/>
        <v>-2.191027939998563</v>
      </c>
      <c r="AL17" s="15">
        <f t="shared" si="28"/>
        <v>-1.2208952921225145</v>
      </c>
      <c r="AM17" s="15">
        <f t="shared" si="29"/>
        <v>2.7801019814241563</v>
      </c>
      <c r="AN17" s="4">
        <f t="shared" si="32"/>
        <v>0</v>
      </c>
      <c r="AO17" s="5">
        <f t="shared" si="33"/>
        <v>0</v>
      </c>
      <c r="AP17" s="16">
        <f t="shared" si="34"/>
        <v>2.7801019814241563</v>
      </c>
      <c r="AQ17" t="s">
        <v>24</v>
      </c>
      <c r="AS17" s="4">
        <v>1</v>
      </c>
      <c r="AT17" s="4" t="s">
        <v>207</v>
      </c>
      <c r="AU17" s="13"/>
      <c r="AV17" s="13"/>
      <c r="AY17">
        <v>2.193373710308494</v>
      </c>
      <c r="AZ17" t="str">
        <v>Opaque D4</v>
      </c>
      <c r="BC17">
        <v>2.0668001590909815</v>
      </c>
      <c r="BD17" t="str">
        <v>Opaque C3</v>
      </c>
    </row>
    <row r="18" spans="1:56" x14ac:dyDescent="0.2">
      <c r="A18" s="15">
        <f>'(Lab)limts'!A14</f>
        <v>75.541666666666671</v>
      </c>
      <c r="B18" s="29">
        <f>'(Lab)limts'!D14</f>
        <v>0.94539833333333334</v>
      </c>
      <c r="C18" s="15">
        <f>'(Lab)limts'!F14</f>
        <v>14.678333333333333</v>
      </c>
      <c r="D18" s="15">
        <f t="shared" si="35"/>
        <v>72.911666666666676</v>
      </c>
      <c r="E18" s="15">
        <f t="shared" si="35"/>
        <v>1.4316666666666666</v>
      </c>
      <c r="F18" s="15">
        <f t="shared" si="35"/>
        <v>13.528333333333334</v>
      </c>
      <c r="G18" s="15">
        <f t="shared" si="0"/>
        <v>14.70874731080502</v>
      </c>
      <c r="H18" s="15">
        <f t="shared" si="1"/>
        <v>13.603877102584477</v>
      </c>
      <c r="I18" s="15">
        <f t="shared" si="2"/>
        <v>14.156312206694748</v>
      </c>
      <c r="J18" s="15">
        <f t="shared" si="3"/>
        <v>0.43231548032603712</v>
      </c>
      <c r="K18" s="15">
        <f t="shared" si="4"/>
        <v>75.541666666666671</v>
      </c>
      <c r="L18" s="15">
        <f t="shared" si="5"/>
        <v>1.3541086679077683</v>
      </c>
      <c r="M18" s="15">
        <f t="shared" si="6"/>
        <v>14.678333333333333</v>
      </c>
      <c r="N18" s="15">
        <f t="shared" si="6"/>
        <v>72.911666666666676</v>
      </c>
      <c r="O18" s="15">
        <f t="shared" si="7"/>
        <v>2.0505983293334431</v>
      </c>
      <c r="P18" s="15">
        <f t="shared" si="8"/>
        <v>13.528333333333334</v>
      </c>
      <c r="Q18" s="15">
        <f t="shared" si="9"/>
        <v>14.74066076296946</v>
      </c>
      <c r="R18" s="15">
        <f t="shared" si="10"/>
        <v>13.682863599628657</v>
      </c>
      <c r="S18" s="15">
        <f t="shared" si="11"/>
        <v>84.729256185152394</v>
      </c>
      <c r="T18" s="15">
        <f t="shared" si="12"/>
        <v>81.380829142894356</v>
      </c>
      <c r="U18" s="15">
        <f t="shared" si="30"/>
        <v>-3.348427042258038</v>
      </c>
      <c r="V18" s="15">
        <f t="shared" si="13"/>
        <v>-2.6299999999999955</v>
      </c>
      <c r="W18" s="15">
        <f t="shared" si="14"/>
        <v>-1.057797163340803</v>
      </c>
      <c r="X18" s="15">
        <f t="shared" si="15"/>
        <v>-0.82985722247926341</v>
      </c>
      <c r="Y18" s="15">
        <f t="shared" si="16"/>
        <v>74.226666666666674</v>
      </c>
      <c r="Z18" s="15">
        <f t="shared" si="17"/>
        <v>14.211762181299058</v>
      </c>
      <c r="AA18" s="15">
        <f t="shared" si="31"/>
        <v>83.055042664023375</v>
      </c>
      <c r="AB18" s="15">
        <f t="shared" si="18"/>
        <v>586.93137777777815</v>
      </c>
      <c r="AC18" s="15">
        <f t="shared" si="19"/>
        <v>1.3573623468487852</v>
      </c>
      <c r="AD18" s="15">
        <f t="shared" si="20"/>
        <v>1.6395292981584575</v>
      </c>
      <c r="AE18" s="15">
        <f t="shared" si="21"/>
        <v>0.58563092783937687</v>
      </c>
      <c r="AF18" s="15">
        <f t="shared" si="22"/>
        <v>1.124842712087001</v>
      </c>
      <c r="AG18" s="15">
        <f t="shared" si="23"/>
        <v>7.5175333469291491E-25</v>
      </c>
      <c r="AH18" s="15">
        <f t="shared" si="24"/>
        <v>0.27439820961873063</v>
      </c>
      <c r="AI18" s="15">
        <f t="shared" si="25"/>
        <v>-7.2005223026085694E-27</v>
      </c>
      <c r="AJ18" s="15">
        <f t="shared" si="26"/>
        <v>-1.9375813732462306</v>
      </c>
      <c r="AK18" s="15">
        <f t="shared" si="27"/>
        <v>-0.64518344657148596</v>
      </c>
      <c r="AL18" s="15">
        <f t="shared" si="28"/>
        <v>-0.73775401090484027</v>
      </c>
      <c r="AM18" s="15">
        <f t="shared" si="29"/>
        <v>2.1713507865581714</v>
      </c>
      <c r="AN18" s="4">
        <f t="shared" si="32"/>
        <v>0</v>
      </c>
      <c r="AO18" s="5">
        <f t="shared" si="33"/>
        <v>0</v>
      </c>
      <c r="AP18" s="16">
        <f t="shared" si="34"/>
        <v>2.1713507865581714</v>
      </c>
      <c r="AQ18" t="s">
        <v>25</v>
      </c>
      <c r="AS18" s="4">
        <v>2</v>
      </c>
      <c r="AT18" s="4" t="s">
        <v>208</v>
      </c>
      <c r="AU18" s="13"/>
      <c r="AV18" s="13"/>
      <c r="AY18">
        <v>0.65716966997673287</v>
      </c>
      <c r="AZ18" t="str">
        <v>Dentine A1</v>
      </c>
      <c r="BC18">
        <v>2.1546496721732717</v>
      </c>
      <c r="BD18" t="str">
        <v>Empress LTA1</v>
      </c>
    </row>
    <row r="19" spans="1:56" x14ac:dyDescent="0.2">
      <c r="A19" s="15">
        <f>'(Lab)limts'!A15</f>
        <v>73.00833333333334</v>
      </c>
      <c r="B19" s="29">
        <f>'(Lab)limts'!D15</f>
        <v>0.82923833333333352</v>
      </c>
      <c r="C19" s="15">
        <f>'(Lab)limts'!F15</f>
        <v>16.408333333333331</v>
      </c>
      <c r="D19" s="15">
        <f t="shared" si="35"/>
        <v>72.911666666666676</v>
      </c>
      <c r="E19" s="15">
        <f t="shared" si="35"/>
        <v>1.4316666666666666</v>
      </c>
      <c r="F19" s="15">
        <f t="shared" si="35"/>
        <v>13.528333333333334</v>
      </c>
      <c r="G19" s="15">
        <f t="shared" si="0"/>
        <v>16.429273842481511</v>
      </c>
      <c r="H19" s="15">
        <f t="shared" si="1"/>
        <v>13.603877102584477</v>
      </c>
      <c r="I19" s="15">
        <f t="shared" si="2"/>
        <v>15.016575472532994</v>
      </c>
      <c r="J19" s="15">
        <f t="shared" si="3"/>
        <v>0.41717965358804687</v>
      </c>
      <c r="K19" s="15">
        <f t="shared" si="4"/>
        <v>73.00833333333334</v>
      </c>
      <c r="L19" s="15">
        <f t="shared" si="5"/>
        <v>1.1751796939752628</v>
      </c>
      <c r="M19" s="15">
        <f t="shared" si="6"/>
        <v>16.408333333333331</v>
      </c>
      <c r="N19" s="15">
        <f t="shared" si="6"/>
        <v>72.911666666666676</v>
      </c>
      <c r="O19" s="15">
        <f t="shared" si="7"/>
        <v>2.0289288707202204</v>
      </c>
      <c r="P19" s="15">
        <f t="shared" si="8"/>
        <v>13.528333333333334</v>
      </c>
      <c r="Q19" s="15">
        <f t="shared" si="9"/>
        <v>16.450363220637698</v>
      </c>
      <c r="R19" s="15">
        <f t="shared" si="10"/>
        <v>13.679632858385485</v>
      </c>
      <c r="S19" s="15">
        <f t="shared" si="11"/>
        <v>85.903419368140391</v>
      </c>
      <c r="T19" s="15">
        <f t="shared" si="12"/>
        <v>81.470564527246125</v>
      </c>
      <c r="U19" s="15">
        <f t="shared" si="30"/>
        <v>-4.4328548408942652</v>
      </c>
      <c r="V19" s="15">
        <f t="shared" si="13"/>
        <v>-9.6666666666664014E-2</v>
      </c>
      <c r="W19" s="15">
        <f t="shared" si="14"/>
        <v>-2.7707303622522126</v>
      </c>
      <c r="X19" s="15">
        <f t="shared" si="15"/>
        <v>-1.1603193166048684</v>
      </c>
      <c r="Y19" s="15">
        <f t="shared" si="16"/>
        <v>72.960000000000008</v>
      </c>
      <c r="Z19" s="15">
        <f t="shared" si="17"/>
        <v>15.064998039511591</v>
      </c>
      <c r="AA19" s="15">
        <f t="shared" si="31"/>
        <v>83.686991947693258</v>
      </c>
      <c r="AB19" s="15">
        <f t="shared" si="18"/>
        <v>527.16160000000036</v>
      </c>
      <c r="AC19" s="15">
        <f t="shared" si="19"/>
        <v>1.3380471050416398</v>
      </c>
      <c r="AD19" s="15">
        <f t="shared" si="20"/>
        <v>1.6779249117780215</v>
      </c>
      <c r="AE19" s="15">
        <f t="shared" si="21"/>
        <v>0.58737734662075181</v>
      </c>
      <c r="AF19" s="15">
        <f t="shared" si="22"/>
        <v>1.1327325786294271</v>
      </c>
      <c r="AG19" s="15">
        <f t="shared" si="23"/>
        <v>1.1075743274247745E-24</v>
      </c>
      <c r="AH19" s="15">
        <f t="shared" si="24"/>
        <v>0.33493065891314544</v>
      </c>
      <c r="AI19" s="15">
        <f t="shared" si="25"/>
        <v>-1.294896770520287E-26</v>
      </c>
      <c r="AJ19" s="15">
        <f t="shared" si="26"/>
        <v>-7.2244591615969869E-2</v>
      </c>
      <c r="AK19" s="15">
        <f t="shared" si="27"/>
        <v>-1.6512838821352227</v>
      </c>
      <c r="AL19" s="15">
        <f t="shared" si="28"/>
        <v>-1.0243541489808834</v>
      </c>
      <c r="AM19" s="15">
        <f t="shared" si="29"/>
        <v>1.9445460043289489</v>
      </c>
      <c r="AN19" s="4">
        <f t="shared" si="32"/>
        <v>0</v>
      </c>
      <c r="AO19" s="5">
        <f t="shared" si="33"/>
        <v>0</v>
      </c>
      <c r="AP19" s="16">
        <f t="shared" si="34"/>
        <v>1.9445460043289489</v>
      </c>
      <c r="AQ19" t="s">
        <v>26</v>
      </c>
      <c r="AS19" s="14" t="s">
        <v>202</v>
      </c>
      <c r="AU19" s="13"/>
      <c r="AV19" s="13"/>
      <c r="AY19">
        <v>1.751502671578981</v>
      </c>
      <c r="AZ19" t="str">
        <v>Dentine B1</v>
      </c>
      <c r="BC19">
        <v>2.1713507865581714</v>
      </c>
      <c r="BD19" t="str">
        <v>Opaque C1</v>
      </c>
    </row>
    <row r="20" spans="1:56" x14ac:dyDescent="0.2">
      <c r="A20" s="15">
        <f>'(Lab)limts'!A16</f>
        <v>73.214999999999989</v>
      </c>
      <c r="B20" s="29">
        <f>'(Lab)limts'!D16</f>
        <v>0.82753166666666633</v>
      </c>
      <c r="C20" s="15">
        <f>'(Lab)limts'!F16</f>
        <v>16.616666666666667</v>
      </c>
      <c r="D20" s="15">
        <f t="shared" si="35"/>
        <v>72.911666666666676</v>
      </c>
      <c r="E20" s="15">
        <f t="shared" si="35"/>
        <v>1.4316666666666666</v>
      </c>
      <c r="F20" s="15">
        <f t="shared" si="35"/>
        <v>13.528333333333334</v>
      </c>
      <c r="G20" s="15">
        <f t="shared" si="0"/>
        <v>16.637259983856936</v>
      </c>
      <c r="H20" s="15">
        <f t="shared" si="1"/>
        <v>13.603877102584477</v>
      </c>
      <c r="I20" s="15">
        <f t="shared" si="2"/>
        <v>15.120568543220706</v>
      </c>
      <c r="J20" s="15">
        <f t="shared" si="3"/>
        <v>0.41521234564036458</v>
      </c>
      <c r="K20" s="15">
        <f t="shared" si="4"/>
        <v>73.214999999999989</v>
      </c>
      <c r="L20" s="15">
        <f t="shared" si="5"/>
        <v>1.1711330310750132</v>
      </c>
      <c r="M20" s="15">
        <f t="shared" si="6"/>
        <v>16.616666666666667</v>
      </c>
      <c r="N20" s="15">
        <f t="shared" si="6"/>
        <v>72.911666666666676</v>
      </c>
      <c r="O20" s="15">
        <f t="shared" si="7"/>
        <v>2.0261123415084552</v>
      </c>
      <c r="P20" s="15">
        <f t="shared" si="8"/>
        <v>13.528333333333334</v>
      </c>
      <c r="Q20" s="15">
        <f t="shared" si="9"/>
        <v>16.65788593092131</v>
      </c>
      <c r="R20" s="15">
        <f t="shared" si="10"/>
        <v>13.679215401410662</v>
      </c>
      <c r="S20" s="15">
        <f t="shared" si="11"/>
        <v>85.968493164996886</v>
      </c>
      <c r="T20" s="15">
        <f t="shared" si="12"/>
        <v>81.482231160905258</v>
      </c>
      <c r="U20" s="15">
        <f t="shared" si="30"/>
        <v>-4.4862620040916283</v>
      </c>
      <c r="V20" s="15">
        <f t="shared" si="13"/>
        <v>-0.30333333333331325</v>
      </c>
      <c r="W20" s="15">
        <f t="shared" si="14"/>
        <v>-2.9786705295106479</v>
      </c>
      <c r="X20" s="15">
        <f t="shared" si="15"/>
        <v>-1.1816574273755447</v>
      </c>
      <c r="Y20" s="15">
        <f t="shared" si="16"/>
        <v>73.063333333333333</v>
      </c>
      <c r="Z20" s="15">
        <f t="shared" si="17"/>
        <v>15.168550666165986</v>
      </c>
      <c r="AA20" s="15">
        <f t="shared" si="31"/>
        <v>83.725362162951072</v>
      </c>
      <c r="AB20" s="15">
        <f t="shared" si="18"/>
        <v>531.91734444444444</v>
      </c>
      <c r="AC20" s="15">
        <f t="shared" si="19"/>
        <v>1.3396240132790591</v>
      </c>
      <c r="AD20" s="15">
        <f t="shared" si="20"/>
        <v>1.6825847799774694</v>
      </c>
      <c r="AE20" s="15">
        <f t="shared" si="21"/>
        <v>0.58749029373342554</v>
      </c>
      <c r="AF20" s="15">
        <f t="shared" si="22"/>
        <v>1.133670644295643</v>
      </c>
      <c r="AG20" s="15">
        <f t="shared" si="23"/>
        <v>1.1338969022039658E-24</v>
      </c>
      <c r="AH20" s="15">
        <f t="shared" si="24"/>
        <v>0.34282185799477416</v>
      </c>
      <c r="AI20" s="15">
        <f t="shared" si="25"/>
        <v>-1.3569049800581733E-26</v>
      </c>
      <c r="AJ20" s="15">
        <f t="shared" si="26"/>
        <v>-0.22643169301722976</v>
      </c>
      <c r="AK20" s="15">
        <f t="shared" si="27"/>
        <v>-1.7702944689363789</v>
      </c>
      <c r="AL20" s="15">
        <f t="shared" si="28"/>
        <v>-1.042328681016272</v>
      </c>
      <c r="AM20" s="15">
        <f t="shared" si="29"/>
        <v>2.0668001590909815</v>
      </c>
      <c r="AN20" s="4">
        <f t="shared" si="32"/>
        <v>0</v>
      </c>
      <c r="AO20" s="5">
        <f t="shared" si="33"/>
        <v>0</v>
      </c>
      <c r="AP20" s="16">
        <f t="shared" si="34"/>
        <v>2.0668001590909815</v>
      </c>
      <c r="AQ20" t="s">
        <v>27</v>
      </c>
      <c r="AS20" s="4">
        <v>0</v>
      </c>
      <c r="AT20" s="12" t="s">
        <v>209</v>
      </c>
      <c r="AU20" s="13"/>
      <c r="AV20" s="13"/>
      <c r="AY20">
        <v>2.1546496721732717</v>
      </c>
      <c r="AZ20" t="str">
        <v>Empress LTA1</v>
      </c>
      <c r="BC20">
        <v>2.193373710308494</v>
      </c>
      <c r="BD20" t="str">
        <v>Opaque D4</v>
      </c>
    </row>
    <row r="21" spans="1:56" x14ac:dyDescent="0.2">
      <c r="A21" s="15">
        <f>'(Lab)limts'!A17</f>
        <v>70.054999999999993</v>
      </c>
      <c r="B21" s="29">
        <f>'(Lab)limts'!D17</f>
        <v>0.79579833333333339</v>
      </c>
      <c r="C21" s="15">
        <f>'(Lab)limts'!F17</f>
        <v>15.238333333333332</v>
      </c>
      <c r="D21" s="15">
        <f t="shared" si="35"/>
        <v>72.911666666666676</v>
      </c>
      <c r="E21" s="15">
        <f t="shared" si="35"/>
        <v>1.4316666666666666</v>
      </c>
      <c r="F21" s="15">
        <f t="shared" si="35"/>
        <v>13.528333333333334</v>
      </c>
      <c r="G21" s="15">
        <f t="shared" si="0"/>
        <v>15.259098851672526</v>
      </c>
      <c r="H21" s="15">
        <f t="shared" si="1"/>
        <v>13.603877102584477</v>
      </c>
      <c r="I21" s="15">
        <f t="shared" si="2"/>
        <v>14.431487977128501</v>
      </c>
      <c r="J21" s="15">
        <f t="shared" si="3"/>
        <v>0.42769314374049028</v>
      </c>
      <c r="K21" s="15">
        <f t="shared" si="4"/>
        <v>70.054999999999993</v>
      </c>
      <c r="L21" s="15">
        <f t="shared" si="5"/>
        <v>1.1361558243001093</v>
      </c>
      <c r="M21" s="15">
        <f t="shared" si="6"/>
        <v>15.238333333333332</v>
      </c>
      <c r="N21" s="15">
        <f t="shared" si="6"/>
        <v>72.911666666666676</v>
      </c>
      <c r="O21" s="15">
        <f t="shared" si="7"/>
        <v>2.0439806841218018</v>
      </c>
      <c r="P21" s="15">
        <f t="shared" si="8"/>
        <v>13.528333333333334</v>
      </c>
      <c r="Q21" s="15">
        <f t="shared" si="9"/>
        <v>15.280629988153917</v>
      </c>
      <c r="R21" s="15">
        <f t="shared" si="10"/>
        <v>13.681873402967915</v>
      </c>
      <c r="S21" s="15">
        <f t="shared" si="11"/>
        <v>85.73597012559253</v>
      </c>
      <c r="T21" s="15">
        <f t="shared" si="12"/>
        <v>81.408228972317261</v>
      </c>
      <c r="U21" s="15">
        <f t="shared" si="30"/>
        <v>-4.3277411532752694</v>
      </c>
      <c r="V21" s="15">
        <f t="shared" si="13"/>
        <v>2.8566666666666833</v>
      </c>
      <c r="W21" s="15">
        <f t="shared" si="14"/>
        <v>-1.5987565851860026</v>
      </c>
      <c r="X21" s="15">
        <f t="shared" si="15"/>
        <v>-1.091889810115773</v>
      </c>
      <c r="Y21" s="15">
        <f t="shared" si="16"/>
        <v>71.483333333333334</v>
      </c>
      <c r="Z21" s="15">
        <f t="shared" si="17"/>
        <v>14.481251695560916</v>
      </c>
      <c r="AA21" s="15">
        <f t="shared" si="31"/>
        <v>83.572099548954895</v>
      </c>
      <c r="AB21" s="15">
        <f t="shared" si="18"/>
        <v>461.53361111111116</v>
      </c>
      <c r="AC21" s="15">
        <f t="shared" si="19"/>
        <v>1.315486870314909</v>
      </c>
      <c r="AD21" s="15">
        <f t="shared" si="20"/>
        <v>1.6516563263002411</v>
      </c>
      <c r="AE21" s="15">
        <f t="shared" si="21"/>
        <v>0.58704391587902272</v>
      </c>
      <c r="AF21" s="15">
        <f t="shared" si="22"/>
        <v>1.1275169605328772</v>
      </c>
      <c r="AG21" s="15">
        <f t="shared" si="23"/>
        <v>1.0323253714353148E-24</v>
      </c>
      <c r="AH21" s="15">
        <f t="shared" si="24"/>
        <v>0.29265854453725942</v>
      </c>
      <c r="AI21" s="15">
        <f t="shared" si="25"/>
        <v>-1.0545937004807214E-26</v>
      </c>
      <c r="AJ21" s="15">
        <f t="shared" si="26"/>
        <v>2.1715660803082266</v>
      </c>
      <c r="AK21" s="15">
        <f t="shared" si="27"/>
        <v>-0.96797170193829885</v>
      </c>
      <c r="AL21" s="15">
        <f t="shared" si="28"/>
        <v>-0.96840211574266133</v>
      </c>
      <c r="AM21" s="15">
        <f t="shared" si="29"/>
        <v>2.5671912890693256</v>
      </c>
      <c r="AN21" s="4">
        <f t="shared" si="32"/>
        <v>0</v>
      </c>
      <c r="AO21" s="5">
        <f t="shared" si="33"/>
        <v>0</v>
      </c>
      <c r="AP21" s="16">
        <f t="shared" si="34"/>
        <v>2.5671912890693256</v>
      </c>
      <c r="AQ21" t="s">
        <v>28</v>
      </c>
      <c r="AS21" s="4">
        <v>1</v>
      </c>
      <c r="AT21" s="4" t="s">
        <v>210</v>
      </c>
      <c r="AU21" s="13"/>
      <c r="AV21" s="13"/>
      <c r="BC21">
        <v>0</v>
      </c>
      <c r="BD21">
        <v>0</v>
      </c>
    </row>
    <row r="22" spans="1:56" x14ac:dyDescent="0.2">
      <c r="A22" s="15">
        <f>'(Lab)limts'!A18</f>
        <v>72.89</v>
      </c>
      <c r="B22" s="29">
        <f>'(Lab)limts'!D18</f>
        <v>0.82751833333333313</v>
      </c>
      <c r="C22" s="15">
        <f>'(Lab)limts'!F18</f>
        <v>16.373333333333331</v>
      </c>
      <c r="D22" s="15">
        <f t="shared" si="35"/>
        <v>72.911666666666676</v>
      </c>
      <c r="E22" s="15">
        <f t="shared" si="35"/>
        <v>1.4316666666666666</v>
      </c>
      <c r="F22" s="15">
        <f t="shared" si="35"/>
        <v>13.528333333333334</v>
      </c>
      <c r="G22" s="15">
        <f t="shared" si="0"/>
        <v>16.394231639099381</v>
      </c>
      <c r="H22" s="15">
        <f t="shared" si="1"/>
        <v>13.603877102584477</v>
      </c>
      <c r="I22" s="15">
        <f t="shared" si="2"/>
        <v>14.999054370841929</v>
      </c>
      <c r="J22" s="15">
        <f t="shared" si="3"/>
        <v>0.41750816669364804</v>
      </c>
      <c r="K22" s="15">
        <f t="shared" si="4"/>
        <v>72.89</v>
      </c>
      <c r="L22" s="15">
        <f t="shared" si="5"/>
        <v>1.1730139955887162</v>
      </c>
      <c r="M22" s="15">
        <f t="shared" si="6"/>
        <v>16.373333333333331</v>
      </c>
      <c r="N22" s="15">
        <f t="shared" si="6"/>
        <v>72.911666666666676</v>
      </c>
      <c r="O22" s="15">
        <f t="shared" si="7"/>
        <v>2.0293991919830727</v>
      </c>
      <c r="P22" s="15">
        <f t="shared" si="8"/>
        <v>13.528333333333334</v>
      </c>
      <c r="Q22" s="15">
        <f t="shared" si="9"/>
        <v>16.415297934496692</v>
      </c>
      <c r="R22" s="15">
        <f t="shared" si="10"/>
        <v>13.679702623163974</v>
      </c>
      <c r="S22" s="15">
        <f t="shared" si="11"/>
        <v>85.902232070391307</v>
      </c>
      <c r="T22" s="15">
        <f t="shared" si="12"/>
        <v>81.468616430849139</v>
      </c>
      <c r="U22" s="15">
        <f t="shared" si="30"/>
        <v>-4.4336156395421682</v>
      </c>
      <c r="V22" s="15">
        <f t="shared" si="13"/>
        <v>2.1666666666675383E-2</v>
      </c>
      <c r="W22" s="15">
        <f t="shared" si="14"/>
        <v>-2.7355953113327178</v>
      </c>
      <c r="X22" s="15">
        <f t="shared" si="15"/>
        <v>-1.1592837863171548</v>
      </c>
      <c r="Y22" s="15">
        <f t="shared" si="16"/>
        <v>72.900833333333338</v>
      </c>
      <c r="Z22" s="15">
        <f t="shared" si="17"/>
        <v>15.047500278830334</v>
      </c>
      <c r="AA22" s="15">
        <f t="shared" si="31"/>
        <v>83.68542425062023</v>
      </c>
      <c r="AB22" s="15">
        <f t="shared" si="18"/>
        <v>524.44816736111136</v>
      </c>
      <c r="AC22" s="15">
        <f t="shared" si="19"/>
        <v>1.337144097751009</v>
      </c>
      <c r="AD22" s="15">
        <f t="shared" si="20"/>
        <v>1.6771375125473651</v>
      </c>
      <c r="AE22" s="15">
        <f t="shared" si="21"/>
        <v>0.58737274890854474</v>
      </c>
      <c r="AF22" s="15">
        <f t="shared" si="22"/>
        <v>1.1325773740446801</v>
      </c>
      <c r="AG22" s="15">
        <f t="shared" si="23"/>
        <v>1.1065118422092288E-24</v>
      </c>
      <c r="AH22" s="15">
        <f t="shared" si="24"/>
        <v>0.33360897955955054</v>
      </c>
      <c r="AI22" s="15">
        <f t="shared" si="25"/>
        <v>-1.2885496617275035E-26</v>
      </c>
      <c r="AJ22" s="15">
        <f t="shared" si="26"/>
        <v>1.6203688669842939E-2</v>
      </c>
      <c r="AK22" s="15">
        <f t="shared" si="27"/>
        <v>-1.6311097276559545</v>
      </c>
      <c r="AL22" s="15">
        <f t="shared" si="28"/>
        <v>-1.0235802099569589</v>
      </c>
      <c r="AM22" s="15">
        <f t="shared" si="29"/>
        <v>1.9257460760432368</v>
      </c>
      <c r="AN22" s="4">
        <f t="shared" si="32"/>
        <v>0</v>
      </c>
      <c r="AO22" s="5">
        <f t="shared" si="33"/>
        <v>0</v>
      </c>
      <c r="AP22" s="16">
        <f t="shared" si="34"/>
        <v>1.9257460760432368</v>
      </c>
      <c r="AQ22" t="s">
        <v>29</v>
      </c>
      <c r="AS22" s="4">
        <v>2</v>
      </c>
      <c r="AT22" s="4" t="s">
        <v>211</v>
      </c>
      <c r="AU22" s="13"/>
      <c r="AV22" s="13"/>
      <c r="BC22">
        <v>0</v>
      </c>
      <c r="BD22">
        <v>0</v>
      </c>
    </row>
    <row r="23" spans="1:56" x14ac:dyDescent="0.2">
      <c r="A23" s="15">
        <f>'(Lab)limts'!A19</f>
        <v>74.190000000000012</v>
      </c>
      <c r="B23" s="29">
        <f>'(Lab)limts'!D19</f>
        <v>0.92069166666666691</v>
      </c>
      <c r="C23" s="15">
        <f>'(Lab)limts'!F19</f>
        <v>14.436666666666667</v>
      </c>
      <c r="D23" s="15">
        <f t="shared" si="35"/>
        <v>72.911666666666676</v>
      </c>
      <c r="E23" s="15">
        <f t="shared" si="35"/>
        <v>1.4316666666666666</v>
      </c>
      <c r="F23" s="15">
        <f t="shared" si="35"/>
        <v>13.528333333333334</v>
      </c>
      <c r="G23" s="15">
        <f t="shared" si="0"/>
        <v>14.465995216006188</v>
      </c>
      <c r="H23" s="15">
        <f t="shared" si="1"/>
        <v>13.603877102584477</v>
      </c>
      <c r="I23" s="15">
        <f t="shared" si="2"/>
        <v>14.034936159295333</v>
      </c>
      <c r="J23" s="15">
        <f t="shared" si="3"/>
        <v>0.43428971893298873</v>
      </c>
      <c r="K23" s="15">
        <f t="shared" si="4"/>
        <v>74.190000000000012</v>
      </c>
      <c r="L23" s="15">
        <f t="shared" si="5"/>
        <v>1.3205385918072787</v>
      </c>
      <c r="M23" s="15">
        <f t="shared" si="6"/>
        <v>14.436666666666667</v>
      </c>
      <c r="N23" s="15">
        <f t="shared" si="6"/>
        <v>72.911666666666676</v>
      </c>
      <c r="O23" s="15">
        <f t="shared" si="7"/>
        <v>2.0534247809390624</v>
      </c>
      <c r="P23" s="15">
        <f t="shared" si="8"/>
        <v>13.528333333333334</v>
      </c>
      <c r="Q23" s="15">
        <f t="shared" si="9"/>
        <v>14.496936456261951</v>
      </c>
      <c r="R23" s="15">
        <f t="shared" si="10"/>
        <v>13.683287474461407</v>
      </c>
      <c r="S23" s="15">
        <f t="shared" si="11"/>
        <v>84.773632711601621</v>
      </c>
      <c r="T23" s="15">
        <f t="shared" si="12"/>
        <v>81.369127656390674</v>
      </c>
      <c r="U23" s="15">
        <f t="shared" si="30"/>
        <v>-3.4045050552109473</v>
      </c>
      <c r="V23" s="15">
        <f t="shared" si="13"/>
        <v>-1.278333333333336</v>
      </c>
      <c r="W23" s="15">
        <f t="shared" si="14"/>
        <v>-0.81364898180054368</v>
      </c>
      <c r="X23" s="15">
        <f t="shared" si="15"/>
        <v>-0.83675978935384454</v>
      </c>
      <c r="Y23" s="15">
        <f t="shared" si="16"/>
        <v>73.550833333333344</v>
      </c>
      <c r="Z23" s="15">
        <f t="shared" si="17"/>
        <v>14.090111965361679</v>
      </c>
      <c r="AA23" s="15">
        <f t="shared" si="31"/>
        <v>83.071380183996155</v>
      </c>
      <c r="AB23" s="15">
        <f t="shared" si="18"/>
        <v>554.64175069444491</v>
      </c>
      <c r="AC23" s="15">
        <f t="shared" si="19"/>
        <v>1.3470605325095855</v>
      </c>
      <c r="AD23" s="15">
        <f t="shared" si="20"/>
        <v>1.6340550384412755</v>
      </c>
      <c r="AE23" s="15">
        <f t="shared" si="21"/>
        <v>0.58567340292064662</v>
      </c>
      <c r="AF23" s="15">
        <f t="shared" si="22"/>
        <v>1.1237830573342944</v>
      </c>
      <c r="AG23" s="15">
        <f t="shared" si="23"/>
        <v>7.5933475328840472E-25</v>
      </c>
      <c r="AH23" s="15">
        <f t="shared" si="24"/>
        <v>0.26641146854507458</v>
      </c>
      <c r="AI23" s="15">
        <f t="shared" si="25"/>
        <v>-7.0614446111056308E-27</v>
      </c>
      <c r="AJ23" s="15">
        <f t="shared" si="26"/>
        <v>-0.94897987319975141</v>
      </c>
      <c r="AK23" s="15">
        <f t="shared" si="27"/>
        <v>-0.49793242128287374</v>
      </c>
      <c r="AL23" s="15">
        <f t="shared" si="28"/>
        <v>-0.74459192447580358</v>
      </c>
      <c r="AM23" s="15">
        <f t="shared" si="29"/>
        <v>1.3049584782273429</v>
      </c>
      <c r="AN23" s="4">
        <f t="shared" si="32"/>
        <v>0</v>
      </c>
      <c r="AO23" s="5">
        <f t="shared" si="33"/>
        <v>0</v>
      </c>
      <c r="AP23" s="16">
        <f t="shared" si="34"/>
        <v>1.3049584782273429</v>
      </c>
      <c r="AQ23" t="s">
        <v>30</v>
      </c>
      <c r="AS23" s="4">
        <v>3</v>
      </c>
      <c r="AT23" s="4" t="s">
        <v>212</v>
      </c>
      <c r="AU23" s="13"/>
      <c r="AV23" s="13"/>
      <c r="BC23">
        <v>0</v>
      </c>
      <c r="BD23">
        <v>0</v>
      </c>
    </row>
    <row r="24" spans="1:56" x14ac:dyDescent="0.2">
      <c r="A24" s="15">
        <f>'(Lab)limts'!A20</f>
        <v>71.75</v>
      </c>
      <c r="B24" s="29">
        <f>'(Lab)limts'!D20</f>
        <v>0.79599833333333336</v>
      </c>
      <c r="C24" s="15">
        <f>'(Lab)limts'!F20</f>
        <v>16.503333333333334</v>
      </c>
      <c r="D24" s="15">
        <f t="shared" si="35"/>
        <v>72.911666666666676</v>
      </c>
      <c r="E24" s="15">
        <f t="shared" si="35"/>
        <v>1.4316666666666666</v>
      </c>
      <c r="F24" s="15">
        <f t="shared" si="35"/>
        <v>13.528333333333334</v>
      </c>
      <c r="G24" s="15">
        <f t="shared" si="0"/>
        <v>16.522518708047528</v>
      </c>
      <c r="H24" s="15">
        <f t="shared" si="1"/>
        <v>13.603877102584477</v>
      </c>
      <c r="I24" s="15">
        <f t="shared" si="2"/>
        <v>15.063197905316002</v>
      </c>
      <c r="J24" s="15">
        <f t="shared" si="3"/>
        <v>0.41630136730125106</v>
      </c>
      <c r="K24" s="15">
        <f t="shared" si="4"/>
        <v>71.75</v>
      </c>
      <c r="L24" s="15">
        <f t="shared" si="5"/>
        <v>1.1273735278695169</v>
      </c>
      <c r="M24" s="15">
        <f t="shared" si="6"/>
        <v>16.503333333333334</v>
      </c>
      <c r="N24" s="15">
        <f t="shared" si="6"/>
        <v>72.911666666666676</v>
      </c>
      <c r="O24" s="15">
        <f t="shared" si="7"/>
        <v>2.0276714575196242</v>
      </c>
      <c r="P24" s="15">
        <f t="shared" si="8"/>
        <v>13.528333333333334</v>
      </c>
      <c r="Q24" s="15">
        <f t="shared" si="9"/>
        <v>16.541795010894436</v>
      </c>
      <c r="R24" s="15">
        <f t="shared" si="10"/>
        <v>13.679446418529427</v>
      </c>
      <c r="S24" s="15">
        <f t="shared" si="11"/>
        <v>86.092089497695369</v>
      </c>
      <c r="T24" s="15">
        <f t="shared" si="12"/>
        <v>81.4757728990554</v>
      </c>
      <c r="U24" s="15">
        <f t="shared" si="30"/>
        <v>-4.616316598639969</v>
      </c>
      <c r="V24" s="15">
        <f t="shared" si="13"/>
        <v>1.161666666666676</v>
      </c>
      <c r="W24" s="15">
        <f t="shared" si="14"/>
        <v>-2.8623485923650094</v>
      </c>
      <c r="X24" s="15">
        <f t="shared" si="15"/>
        <v>-1.211660801511016</v>
      </c>
      <c r="Y24" s="15">
        <f t="shared" si="16"/>
        <v>72.330833333333345</v>
      </c>
      <c r="Z24" s="15">
        <f t="shared" si="17"/>
        <v>15.110620714711931</v>
      </c>
      <c r="AA24" s="15">
        <f t="shared" si="31"/>
        <v>83.783931198375384</v>
      </c>
      <c r="AB24" s="15">
        <f t="shared" si="18"/>
        <v>498.66611736111162</v>
      </c>
      <c r="AC24" s="15">
        <f t="shared" si="19"/>
        <v>1.3284408598833619</v>
      </c>
      <c r="AD24" s="15">
        <f t="shared" si="20"/>
        <v>1.6799779321620369</v>
      </c>
      <c r="AE24" s="15">
        <f t="shared" si="21"/>
        <v>0.58766424075718038</v>
      </c>
      <c r="AF24" s="15">
        <f t="shared" si="22"/>
        <v>1.1331995717452137</v>
      </c>
      <c r="AG24" s="15">
        <f t="shared" si="23"/>
        <v>1.1752767653083395E-24</v>
      </c>
      <c r="AH24" s="15">
        <f t="shared" si="24"/>
        <v>0.33839267686436969</v>
      </c>
      <c r="AI24" s="15">
        <f t="shared" si="25"/>
        <v>-1.3882525171976368E-26</v>
      </c>
      <c r="AJ24" s="15">
        <f t="shared" si="26"/>
        <v>0.87445869947772548</v>
      </c>
      <c r="AK24" s="15">
        <f t="shared" si="27"/>
        <v>-1.7038013045095943</v>
      </c>
      <c r="AL24" s="15">
        <f t="shared" si="28"/>
        <v>-1.0692386687412581</v>
      </c>
      <c r="AM24" s="15">
        <f t="shared" si="29"/>
        <v>2.193373710308494</v>
      </c>
      <c r="AN24" s="4">
        <f>IF((T24-S24)&gt;180,1,IF((T24-S24)&lt;-180,2,0))</f>
        <v>0</v>
      </c>
      <c r="AO24" s="5">
        <f t="shared" si="33"/>
        <v>0</v>
      </c>
      <c r="AP24" s="16">
        <f t="shared" si="34"/>
        <v>2.193373710308494</v>
      </c>
      <c r="AQ24" t="s">
        <v>31</v>
      </c>
      <c r="BC24">
        <v>0</v>
      </c>
      <c r="BD24">
        <v>0</v>
      </c>
    </row>
    <row r="25" spans="1:56" x14ac:dyDescent="0.2">
      <c r="A25" s="15">
        <f>'(Lab)limts'!A21</f>
        <v>72.911666666666676</v>
      </c>
      <c r="B25" s="29">
        <f>'(Lab)limts'!D21</f>
        <v>0.91907833333333344</v>
      </c>
      <c r="C25" s="15">
        <f>'(Lab)limts'!F21</f>
        <v>13.528333333333334</v>
      </c>
      <c r="D25" s="15">
        <f t="shared" si="35"/>
        <v>72.911666666666676</v>
      </c>
      <c r="E25" s="15">
        <f t="shared" si="35"/>
        <v>1.4316666666666666</v>
      </c>
      <c r="F25" s="15">
        <f t="shared" si="35"/>
        <v>13.528333333333334</v>
      </c>
      <c r="G25" s="15">
        <f t="shared" si="0"/>
        <v>13.559517239215435</v>
      </c>
      <c r="H25" s="15">
        <f t="shared" si="1"/>
        <v>13.603877102584477</v>
      </c>
      <c r="I25" s="15">
        <f t="shared" si="2"/>
        <v>13.581697170899956</v>
      </c>
      <c r="J25" s="15">
        <f t="shared" si="3"/>
        <v>0.44131768380210717</v>
      </c>
      <c r="K25" s="15">
        <f t="shared" si="4"/>
        <v>72.911666666666676</v>
      </c>
      <c r="L25" s="15">
        <f t="shared" si="5"/>
        <v>1.3246838546327011</v>
      </c>
      <c r="M25" s="15">
        <f t="shared" ref="M25:N49" si="36">C25</f>
        <v>13.528333333333334</v>
      </c>
      <c r="N25" s="15">
        <f t="shared" si="36"/>
        <v>72.911666666666676</v>
      </c>
      <c r="O25" s="15">
        <f t="shared" si="7"/>
        <v>2.0634864839766833</v>
      </c>
      <c r="P25" s="15">
        <f t="shared" si="8"/>
        <v>13.528333333333334</v>
      </c>
      <c r="Q25" s="15">
        <f t="shared" si="9"/>
        <v>13.593034616762452</v>
      </c>
      <c r="R25" s="15">
        <f t="shared" si="10"/>
        <v>13.68480103060809</v>
      </c>
      <c r="S25" s="15">
        <f t="shared" si="11"/>
        <v>84.407470507335148</v>
      </c>
      <c r="T25" s="15">
        <f t="shared" si="12"/>
        <v>81.327478182198604</v>
      </c>
      <c r="U25" s="15">
        <f t="shared" si="30"/>
        <v>-3.0799923251365442</v>
      </c>
      <c r="V25" s="15">
        <f t="shared" si="13"/>
        <v>0</v>
      </c>
      <c r="W25" s="15">
        <f t="shared" si="14"/>
        <v>9.1766413845638439E-2</v>
      </c>
      <c r="X25" s="15">
        <f t="shared" si="15"/>
        <v>-0.73308133956300714</v>
      </c>
      <c r="Y25" s="15">
        <f t="shared" si="16"/>
        <v>72.911666666666676</v>
      </c>
      <c r="Z25" s="15">
        <f t="shared" si="17"/>
        <v>13.638917823685272</v>
      </c>
      <c r="AA25" s="15">
        <f t="shared" si="31"/>
        <v>82.867474344766876</v>
      </c>
      <c r="AB25" s="15">
        <f t="shared" si="18"/>
        <v>524.94446944444485</v>
      </c>
      <c r="AC25" s="15">
        <f t="shared" si="19"/>
        <v>1.3373094426004382</v>
      </c>
      <c r="AD25" s="15">
        <f t="shared" si="20"/>
        <v>1.6137513020658374</v>
      </c>
      <c r="AE25" s="15">
        <f t="shared" si="21"/>
        <v>0.58515331645898849</v>
      </c>
      <c r="AF25" s="15">
        <f t="shared" si="22"/>
        <v>1.1197128699616157</v>
      </c>
      <c r="AG25" s="15">
        <f t="shared" si="23"/>
        <v>6.6990976824022115E-25</v>
      </c>
      <c r="AH25" s="15">
        <f t="shared" si="24"/>
        <v>0.23815980554080993</v>
      </c>
      <c r="AI25" s="15">
        <f t="shared" si="25"/>
        <v>-5.5691913606848177E-27</v>
      </c>
      <c r="AJ25" s="15">
        <f t="shared" si="26"/>
        <v>0</v>
      </c>
      <c r="AK25" s="15">
        <f t="shared" si="27"/>
        <v>5.6865276407934748E-2</v>
      </c>
      <c r="AL25" s="15">
        <f t="shared" si="28"/>
        <v>-0.65470475443239085</v>
      </c>
      <c r="AM25" s="15">
        <f t="shared" si="29"/>
        <v>0.65716966997673287</v>
      </c>
      <c r="AN25" s="4">
        <f t="shared" si="32"/>
        <v>0</v>
      </c>
      <c r="AO25" s="5">
        <f t="shared" si="33"/>
        <v>0</v>
      </c>
      <c r="AP25" s="16">
        <f t="shared" si="34"/>
        <v>0.65716966997673287</v>
      </c>
      <c r="AQ25" t="s">
        <v>32</v>
      </c>
      <c r="BC25">
        <v>0</v>
      </c>
      <c r="BD25">
        <v>0</v>
      </c>
    </row>
    <row r="26" spans="1:56" x14ac:dyDescent="0.2">
      <c r="A26" s="15">
        <f>'(Lab)limts'!A22</f>
        <v>69.584999999999994</v>
      </c>
      <c r="B26" s="29">
        <f>'(Lab)limts'!D22</f>
        <v>0.73769166666666641</v>
      </c>
      <c r="C26" s="15">
        <f>'(Lab)limts'!F22</f>
        <v>16.701666666666668</v>
      </c>
      <c r="D26" s="15">
        <f t="shared" si="35"/>
        <v>72.911666666666676</v>
      </c>
      <c r="E26" s="15">
        <f t="shared" si="35"/>
        <v>1.4316666666666666</v>
      </c>
      <c r="F26" s="15">
        <f t="shared" si="35"/>
        <v>13.528333333333334</v>
      </c>
      <c r="G26" s="15">
        <f t="shared" si="0"/>
        <v>16.717950186536445</v>
      </c>
      <c r="H26" s="15">
        <f t="shared" si="1"/>
        <v>13.603877102584477</v>
      </c>
      <c r="I26" s="15">
        <f t="shared" si="2"/>
        <v>15.160913644560461</v>
      </c>
      <c r="J26" s="15">
        <f t="shared" si="3"/>
        <v>0.41444104484157296</v>
      </c>
      <c r="K26" s="15">
        <f t="shared" si="4"/>
        <v>69.584999999999994</v>
      </c>
      <c r="L26" s="15">
        <f t="shared" si="5"/>
        <v>1.0434213717709211</v>
      </c>
      <c r="M26" s="15">
        <f t="shared" si="36"/>
        <v>16.701666666666668</v>
      </c>
      <c r="N26" s="15">
        <f t="shared" si="36"/>
        <v>72.911666666666676</v>
      </c>
      <c r="O26" s="15">
        <f t="shared" si="7"/>
        <v>2.0250080958648518</v>
      </c>
      <c r="P26" s="15">
        <f t="shared" si="8"/>
        <v>13.528333333333334</v>
      </c>
      <c r="Q26" s="15">
        <f t="shared" si="9"/>
        <v>16.734228324112014</v>
      </c>
      <c r="R26" s="15">
        <f t="shared" si="10"/>
        <v>13.679051888420338</v>
      </c>
      <c r="S26" s="15">
        <f t="shared" si="11"/>
        <v>86.425144571602871</v>
      </c>
      <c r="T26" s="15">
        <f t="shared" si="12"/>
        <v>81.486805363941272</v>
      </c>
      <c r="U26" s="15">
        <f t="shared" si="30"/>
        <v>-4.9383392076615991</v>
      </c>
      <c r="V26" s="15">
        <f t="shared" si="13"/>
        <v>3.3266666666666822</v>
      </c>
      <c r="W26" s="15">
        <f t="shared" si="14"/>
        <v>-3.055176435691676</v>
      </c>
      <c r="X26" s="15">
        <f t="shared" si="15"/>
        <v>-1.3036310398867441</v>
      </c>
      <c r="Y26" s="15">
        <f t="shared" si="16"/>
        <v>71.248333333333335</v>
      </c>
      <c r="Z26" s="15">
        <f t="shared" si="17"/>
        <v>15.206640106266175</v>
      </c>
      <c r="AA26" s="15">
        <f t="shared" si="31"/>
        <v>83.955974967772079</v>
      </c>
      <c r="AB26" s="15">
        <f t="shared" si="18"/>
        <v>451.49166944444448</v>
      </c>
      <c r="AC26" s="15">
        <f t="shared" si="19"/>
        <v>1.3118918228604906</v>
      </c>
      <c r="AD26" s="15">
        <f t="shared" si="20"/>
        <v>1.6842988047819778</v>
      </c>
      <c r="AE26" s="15">
        <f t="shared" si="21"/>
        <v>0.58818602391444796</v>
      </c>
      <c r="AF26" s="15">
        <f t="shared" si="22"/>
        <v>1.1341649977180401</v>
      </c>
      <c r="AG26" s="15">
        <f t="shared" si="23"/>
        <v>1.305685790489117E-24</v>
      </c>
      <c r="AH26" s="15">
        <f t="shared" si="24"/>
        <v>0.34575436510919333</v>
      </c>
      <c r="AI26" s="15">
        <f t="shared" si="25"/>
        <v>-1.5758457790755121E-26</v>
      </c>
      <c r="AJ26" s="15">
        <f t="shared" si="26"/>
        <v>2.5357781858973043</v>
      </c>
      <c r="AK26" s="15">
        <f t="shared" si="27"/>
        <v>-1.8139159316729134</v>
      </c>
      <c r="AL26" s="15">
        <f t="shared" si="28"/>
        <v>-1.1494192137031849</v>
      </c>
      <c r="AM26" s="15">
        <f t="shared" si="29"/>
        <v>3.3228943022731685</v>
      </c>
      <c r="AN26" s="4">
        <f t="shared" si="32"/>
        <v>0</v>
      </c>
      <c r="AO26" s="5">
        <f t="shared" si="33"/>
        <v>0</v>
      </c>
      <c r="AP26" s="16">
        <f t="shared" si="34"/>
        <v>3.3228943022731685</v>
      </c>
      <c r="AQ26" t="s">
        <v>33</v>
      </c>
      <c r="BC26">
        <v>0</v>
      </c>
      <c r="BD26">
        <v>0</v>
      </c>
    </row>
    <row r="27" spans="1:56" x14ac:dyDescent="0.2">
      <c r="A27" s="15">
        <f>'(Lab)limts'!A23</f>
        <v>67.913333333333341</v>
      </c>
      <c r="B27" s="29">
        <f>'(Lab)limts'!D23</f>
        <v>0.67613166666666702</v>
      </c>
      <c r="C27" s="15">
        <f>'(Lab)limts'!F23</f>
        <v>17.371666666666666</v>
      </c>
      <c r="D27" s="15">
        <f t="shared" ref="D27:F42" si="37">D26</f>
        <v>72.911666666666676</v>
      </c>
      <c r="E27" s="15">
        <f t="shared" si="37"/>
        <v>1.4316666666666666</v>
      </c>
      <c r="F27" s="15">
        <f t="shared" si="37"/>
        <v>13.528333333333334</v>
      </c>
      <c r="G27" s="15">
        <f t="shared" si="0"/>
        <v>17.384819723208153</v>
      </c>
      <c r="H27" s="15">
        <f t="shared" si="1"/>
        <v>13.603877102584477</v>
      </c>
      <c r="I27" s="15">
        <f t="shared" si="2"/>
        <v>15.494348412896315</v>
      </c>
      <c r="J27" s="15">
        <f t="shared" si="3"/>
        <v>0.40789358034443574</v>
      </c>
      <c r="K27" s="15">
        <f t="shared" si="4"/>
        <v>67.913333333333341</v>
      </c>
      <c r="L27" s="15">
        <f t="shared" si="5"/>
        <v>0.95192143296758436</v>
      </c>
      <c r="M27" s="15">
        <f t="shared" si="36"/>
        <v>17.371666666666666</v>
      </c>
      <c r="N27" s="15">
        <f t="shared" si="36"/>
        <v>72.911666666666676</v>
      </c>
      <c r="O27" s="15">
        <f t="shared" si="7"/>
        <v>2.0156343091931173</v>
      </c>
      <c r="P27" s="15">
        <f t="shared" si="8"/>
        <v>13.528333333333334</v>
      </c>
      <c r="Q27" s="15">
        <f t="shared" si="9"/>
        <v>17.397728506685027</v>
      </c>
      <c r="R27" s="15">
        <f t="shared" si="10"/>
        <v>13.677667361292794</v>
      </c>
      <c r="S27" s="15">
        <f t="shared" si="11"/>
        <v>86.863479558865237</v>
      </c>
      <c r="T27" s="15">
        <f t="shared" si="12"/>
        <v>81.525639530805805</v>
      </c>
      <c r="U27" s="15">
        <f t="shared" si="30"/>
        <v>-5.337840028059432</v>
      </c>
      <c r="V27" s="15">
        <f t="shared" si="13"/>
        <v>4.9983333333333348</v>
      </c>
      <c r="W27" s="15">
        <f t="shared" si="14"/>
        <v>-3.7200611453922328</v>
      </c>
      <c r="X27" s="15">
        <f t="shared" si="15"/>
        <v>-1.4366075555634992</v>
      </c>
      <c r="Y27" s="15">
        <f t="shared" si="16"/>
        <v>70.412500000000009</v>
      </c>
      <c r="Z27" s="15">
        <f t="shared" si="17"/>
        <v>15.537697933988911</v>
      </c>
      <c r="AA27" s="15">
        <f t="shared" si="31"/>
        <v>84.194559544835528</v>
      </c>
      <c r="AB27" s="15">
        <f t="shared" si="18"/>
        <v>416.67015625000033</v>
      </c>
      <c r="AC27" s="15">
        <f t="shared" si="19"/>
        <v>1.2990934475701654</v>
      </c>
      <c r="AD27" s="15">
        <f t="shared" si="20"/>
        <v>1.6991964070295009</v>
      </c>
      <c r="AE27" s="15">
        <f t="shared" si="21"/>
        <v>0.58893652570840449</v>
      </c>
      <c r="AF27" s="15">
        <f t="shared" si="22"/>
        <v>1.1372607675812512</v>
      </c>
      <c r="AG27" s="15">
        <f t="shared" si="23"/>
        <v>1.5105802399089108E-24</v>
      </c>
      <c r="AH27" s="15">
        <f t="shared" si="24"/>
        <v>0.37192139321947709</v>
      </c>
      <c r="AI27" s="15">
        <f t="shared" si="25"/>
        <v>-1.9611116636207197E-26</v>
      </c>
      <c r="AJ27" s="15">
        <f t="shared" si="26"/>
        <v>3.8475548796603176</v>
      </c>
      <c r="AK27" s="15">
        <f t="shared" si="27"/>
        <v>-2.1893061508384215</v>
      </c>
      <c r="AL27" s="15">
        <f t="shared" si="28"/>
        <v>-1.2632173697672739</v>
      </c>
      <c r="AM27" s="15">
        <f t="shared" si="29"/>
        <v>4.6035267021468025</v>
      </c>
      <c r="AN27" s="4">
        <f t="shared" si="32"/>
        <v>0</v>
      </c>
      <c r="AO27" s="5">
        <f t="shared" si="33"/>
        <v>0</v>
      </c>
      <c r="AP27" s="16">
        <f t="shared" si="34"/>
        <v>4.6035267021468025</v>
      </c>
      <c r="AQ27" t="s">
        <v>34</v>
      </c>
      <c r="BC27">
        <v>0</v>
      </c>
      <c r="BD27">
        <v>0</v>
      </c>
    </row>
    <row r="28" spans="1:56" x14ac:dyDescent="0.2">
      <c r="A28" s="15">
        <f>'(Lab)limts'!A24</f>
        <v>63.883333333333333</v>
      </c>
      <c r="B28" s="29">
        <f>'(Lab)limts'!D24</f>
        <v>0.45173166666666664</v>
      </c>
      <c r="C28" s="15">
        <f>'(Lab)limts'!F24</f>
        <v>17.371666666666666</v>
      </c>
      <c r="D28" s="15">
        <f t="shared" si="37"/>
        <v>72.911666666666676</v>
      </c>
      <c r="E28" s="15">
        <f t="shared" si="37"/>
        <v>1.4316666666666666</v>
      </c>
      <c r="F28" s="15">
        <f t="shared" si="37"/>
        <v>13.528333333333334</v>
      </c>
      <c r="G28" s="15">
        <f t="shared" si="0"/>
        <v>17.377539074231635</v>
      </c>
      <c r="H28" s="15">
        <f t="shared" si="1"/>
        <v>13.603877102584477</v>
      </c>
      <c r="I28" s="15">
        <f t="shared" si="2"/>
        <v>15.490708088408056</v>
      </c>
      <c r="J28" s="15">
        <f t="shared" si="3"/>
        <v>0.4079667316322817</v>
      </c>
      <c r="K28" s="15">
        <f t="shared" si="4"/>
        <v>63.883333333333333</v>
      </c>
      <c r="L28" s="15">
        <f t="shared" si="5"/>
        <v>0.63602315829146994</v>
      </c>
      <c r="M28" s="15">
        <f t="shared" si="36"/>
        <v>17.371666666666666</v>
      </c>
      <c r="N28" s="15">
        <f t="shared" si="36"/>
        <v>72.911666666666676</v>
      </c>
      <c r="O28" s="15">
        <f t="shared" si="7"/>
        <v>2.01573903745355</v>
      </c>
      <c r="P28" s="15">
        <f t="shared" si="8"/>
        <v>13.528333333333334</v>
      </c>
      <c r="Q28" s="15">
        <f t="shared" si="9"/>
        <v>17.383306021458083</v>
      </c>
      <c r="R28" s="15">
        <f t="shared" si="10"/>
        <v>13.677682795155471</v>
      </c>
      <c r="S28" s="15">
        <f t="shared" si="11"/>
        <v>87.90318492049596</v>
      </c>
      <c r="T28" s="15">
        <f t="shared" si="12"/>
        <v>81.525205614218024</v>
      </c>
      <c r="U28" s="15">
        <f t="shared" si="30"/>
        <v>-6.3779793062779362</v>
      </c>
      <c r="V28" s="15">
        <f t="shared" si="13"/>
        <v>9.0283333333333431</v>
      </c>
      <c r="W28" s="15">
        <f t="shared" si="14"/>
        <v>-3.7056232263026114</v>
      </c>
      <c r="X28" s="15">
        <f t="shared" si="15"/>
        <v>-1.715570902938645</v>
      </c>
      <c r="Y28" s="15">
        <f t="shared" si="16"/>
        <v>68.397500000000008</v>
      </c>
      <c r="Z28" s="15">
        <f t="shared" si="17"/>
        <v>15.530494408306776</v>
      </c>
      <c r="AA28" s="15">
        <f t="shared" si="31"/>
        <v>84.714195267356985</v>
      </c>
      <c r="AB28" s="15">
        <f t="shared" si="18"/>
        <v>338.46800625000031</v>
      </c>
      <c r="AC28" s="15">
        <f t="shared" si="19"/>
        <v>1.2681536310355481</v>
      </c>
      <c r="AD28" s="15">
        <f t="shared" si="20"/>
        <v>1.6988722483738048</v>
      </c>
      <c r="AE28" s="15">
        <f t="shared" si="21"/>
        <v>0.59068081769920866</v>
      </c>
      <c r="AF28" s="15">
        <f t="shared" si="22"/>
        <v>1.1376034770455745</v>
      </c>
      <c r="AG28" s="15">
        <f t="shared" si="23"/>
        <v>2.0737107621127174E-24</v>
      </c>
      <c r="AH28" s="15">
        <f t="shared" si="24"/>
        <v>0.3713390511997075</v>
      </c>
      <c r="AI28" s="15">
        <f t="shared" si="25"/>
        <v>-2.6879808370169174E-26</v>
      </c>
      <c r="AJ28" s="15">
        <f t="shared" si="26"/>
        <v>7.1192741260859638</v>
      </c>
      <c r="AK28" s="15">
        <f t="shared" si="27"/>
        <v>-2.1812253569093909</v>
      </c>
      <c r="AL28" s="15">
        <f t="shared" si="28"/>
        <v>-1.508057014201545</v>
      </c>
      <c r="AM28" s="15">
        <f t="shared" si="29"/>
        <v>7.5971076139583573</v>
      </c>
      <c r="AN28" s="4">
        <f t="shared" si="32"/>
        <v>0</v>
      </c>
      <c r="AO28" s="5">
        <f t="shared" si="33"/>
        <v>0</v>
      </c>
      <c r="AP28" s="16">
        <f t="shared" si="34"/>
        <v>7.5971076139583573</v>
      </c>
      <c r="AQ28" t="s">
        <v>118</v>
      </c>
      <c r="BC28">
        <v>0</v>
      </c>
      <c r="BD28">
        <v>0</v>
      </c>
    </row>
    <row r="29" spans="1:56" x14ac:dyDescent="0.2">
      <c r="A29" s="15">
        <f>'(Lab)limts'!A25</f>
        <v>59.976666666666667</v>
      </c>
      <c r="B29" s="29">
        <f>'(Lab)limts'!D25</f>
        <v>0.39599833333333323</v>
      </c>
      <c r="C29" s="15">
        <f>'(Lab)limts'!F25</f>
        <v>17.371666666666666</v>
      </c>
      <c r="D29" s="15">
        <f t="shared" si="37"/>
        <v>72.911666666666676</v>
      </c>
      <c r="E29" s="15">
        <f t="shared" si="37"/>
        <v>1.4316666666666666</v>
      </c>
      <c r="F29" s="15">
        <f t="shared" si="37"/>
        <v>13.528333333333334</v>
      </c>
      <c r="G29" s="15">
        <f t="shared" si="0"/>
        <v>17.376179599030984</v>
      </c>
      <c r="H29" s="15">
        <f t="shared" si="1"/>
        <v>13.603877102584477</v>
      </c>
      <c r="I29" s="15">
        <f t="shared" si="2"/>
        <v>15.49002835080773</v>
      </c>
      <c r="J29" s="15">
        <f t="shared" si="3"/>
        <v>0.40798038668352038</v>
      </c>
      <c r="K29" s="15">
        <f t="shared" si="4"/>
        <v>59.976666666666667</v>
      </c>
      <c r="L29" s="15">
        <f t="shared" si="5"/>
        <v>0.55755788649269611</v>
      </c>
      <c r="M29" s="15">
        <f t="shared" si="36"/>
        <v>17.371666666666666</v>
      </c>
      <c r="N29" s="15">
        <f t="shared" si="36"/>
        <v>72.911666666666676</v>
      </c>
      <c r="O29" s="15">
        <f t="shared" si="7"/>
        <v>2.0157585869352399</v>
      </c>
      <c r="P29" s="15">
        <f t="shared" si="8"/>
        <v>13.528333333333334</v>
      </c>
      <c r="Q29" s="15">
        <f t="shared" si="9"/>
        <v>17.380612002302104</v>
      </c>
      <c r="R29" s="15">
        <f t="shared" si="10"/>
        <v>13.677685676260474</v>
      </c>
      <c r="S29" s="15">
        <f t="shared" si="11"/>
        <v>88.161676045178268</v>
      </c>
      <c r="T29" s="15">
        <f t="shared" si="12"/>
        <v>81.525124615708222</v>
      </c>
      <c r="U29" s="15">
        <f t="shared" si="30"/>
        <v>-6.6365514294700461</v>
      </c>
      <c r="V29" s="15">
        <f t="shared" si="13"/>
        <v>12.935000000000009</v>
      </c>
      <c r="W29" s="15">
        <f t="shared" si="14"/>
        <v>-3.7029263260416307</v>
      </c>
      <c r="X29" s="15">
        <f t="shared" si="15"/>
        <v>-1.784908125868127</v>
      </c>
      <c r="Y29" s="15">
        <f t="shared" si="16"/>
        <v>66.444166666666675</v>
      </c>
      <c r="Z29" s="15">
        <f t="shared" si="17"/>
        <v>15.529148839281289</v>
      </c>
      <c r="AA29" s="15">
        <f t="shared" si="31"/>
        <v>84.843400330443245</v>
      </c>
      <c r="AB29" s="15">
        <f t="shared" si="18"/>
        <v>270.41061736111141</v>
      </c>
      <c r="AC29" s="15">
        <f t="shared" si="19"/>
        <v>1.2380174256879062</v>
      </c>
      <c r="AD29" s="15">
        <f t="shared" si="20"/>
        <v>1.6988116977676579</v>
      </c>
      <c r="AE29" s="15">
        <f t="shared" si="21"/>
        <v>0.5911381669875585</v>
      </c>
      <c r="AF29" s="15">
        <f t="shared" si="22"/>
        <v>1.1376980886959456</v>
      </c>
      <c r="AG29" s="15">
        <f t="shared" si="23"/>
        <v>2.243389242181014E-24</v>
      </c>
      <c r="AH29" s="15">
        <f t="shared" si="24"/>
        <v>0.37123033769758479</v>
      </c>
      <c r="AI29" s="15">
        <f t="shared" si="25"/>
        <v>-2.9070697808442609E-26</v>
      </c>
      <c r="AJ29" s="15">
        <f t="shared" si="26"/>
        <v>10.448156650794036</v>
      </c>
      <c r="AK29" s="15">
        <f t="shared" si="27"/>
        <v>-2.179715580548157</v>
      </c>
      <c r="AL29" s="15">
        <f t="shared" si="28"/>
        <v>-1.5688767904269116</v>
      </c>
      <c r="AM29" s="15">
        <f t="shared" si="29"/>
        <v>10.787794575127776</v>
      </c>
      <c r="AN29" s="4">
        <f t="shared" si="32"/>
        <v>0</v>
      </c>
      <c r="AO29" s="5">
        <f t="shared" si="33"/>
        <v>0</v>
      </c>
      <c r="AP29" s="16">
        <f t="shared" si="34"/>
        <v>10.787794575127776</v>
      </c>
      <c r="AQ29" t="s">
        <v>36</v>
      </c>
      <c r="BC29">
        <v>0</v>
      </c>
      <c r="BD29">
        <v>0</v>
      </c>
    </row>
    <row r="30" spans="1:56" x14ac:dyDescent="0.2">
      <c r="A30" s="15">
        <f>'(Lab)limts'!A26</f>
        <v>72.785000000000011</v>
      </c>
      <c r="B30" s="29">
        <f>'(Lab)limts'!D26</f>
        <v>0.18</v>
      </c>
      <c r="C30" s="15">
        <f>'(Lab)limts'!F26</f>
        <v>12.328333333333333</v>
      </c>
      <c r="D30" s="15">
        <f t="shared" si="37"/>
        <v>72.911666666666676</v>
      </c>
      <c r="E30" s="15">
        <f t="shared" si="37"/>
        <v>1.4316666666666666</v>
      </c>
      <c r="F30" s="15">
        <f t="shared" si="37"/>
        <v>13.528333333333334</v>
      </c>
      <c r="G30" s="15">
        <f t="shared" si="0"/>
        <v>12.329647309545305</v>
      </c>
      <c r="H30" s="15">
        <f t="shared" si="1"/>
        <v>13.603877102584477</v>
      </c>
      <c r="I30" s="15">
        <f t="shared" si="2"/>
        <v>12.966762206064891</v>
      </c>
      <c r="J30" s="15">
        <f t="shared" si="3"/>
        <v>0.450007068454439</v>
      </c>
      <c r="K30" s="15">
        <f t="shared" si="4"/>
        <v>72.785000000000011</v>
      </c>
      <c r="L30" s="15">
        <f t="shared" si="5"/>
        <v>0.26100127232179904</v>
      </c>
      <c r="M30" s="15">
        <f t="shared" si="36"/>
        <v>12.328333333333333</v>
      </c>
      <c r="N30" s="15">
        <f t="shared" si="36"/>
        <v>72.911666666666676</v>
      </c>
      <c r="O30" s="15">
        <f t="shared" si="7"/>
        <v>2.0759267863372717</v>
      </c>
      <c r="P30" s="15">
        <f t="shared" si="8"/>
        <v>13.528333333333334</v>
      </c>
      <c r="Q30" s="15">
        <f t="shared" si="9"/>
        <v>12.331095832971673</v>
      </c>
      <c r="R30" s="15">
        <f t="shared" si="10"/>
        <v>13.686682388366085</v>
      </c>
      <c r="S30" s="15">
        <f t="shared" si="11"/>
        <v>88.787180930639138</v>
      </c>
      <c r="T30" s="15">
        <f t="shared" si="12"/>
        <v>81.275995490435378</v>
      </c>
      <c r="U30" s="15">
        <f t="shared" si="30"/>
        <v>-7.5111854402037608</v>
      </c>
      <c r="V30" s="15">
        <f t="shared" si="13"/>
        <v>0.12666666666666515</v>
      </c>
      <c r="W30" s="15">
        <f t="shared" si="14"/>
        <v>1.355586555394412</v>
      </c>
      <c r="X30" s="15">
        <f t="shared" si="15"/>
        <v>-1.7018635997806164</v>
      </c>
      <c r="Y30" s="15">
        <f t="shared" si="16"/>
        <v>72.848333333333343</v>
      </c>
      <c r="Z30" s="15">
        <f t="shared" si="17"/>
        <v>13.008889110668878</v>
      </c>
      <c r="AA30" s="15">
        <f t="shared" si="31"/>
        <v>85.031588210537251</v>
      </c>
      <c r="AB30" s="15">
        <f t="shared" si="18"/>
        <v>522.0463361111116</v>
      </c>
      <c r="AC30" s="15">
        <f t="shared" si="19"/>
        <v>1.3363427761834807</v>
      </c>
      <c r="AD30" s="15">
        <f t="shared" si="20"/>
        <v>1.5854000099800996</v>
      </c>
      <c r="AE30" s="15">
        <f t="shared" si="21"/>
        <v>0.59182133759931344</v>
      </c>
      <c r="AF30" s="15">
        <f t="shared" si="22"/>
        <v>1.115484072312358</v>
      </c>
      <c r="AG30" s="15">
        <f t="shared" si="23"/>
        <v>2.5154297130635702E-24</v>
      </c>
      <c r="AH30" s="15">
        <f t="shared" si="24"/>
        <v>0.20223162721343929</v>
      </c>
      <c r="AI30" s="15">
        <f t="shared" si="25"/>
        <v>-1.7756960402213548E-26</v>
      </c>
      <c r="AJ30" s="15">
        <f t="shared" si="26"/>
        <v>9.4786060076904793E-2</v>
      </c>
      <c r="AK30" s="15">
        <f t="shared" si="27"/>
        <v>0.85504386707517921</v>
      </c>
      <c r="AL30" s="15">
        <f t="shared" si="28"/>
        <v>-1.5256727030200574</v>
      </c>
      <c r="AM30" s="15">
        <f t="shared" si="29"/>
        <v>1.751502671578981</v>
      </c>
      <c r="AN30" s="4">
        <f t="shared" si="32"/>
        <v>0</v>
      </c>
      <c r="AO30" s="5">
        <f t="shared" si="33"/>
        <v>0</v>
      </c>
      <c r="AP30" s="16">
        <f t="shared" si="34"/>
        <v>1.751502671578981</v>
      </c>
      <c r="AQ30" t="s">
        <v>37</v>
      </c>
      <c r="BC30">
        <v>0</v>
      </c>
      <c r="BD30">
        <v>0</v>
      </c>
    </row>
    <row r="31" spans="1:56" x14ac:dyDescent="0.2">
      <c r="A31" s="15">
        <f>'(Lab)limts'!A27</f>
        <v>71.651666666666671</v>
      </c>
      <c r="B31" s="29">
        <f>'(Lab)limts'!D27</f>
        <v>0.68166700000000002</v>
      </c>
      <c r="C31" s="15">
        <f>'(Lab)limts'!F27</f>
        <v>16.886666666666667</v>
      </c>
      <c r="D31" s="15">
        <f t="shared" si="37"/>
        <v>72.911666666666676</v>
      </c>
      <c r="E31" s="15">
        <f t="shared" si="37"/>
        <v>1.4316666666666666</v>
      </c>
      <c r="F31" s="15">
        <f t="shared" si="37"/>
        <v>13.528333333333334</v>
      </c>
      <c r="G31" s="15">
        <f t="shared" si="0"/>
        <v>16.900419551301088</v>
      </c>
      <c r="H31" s="15">
        <f t="shared" si="1"/>
        <v>13.603877102584477</v>
      </c>
      <c r="I31" s="15">
        <f t="shared" si="2"/>
        <v>15.252148326942782</v>
      </c>
      <c r="J31" s="15">
        <f t="shared" si="3"/>
        <v>0.41268021070665695</v>
      </c>
      <c r="K31" s="15">
        <f t="shared" si="4"/>
        <v>71.651666666666671</v>
      </c>
      <c r="L31" s="15">
        <f t="shared" si="5"/>
        <v>0.96297748119177473</v>
      </c>
      <c r="M31" s="15">
        <f t="shared" si="36"/>
        <v>16.886666666666667</v>
      </c>
      <c r="N31" s="15">
        <f t="shared" si="36"/>
        <v>72.911666666666676</v>
      </c>
      <c r="O31" s="15">
        <f t="shared" si="7"/>
        <v>2.0224871683283636</v>
      </c>
      <c r="P31" s="15">
        <f t="shared" si="8"/>
        <v>13.528333333333334</v>
      </c>
      <c r="Q31" s="15">
        <f t="shared" si="9"/>
        <v>16.914101712488119</v>
      </c>
      <c r="R31" s="15">
        <f t="shared" si="10"/>
        <v>13.67867892465609</v>
      </c>
      <c r="S31" s="15">
        <f t="shared" si="11"/>
        <v>86.736191067775479</v>
      </c>
      <c r="T31" s="15">
        <f t="shared" si="12"/>
        <v>81.497248408714441</v>
      </c>
      <c r="U31" s="15">
        <f t="shared" si="30"/>
        <v>-5.2389426590610384</v>
      </c>
      <c r="V31" s="15">
        <f t="shared" si="13"/>
        <v>1.2600000000000051</v>
      </c>
      <c r="W31" s="15">
        <f t="shared" si="14"/>
        <v>-3.2354227878320287</v>
      </c>
      <c r="X31" s="15">
        <f t="shared" si="15"/>
        <v>-1.3903247602237589</v>
      </c>
      <c r="Y31" s="15">
        <f t="shared" si="16"/>
        <v>72.281666666666666</v>
      </c>
      <c r="Z31" s="15">
        <f t="shared" si="17"/>
        <v>15.296390318572104</v>
      </c>
      <c r="AA31" s="15">
        <f t="shared" si="31"/>
        <v>84.116719738244967</v>
      </c>
      <c r="AB31" s="15">
        <f t="shared" si="18"/>
        <v>496.47266944444442</v>
      </c>
      <c r="AC31" s="15">
        <f t="shared" si="19"/>
        <v>1.3276898069880816</v>
      </c>
      <c r="AD31" s="15">
        <f t="shared" si="20"/>
        <v>1.6883375643357446</v>
      </c>
      <c r="AE31" s="15">
        <f t="shared" si="21"/>
        <v>0.58868821567823515</v>
      </c>
      <c r="AF31" s="15">
        <f t="shared" si="22"/>
        <v>1.1350720708443707</v>
      </c>
      <c r="AG31" s="15">
        <f t="shared" si="23"/>
        <v>1.4404519520544368E-24</v>
      </c>
      <c r="AH31" s="15">
        <f t="shared" si="24"/>
        <v>0.35272792285156823</v>
      </c>
      <c r="AI31" s="15">
        <f t="shared" si="25"/>
        <v>-1.7735603890322735E-26</v>
      </c>
      <c r="AJ31" s="15">
        <f t="shared" si="26"/>
        <v>0.94901685120138601</v>
      </c>
      <c r="AK31" s="15">
        <f t="shared" si="27"/>
        <v>-1.9163364342396574</v>
      </c>
      <c r="AL31" s="15">
        <f t="shared" si="28"/>
        <v>-1.2248779579163709</v>
      </c>
      <c r="AM31" s="15">
        <f t="shared" si="29"/>
        <v>2.4644074997548473</v>
      </c>
      <c r="AN31" s="4">
        <f t="shared" si="32"/>
        <v>0</v>
      </c>
      <c r="AO31" s="5">
        <f t="shared" si="33"/>
        <v>0</v>
      </c>
      <c r="AP31" s="16">
        <f t="shared" si="34"/>
        <v>2.4644074997548473</v>
      </c>
      <c r="AQ31" t="s">
        <v>38</v>
      </c>
      <c r="BC31">
        <v>0</v>
      </c>
      <c r="BD31">
        <v>0</v>
      </c>
    </row>
    <row r="32" spans="1:56" x14ac:dyDescent="0.2">
      <c r="A32" s="15">
        <f>'(Lab)limts'!A28</f>
        <v>65.416666666666657</v>
      </c>
      <c r="B32" s="29">
        <f>'(Lab)limts'!D28</f>
        <v>0.55695833333333322</v>
      </c>
      <c r="C32" s="15">
        <f>'(Lab)limts'!F28</f>
        <v>17.371666666666666</v>
      </c>
      <c r="D32" s="15">
        <f t="shared" si="37"/>
        <v>72.911666666666676</v>
      </c>
      <c r="E32" s="15">
        <f t="shared" si="37"/>
        <v>1.4316666666666666</v>
      </c>
      <c r="F32" s="15">
        <f t="shared" si="37"/>
        <v>13.528333333333334</v>
      </c>
      <c r="G32" s="15">
        <f t="shared" si="0"/>
        <v>17.38059277938607</v>
      </c>
      <c r="H32" s="15">
        <f t="shared" si="1"/>
        <v>13.603877102584477</v>
      </c>
      <c r="I32" s="15">
        <f t="shared" si="2"/>
        <v>15.492234940985274</v>
      </c>
      <c r="J32" s="15">
        <f t="shared" si="3"/>
        <v>0.40793605444976161</v>
      </c>
      <c r="K32" s="15">
        <f t="shared" si="4"/>
        <v>65.416666666666657</v>
      </c>
      <c r="L32" s="15">
        <f t="shared" si="5"/>
        <v>0.78416171832624837</v>
      </c>
      <c r="M32" s="15">
        <f t="shared" si="36"/>
        <v>17.371666666666666</v>
      </c>
      <c r="N32" s="15">
        <f t="shared" si="36"/>
        <v>72.911666666666676</v>
      </c>
      <c r="O32" s="15">
        <f t="shared" si="7"/>
        <v>2.0156951179539089</v>
      </c>
      <c r="P32" s="15">
        <f t="shared" si="8"/>
        <v>13.528333333333334</v>
      </c>
      <c r="Q32" s="15">
        <f t="shared" si="9"/>
        <v>17.389356295684614</v>
      </c>
      <c r="R32" s="15">
        <f t="shared" si="10"/>
        <v>13.677676322618582</v>
      </c>
      <c r="S32" s="15">
        <f t="shared" si="11"/>
        <v>87.4154076007394</v>
      </c>
      <c r="T32" s="15">
        <f t="shared" si="12"/>
        <v>81.525387584078459</v>
      </c>
      <c r="U32" s="15">
        <f t="shared" si="30"/>
        <v>-5.8900200166609409</v>
      </c>
      <c r="V32" s="15">
        <f t="shared" si="13"/>
        <v>7.4950000000000188</v>
      </c>
      <c r="W32" s="15">
        <f t="shared" si="14"/>
        <v>-3.7116799730660315</v>
      </c>
      <c r="X32" s="15">
        <f t="shared" si="15"/>
        <v>-1.5847136659504484</v>
      </c>
      <c r="Y32" s="15">
        <f t="shared" si="16"/>
        <v>69.164166666666659</v>
      </c>
      <c r="Z32" s="15">
        <f t="shared" si="17"/>
        <v>15.533516309151597</v>
      </c>
      <c r="AA32" s="15">
        <f t="shared" si="31"/>
        <v>84.470397592408929</v>
      </c>
      <c r="AB32" s="15">
        <f t="shared" si="18"/>
        <v>367.26528402777751</v>
      </c>
      <c r="AC32" s="15">
        <f t="shared" si="19"/>
        <v>1.2799412219360888</v>
      </c>
      <c r="AD32" s="15">
        <f t="shared" si="20"/>
        <v>1.699008233911822</v>
      </c>
      <c r="AE32" s="15">
        <f t="shared" si="21"/>
        <v>0.5898435845017711</v>
      </c>
      <c r="AF32" s="15">
        <f t="shared" si="22"/>
        <v>1.1374351740956006</v>
      </c>
      <c r="AG32" s="15">
        <f t="shared" si="23"/>
        <v>1.7874545769518279E-24</v>
      </c>
      <c r="AH32" s="15">
        <f t="shared" si="24"/>
        <v>0.37158327515953266</v>
      </c>
      <c r="AI32" s="15">
        <f t="shared" si="25"/>
        <v>-2.3184542789962506E-26</v>
      </c>
      <c r="AJ32" s="15">
        <f t="shared" si="26"/>
        <v>5.8557376475950909</v>
      </c>
      <c r="AK32" s="15">
        <f t="shared" si="27"/>
        <v>-2.1846156475182017</v>
      </c>
      <c r="AL32" s="15">
        <f t="shared" si="28"/>
        <v>-1.3932342713161554</v>
      </c>
      <c r="AM32" s="15">
        <f t="shared" si="29"/>
        <v>6.4033827512974515</v>
      </c>
      <c r="AN32" s="4">
        <f t="shared" si="32"/>
        <v>0</v>
      </c>
      <c r="AO32" s="5">
        <f t="shared" si="33"/>
        <v>0</v>
      </c>
      <c r="AP32" s="16">
        <f t="shared" si="34"/>
        <v>6.4033827512974515</v>
      </c>
      <c r="AQ32" t="s">
        <v>39</v>
      </c>
      <c r="BC32">
        <v>0</v>
      </c>
      <c r="BD32">
        <v>0</v>
      </c>
    </row>
    <row r="33" spans="1:56" x14ac:dyDescent="0.2">
      <c r="A33" s="15">
        <f>'(Lab)limts'!A29</f>
        <v>66.064999999999998</v>
      </c>
      <c r="B33" s="29">
        <f>'(Lab)limts'!D29</f>
        <v>0.44590500000000022</v>
      </c>
      <c r="C33" s="15">
        <f>'(Lab)limts'!F29</f>
        <v>17.371666666666666</v>
      </c>
      <c r="D33" s="15">
        <f t="shared" si="37"/>
        <v>72.911666666666676</v>
      </c>
      <c r="E33" s="15">
        <f t="shared" si="37"/>
        <v>1.4316666666666666</v>
      </c>
      <c r="F33" s="15">
        <f t="shared" si="37"/>
        <v>13.528333333333334</v>
      </c>
      <c r="G33" s="15">
        <f t="shared" si="0"/>
        <v>17.377388585365832</v>
      </c>
      <c r="H33" s="15">
        <f t="shared" si="1"/>
        <v>13.603877102584477</v>
      </c>
      <c r="I33" s="15">
        <f t="shared" si="2"/>
        <v>15.490632843975154</v>
      </c>
      <c r="J33" s="15">
        <f t="shared" si="3"/>
        <v>0.40796824325908437</v>
      </c>
      <c r="K33" s="15">
        <f t="shared" si="4"/>
        <v>66.064999999999998</v>
      </c>
      <c r="L33" s="15">
        <f t="shared" si="5"/>
        <v>0.62782007951044227</v>
      </c>
      <c r="M33" s="15">
        <f t="shared" si="36"/>
        <v>17.371666666666666</v>
      </c>
      <c r="N33" s="15">
        <f t="shared" si="36"/>
        <v>72.911666666666676</v>
      </c>
      <c r="O33" s="15">
        <f t="shared" si="7"/>
        <v>2.0157412015992557</v>
      </c>
      <c r="P33" s="15">
        <f t="shared" si="8"/>
        <v>13.528333333333334</v>
      </c>
      <c r="Q33" s="15">
        <f t="shared" si="9"/>
        <v>17.38300781884465</v>
      </c>
      <c r="R33" s="15">
        <f t="shared" si="10"/>
        <v>13.677683114095114</v>
      </c>
      <c r="S33" s="15">
        <f t="shared" si="11"/>
        <v>87.930204819237034</v>
      </c>
      <c r="T33" s="15">
        <f t="shared" si="12"/>
        <v>81.525196647606379</v>
      </c>
      <c r="U33" s="15">
        <f t="shared" si="30"/>
        <v>-6.4050081716306551</v>
      </c>
      <c r="V33" s="15">
        <f t="shared" si="13"/>
        <v>6.8466666666666782</v>
      </c>
      <c r="W33" s="15">
        <f t="shared" si="14"/>
        <v>-3.7053247047495361</v>
      </c>
      <c r="X33" s="15">
        <f t="shared" si="15"/>
        <v>-1.7228189065087876</v>
      </c>
      <c r="Y33" s="15">
        <f t="shared" si="16"/>
        <v>69.488333333333344</v>
      </c>
      <c r="Z33" s="15">
        <f t="shared" si="17"/>
        <v>15.530345466469882</v>
      </c>
      <c r="AA33" s="15">
        <f t="shared" si="31"/>
        <v>84.727700733421699</v>
      </c>
      <c r="AB33" s="15">
        <f t="shared" si="18"/>
        <v>379.7951361111115</v>
      </c>
      <c r="AC33" s="15">
        <f t="shared" si="19"/>
        <v>1.2849193235285861</v>
      </c>
      <c r="AD33" s="15">
        <f t="shared" si="20"/>
        <v>1.6988655459911448</v>
      </c>
      <c r="AE33" s="15">
        <f t="shared" si="21"/>
        <v>0.59072817932176569</v>
      </c>
      <c r="AF33" s="15">
        <f t="shared" si="22"/>
        <v>1.1376131905246869</v>
      </c>
      <c r="AG33" s="15">
        <f t="shared" si="23"/>
        <v>2.0908339894879421E-24</v>
      </c>
      <c r="AH33" s="15">
        <f t="shared" si="24"/>
        <v>0.37132701664613371</v>
      </c>
      <c r="AI33" s="15">
        <f t="shared" si="25"/>
        <v>-2.7100884365893649E-26</v>
      </c>
      <c r="AJ33" s="15">
        <f t="shared" si="26"/>
        <v>5.3284798051481381</v>
      </c>
      <c r="AK33" s="15">
        <f t="shared" si="27"/>
        <v>-2.1810582441283142</v>
      </c>
      <c r="AL33" s="15">
        <f t="shared" si="28"/>
        <v>-1.5144153749783735</v>
      </c>
      <c r="AM33" s="15">
        <f t="shared" si="29"/>
        <v>5.9534163323357889</v>
      </c>
      <c r="AN33" s="4">
        <f t="shared" si="32"/>
        <v>0</v>
      </c>
      <c r="AO33" s="5">
        <f t="shared" si="33"/>
        <v>0</v>
      </c>
      <c r="AP33" s="16">
        <f t="shared" si="34"/>
        <v>5.9534163323357889</v>
      </c>
      <c r="AQ33" t="s">
        <v>40</v>
      </c>
      <c r="BC33">
        <v>0</v>
      </c>
      <c r="BD33">
        <v>0</v>
      </c>
    </row>
    <row r="34" spans="1:56" x14ac:dyDescent="0.2">
      <c r="A34" s="15">
        <f>'(Lab)limts'!A30</f>
        <v>69.424999999999997</v>
      </c>
      <c r="B34" s="29">
        <f>'(Lab)limts'!D30</f>
        <v>0.82590499999999967</v>
      </c>
      <c r="C34" s="15">
        <f>'(Lab)limts'!F30</f>
        <v>13.825000000000001</v>
      </c>
      <c r="D34" s="15">
        <f t="shared" si="37"/>
        <v>72.911666666666676</v>
      </c>
      <c r="E34" s="15">
        <f t="shared" si="37"/>
        <v>1.4316666666666666</v>
      </c>
      <c r="F34" s="15">
        <f t="shared" si="37"/>
        <v>13.528333333333334</v>
      </c>
      <c r="G34" s="15">
        <f t="shared" si="0"/>
        <v>13.849647795847554</v>
      </c>
      <c r="H34" s="15">
        <f t="shared" si="1"/>
        <v>13.603877102584477</v>
      </c>
      <c r="I34" s="15">
        <f t="shared" si="2"/>
        <v>13.726762449216015</v>
      </c>
      <c r="J34" s="15">
        <f t="shared" si="3"/>
        <v>0.43912685992621342</v>
      </c>
      <c r="K34" s="15">
        <f t="shared" si="4"/>
        <v>69.424999999999997</v>
      </c>
      <c r="L34" s="15">
        <f t="shared" si="5"/>
        <v>1.1885820692473588</v>
      </c>
      <c r="M34" s="15">
        <f t="shared" si="36"/>
        <v>13.825000000000001</v>
      </c>
      <c r="N34" s="15">
        <f t="shared" si="36"/>
        <v>72.911666666666676</v>
      </c>
      <c r="O34" s="15">
        <f t="shared" si="7"/>
        <v>2.0603499544610289</v>
      </c>
      <c r="P34" s="15">
        <f t="shared" si="8"/>
        <v>13.528333333333334</v>
      </c>
      <c r="Q34" s="15">
        <f t="shared" si="9"/>
        <v>13.87599914728076</v>
      </c>
      <c r="R34" s="15">
        <f t="shared" si="10"/>
        <v>13.684328434842001</v>
      </c>
      <c r="S34" s="15">
        <f t="shared" si="11"/>
        <v>85.086170758940384</v>
      </c>
      <c r="T34" s="15">
        <f t="shared" si="12"/>
        <v>81.340460562707406</v>
      </c>
      <c r="U34" s="15">
        <f t="shared" si="30"/>
        <v>-3.7457101962329773</v>
      </c>
      <c r="V34" s="15">
        <f t="shared" si="13"/>
        <v>3.4866666666666788</v>
      </c>
      <c r="W34" s="15">
        <f t="shared" si="14"/>
        <v>-0.19167071243875888</v>
      </c>
      <c r="X34" s="15">
        <f t="shared" si="15"/>
        <v>-0.9006956726854225</v>
      </c>
      <c r="Y34" s="15">
        <f t="shared" si="16"/>
        <v>71.168333333333337</v>
      </c>
      <c r="Z34" s="15">
        <f t="shared" si="17"/>
        <v>13.78016379106138</v>
      </c>
      <c r="AA34" s="15">
        <f t="shared" si="31"/>
        <v>83.213315660823895</v>
      </c>
      <c r="AB34" s="15">
        <f t="shared" si="18"/>
        <v>448.09833611111122</v>
      </c>
      <c r="AC34" s="15">
        <f t="shared" si="19"/>
        <v>1.3106676566978355</v>
      </c>
      <c r="AD34" s="15">
        <f t="shared" si="20"/>
        <v>1.6201073705977622</v>
      </c>
      <c r="AE34" s="15">
        <f t="shared" si="21"/>
        <v>0.58604834245972437</v>
      </c>
      <c r="AF34" s="15">
        <f t="shared" si="22"/>
        <v>1.1211376322286255</v>
      </c>
      <c r="AG34" s="15">
        <f t="shared" si="23"/>
        <v>8.2847215618283611E-25</v>
      </c>
      <c r="AH34" s="15">
        <f t="shared" si="24"/>
        <v>0.24677374465338861</v>
      </c>
      <c r="AI34" s="15">
        <f t="shared" si="25"/>
        <v>-7.1364829332891641E-27</v>
      </c>
      <c r="AJ34" s="15">
        <f t="shared" si="26"/>
        <v>2.6602217952422578</v>
      </c>
      <c r="AK34" s="15">
        <f t="shared" si="27"/>
        <v>-0.11830741339571783</v>
      </c>
      <c r="AL34" s="15">
        <f t="shared" si="28"/>
        <v>-0.80337654075084164</v>
      </c>
      <c r="AM34" s="15">
        <f t="shared" si="29"/>
        <v>2.7814008179647742</v>
      </c>
      <c r="AN34" s="4">
        <f t="shared" si="32"/>
        <v>0</v>
      </c>
      <c r="AO34" s="5">
        <f t="shared" si="33"/>
        <v>0</v>
      </c>
      <c r="AP34" s="16">
        <f t="shared" si="34"/>
        <v>2.7814008179647742</v>
      </c>
      <c r="AQ34" t="s">
        <v>41</v>
      </c>
      <c r="BC34">
        <v>0</v>
      </c>
      <c r="BD34">
        <v>0</v>
      </c>
    </row>
    <row r="35" spans="1:56" x14ac:dyDescent="0.2">
      <c r="A35" s="15">
        <f>'(Lab)limts'!A31</f>
        <v>64.593333333333348</v>
      </c>
      <c r="B35" s="29">
        <f>'(Lab)limts'!D31</f>
        <v>0.59458500000000014</v>
      </c>
      <c r="C35" s="15">
        <f>'(Lab)limts'!F31</f>
        <v>17.371666666666666</v>
      </c>
      <c r="D35" s="15">
        <f t="shared" si="37"/>
        <v>72.911666666666676</v>
      </c>
      <c r="E35" s="15">
        <f t="shared" si="37"/>
        <v>1.4316666666666666</v>
      </c>
      <c r="F35" s="15">
        <f t="shared" si="37"/>
        <v>13.528333333333334</v>
      </c>
      <c r="G35" s="15">
        <f t="shared" si="0"/>
        <v>17.381839203605665</v>
      </c>
      <c r="H35" s="15">
        <f t="shared" si="1"/>
        <v>13.603877102584477</v>
      </c>
      <c r="I35" s="15">
        <f t="shared" si="2"/>
        <v>15.492858153095071</v>
      </c>
      <c r="J35" s="15">
        <f t="shared" si="3"/>
        <v>0.40792353114751045</v>
      </c>
      <c r="K35" s="15">
        <f t="shared" si="4"/>
        <v>64.593333333333348</v>
      </c>
      <c r="L35" s="15">
        <f t="shared" si="5"/>
        <v>0.83713021276734267</v>
      </c>
      <c r="M35" s="15">
        <f t="shared" si="36"/>
        <v>17.371666666666666</v>
      </c>
      <c r="N35" s="15">
        <f t="shared" si="36"/>
        <v>72.911666666666676</v>
      </c>
      <c r="O35" s="15">
        <f t="shared" si="7"/>
        <v>2.0156771887595193</v>
      </c>
      <c r="P35" s="15">
        <f t="shared" si="8"/>
        <v>13.528333333333334</v>
      </c>
      <c r="Q35" s="15">
        <f t="shared" si="9"/>
        <v>17.391825372021927</v>
      </c>
      <c r="R35" s="15">
        <f t="shared" si="10"/>
        <v>13.677673680383784</v>
      </c>
      <c r="S35" s="15">
        <f t="shared" si="11"/>
        <v>87.241084979906176</v>
      </c>
      <c r="T35" s="15">
        <f t="shared" si="12"/>
        <v>81.525461869423282</v>
      </c>
      <c r="U35" s="15">
        <f t="shared" si="30"/>
        <v>-5.7156231104828947</v>
      </c>
      <c r="V35" s="15">
        <f t="shared" si="13"/>
        <v>8.318333333333328</v>
      </c>
      <c r="W35" s="15">
        <f t="shared" si="14"/>
        <v>-3.7141516916381434</v>
      </c>
      <c r="X35" s="15">
        <f t="shared" si="15"/>
        <v>-1.5379406026348728</v>
      </c>
      <c r="Y35" s="15">
        <f t="shared" si="16"/>
        <v>68.752500000000012</v>
      </c>
      <c r="Z35" s="15">
        <f t="shared" si="17"/>
        <v>15.534749526202855</v>
      </c>
      <c r="AA35" s="15">
        <f t="shared" si="31"/>
        <v>84.383273424664736</v>
      </c>
      <c r="AB35" s="15">
        <f t="shared" si="18"/>
        <v>351.65625625000047</v>
      </c>
      <c r="AC35" s="15">
        <f t="shared" si="19"/>
        <v>1.2736143580032306</v>
      </c>
      <c r="AD35" s="15">
        <f t="shared" si="20"/>
        <v>1.6990637286791284</v>
      </c>
      <c r="AE35" s="15">
        <f t="shared" si="21"/>
        <v>0.58955249747788241</v>
      </c>
      <c r="AF35" s="15">
        <f t="shared" si="22"/>
        <v>1.1373782557129937</v>
      </c>
      <c r="AG35" s="15">
        <f t="shared" si="23"/>
        <v>1.6949636463909576E-24</v>
      </c>
      <c r="AH35" s="15">
        <f t="shared" si="24"/>
        <v>0.37168297047144278</v>
      </c>
      <c r="AI35" s="15">
        <f t="shared" si="25"/>
        <v>-2.1990768893818929E-26</v>
      </c>
      <c r="AJ35" s="15">
        <f t="shared" si="26"/>
        <v>6.5312810593426329</v>
      </c>
      <c r="AK35" s="15">
        <f t="shared" si="27"/>
        <v>-2.1859990469725155</v>
      </c>
      <c r="AL35" s="15">
        <f t="shared" si="28"/>
        <v>-1.3521804157147146</v>
      </c>
      <c r="AM35" s="15">
        <f t="shared" si="29"/>
        <v>7.0188756924549525</v>
      </c>
      <c r="AN35" s="4">
        <f t="shared" si="32"/>
        <v>0</v>
      </c>
      <c r="AO35" s="5">
        <f t="shared" si="33"/>
        <v>0</v>
      </c>
      <c r="AP35" s="16">
        <f t="shared" si="34"/>
        <v>7.0188756924549525</v>
      </c>
      <c r="AQ35" t="s">
        <v>42</v>
      </c>
      <c r="BC35">
        <v>0</v>
      </c>
      <c r="BD35">
        <v>0</v>
      </c>
    </row>
    <row r="36" spans="1:56" x14ac:dyDescent="0.2">
      <c r="A36" s="15">
        <f>'(Lab)limts'!A32</f>
        <v>62.275000000000006</v>
      </c>
      <c r="B36" s="29">
        <f>'(Lab)limts'!D32</f>
        <v>0.56059833333333353</v>
      </c>
      <c r="C36" s="15">
        <f>'(Lab)limts'!F32</f>
        <v>16.753333333333334</v>
      </c>
      <c r="D36" s="15">
        <f t="shared" si="37"/>
        <v>72.911666666666676</v>
      </c>
      <c r="E36" s="15">
        <f t="shared" si="37"/>
        <v>1.4316666666666666</v>
      </c>
      <c r="F36" s="15">
        <f t="shared" si="37"/>
        <v>13.528333333333334</v>
      </c>
      <c r="G36" s="15">
        <f t="shared" si="0"/>
        <v>16.762710051453908</v>
      </c>
      <c r="H36" s="15">
        <f t="shared" si="1"/>
        <v>13.603877102584477</v>
      </c>
      <c r="I36" s="15">
        <f t="shared" si="2"/>
        <v>15.183293577019192</v>
      </c>
      <c r="J36" s="15">
        <f t="shared" si="3"/>
        <v>0.41401124859975807</v>
      </c>
      <c r="K36" s="15">
        <f t="shared" si="4"/>
        <v>62.275000000000006</v>
      </c>
      <c r="L36" s="15">
        <f t="shared" si="5"/>
        <v>0.7926923492796103</v>
      </c>
      <c r="M36" s="15">
        <f t="shared" si="36"/>
        <v>16.753333333333334</v>
      </c>
      <c r="N36" s="15">
        <f t="shared" si="36"/>
        <v>72.911666666666676</v>
      </c>
      <c r="O36" s="15">
        <f t="shared" si="7"/>
        <v>2.0243927709119869</v>
      </c>
      <c r="P36" s="15">
        <f t="shared" si="8"/>
        <v>13.528333333333334</v>
      </c>
      <c r="Q36" s="15">
        <f t="shared" si="9"/>
        <v>16.772076166604545</v>
      </c>
      <c r="R36" s="15">
        <f t="shared" si="10"/>
        <v>13.678960810993592</v>
      </c>
      <c r="S36" s="15">
        <f t="shared" si="11"/>
        <v>87.291041884577254</v>
      </c>
      <c r="T36" s="15">
        <f t="shared" si="12"/>
        <v>81.48935432002456</v>
      </c>
      <c r="U36" s="15">
        <f t="shared" si="30"/>
        <v>-5.8016875645526937</v>
      </c>
      <c r="V36" s="15">
        <f t="shared" si="13"/>
        <v>10.63666666666667</v>
      </c>
      <c r="W36" s="15">
        <f t="shared" si="14"/>
        <v>-3.0931153556109532</v>
      </c>
      <c r="X36" s="15">
        <f t="shared" si="15"/>
        <v>-1.5330845787278358</v>
      </c>
      <c r="Y36" s="15">
        <f t="shared" si="16"/>
        <v>67.593333333333334</v>
      </c>
      <c r="Z36" s="15">
        <f t="shared" si="17"/>
        <v>15.225518488799068</v>
      </c>
      <c r="AA36" s="15">
        <f t="shared" si="31"/>
        <v>84.3901981023009</v>
      </c>
      <c r="AB36" s="15">
        <f t="shared" si="18"/>
        <v>309.52537777777781</v>
      </c>
      <c r="AC36" s="15">
        <f t="shared" si="19"/>
        <v>1.255766162905618</v>
      </c>
      <c r="AD36" s="15">
        <f t="shared" si="20"/>
        <v>1.6851483319959581</v>
      </c>
      <c r="AE36" s="15">
        <f t="shared" si="21"/>
        <v>0.58957547775910379</v>
      </c>
      <c r="AF36" s="15">
        <f t="shared" si="22"/>
        <v>1.1346488850574568</v>
      </c>
      <c r="AG36" s="15">
        <f t="shared" si="23"/>
        <v>1.702137963243577E-24</v>
      </c>
      <c r="AH36" s="15">
        <f t="shared" si="24"/>
        <v>0.3472137799953951</v>
      </c>
      <c r="AI36" s="15">
        <f t="shared" si="25"/>
        <v>-2.0629992691050521E-26</v>
      </c>
      <c r="AJ36" s="15">
        <f t="shared" si="26"/>
        <v>8.4702606113030861</v>
      </c>
      <c r="AK36" s="15">
        <f t="shared" si="27"/>
        <v>-1.8355151869315514</v>
      </c>
      <c r="AL36" s="15">
        <f t="shared" si="28"/>
        <v>-1.3511532941313409</v>
      </c>
      <c r="AM36" s="15">
        <f t="shared" si="29"/>
        <v>8.7715475287483269</v>
      </c>
      <c r="AN36" s="4">
        <f t="shared" si="32"/>
        <v>0</v>
      </c>
      <c r="AO36" s="5">
        <f t="shared" si="33"/>
        <v>0</v>
      </c>
      <c r="AP36" s="16">
        <f t="shared" si="34"/>
        <v>8.7715475287483269</v>
      </c>
      <c r="AQ36" t="s">
        <v>43</v>
      </c>
      <c r="BC36">
        <v>0</v>
      </c>
      <c r="BD36">
        <v>0</v>
      </c>
    </row>
    <row r="37" spans="1:56" x14ac:dyDescent="0.2">
      <c r="A37" s="15">
        <f>'(Lab)limts'!A33</f>
        <v>56.986666666666672</v>
      </c>
      <c r="B37" s="29">
        <f>'(Lab)limts'!D33</f>
        <v>0.41437166666666658</v>
      </c>
      <c r="C37" s="15">
        <f>'(Lab)limts'!F33</f>
        <v>17.356666666666666</v>
      </c>
      <c r="D37" s="15">
        <f t="shared" si="37"/>
        <v>72.911666666666676</v>
      </c>
      <c r="E37" s="15">
        <f t="shared" si="37"/>
        <v>1.4316666666666666</v>
      </c>
      <c r="F37" s="15">
        <f t="shared" si="37"/>
        <v>13.528333333333334</v>
      </c>
      <c r="G37" s="15">
        <f t="shared" si="0"/>
        <v>17.361612300011593</v>
      </c>
      <c r="H37" s="15">
        <f t="shared" si="1"/>
        <v>13.603877102584477</v>
      </c>
      <c r="I37" s="15">
        <f t="shared" si="2"/>
        <v>15.482744701298035</v>
      </c>
      <c r="J37" s="15">
        <f t="shared" si="3"/>
        <v>0.40812662515534381</v>
      </c>
      <c r="K37" s="15">
        <f t="shared" si="4"/>
        <v>56.986666666666672</v>
      </c>
      <c r="L37" s="15">
        <f t="shared" si="5"/>
        <v>0.58348777654332828</v>
      </c>
      <c r="M37" s="15">
        <f t="shared" si="36"/>
        <v>17.356666666666666</v>
      </c>
      <c r="N37" s="15">
        <f t="shared" si="36"/>
        <v>72.911666666666676</v>
      </c>
      <c r="O37" s="15">
        <f t="shared" si="7"/>
        <v>2.0159679516807336</v>
      </c>
      <c r="P37" s="15">
        <f t="shared" si="8"/>
        <v>13.528333333333334</v>
      </c>
      <c r="Q37" s="15">
        <f t="shared" si="9"/>
        <v>17.366471597971568</v>
      </c>
      <c r="R37" s="15">
        <f t="shared" si="10"/>
        <v>13.677716533105283</v>
      </c>
      <c r="S37" s="15">
        <f t="shared" si="11"/>
        <v>88.074584126173718</v>
      </c>
      <c r="T37" s="15">
        <f t="shared" si="12"/>
        <v>81.52425716608326</v>
      </c>
      <c r="U37" s="15">
        <f t="shared" si="30"/>
        <v>-6.5503269600904588</v>
      </c>
      <c r="V37" s="15">
        <f t="shared" si="13"/>
        <v>15.925000000000004</v>
      </c>
      <c r="W37" s="15">
        <f t="shared" si="14"/>
        <v>-3.6887550648662852</v>
      </c>
      <c r="X37" s="15">
        <f t="shared" si="15"/>
        <v>-1.7610285729357493</v>
      </c>
      <c r="Y37" s="15">
        <f t="shared" si="16"/>
        <v>64.94916666666667</v>
      </c>
      <c r="Z37" s="15">
        <f t="shared" si="17"/>
        <v>15.522094065538425</v>
      </c>
      <c r="AA37" s="15">
        <f t="shared" si="31"/>
        <v>84.799420646128482</v>
      </c>
      <c r="AB37" s="15">
        <f t="shared" si="18"/>
        <v>223.47758402777788</v>
      </c>
      <c r="AC37" s="15">
        <f t="shared" si="19"/>
        <v>1.2148303988986677</v>
      </c>
      <c r="AD37" s="15">
        <f t="shared" si="20"/>
        <v>1.698494232949229</v>
      </c>
      <c r="AE37" s="15">
        <f t="shared" si="21"/>
        <v>0.5909814255350635</v>
      </c>
      <c r="AF37" s="15">
        <f t="shared" si="22"/>
        <v>1.1375990391721187</v>
      </c>
      <c r="AG37" s="15">
        <f t="shared" si="23"/>
        <v>2.1841418273605589E-24</v>
      </c>
      <c r="AH37" s="15">
        <f t="shared" si="24"/>
        <v>0.37066068602154234</v>
      </c>
      <c r="AI37" s="15">
        <f t="shared" si="25"/>
        <v>-2.8259516319625597E-26</v>
      </c>
      <c r="AJ37" s="15">
        <f t="shared" si="26"/>
        <v>13.108825737680895</v>
      </c>
      <c r="AK37" s="15">
        <f t="shared" si="27"/>
        <v>-2.1717795641032058</v>
      </c>
      <c r="AL37" s="15">
        <f t="shared" si="28"/>
        <v>-1.5480222049214527</v>
      </c>
      <c r="AM37" s="15">
        <f t="shared" si="29"/>
        <v>13.377380589744439</v>
      </c>
      <c r="AN37" s="4">
        <f t="shared" si="32"/>
        <v>0</v>
      </c>
      <c r="AO37" s="5">
        <f t="shared" si="33"/>
        <v>0</v>
      </c>
      <c r="AP37" s="16">
        <f t="shared" si="34"/>
        <v>13.377380589744439</v>
      </c>
      <c r="AQ37" t="s">
        <v>44</v>
      </c>
      <c r="BC37">
        <v>0</v>
      </c>
      <c r="BD37">
        <v>0</v>
      </c>
    </row>
    <row r="38" spans="1:56" x14ac:dyDescent="0.2">
      <c r="A38" s="15">
        <f>'(Lab)limts'!A34</f>
        <v>69.493333333333339</v>
      </c>
      <c r="B38" s="29">
        <f>'(Lab)limts'!D34</f>
        <v>0.87127833333333338</v>
      </c>
      <c r="C38" s="15">
        <f>'(Lab)limts'!F34</f>
        <v>12.458333333333334</v>
      </c>
      <c r="D38" s="15">
        <f t="shared" si="37"/>
        <v>72.911666666666676</v>
      </c>
      <c r="E38" s="15">
        <f t="shared" si="37"/>
        <v>1.4316666666666666</v>
      </c>
      <c r="F38" s="15">
        <f t="shared" si="37"/>
        <v>13.528333333333334</v>
      </c>
      <c r="G38" s="15">
        <f t="shared" si="0"/>
        <v>12.488762764124418</v>
      </c>
      <c r="H38" s="15">
        <f t="shared" si="1"/>
        <v>13.603877102584477</v>
      </c>
      <c r="I38" s="15">
        <f t="shared" si="2"/>
        <v>13.046319933354447</v>
      </c>
      <c r="J38" s="15">
        <f t="shared" si="3"/>
        <v>0.44893641184514504</v>
      </c>
      <c r="K38" s="15">
        <f t="shared" si="4"/>
        <v>69.493333333333339</v>
      </c>
      <c r="L38" s="15">
        <f t="shared" si="5"/>
        <v>1.2624269020184185</v>
      </c>
      <c r="M38" s="15">
        <f t="shared" si="36"/>
        <v>12.458333333333334</v>
      </c>
      <c r="N38" s="15">
        <f t="shared" si="36"/>
        <v>72.911666666666676</v>
      </c>
      <c r="O38" s="15">
        <f t="shared" si="7"/>
        <v>2.0743939629582995</v>
      </c>
      <c r="P38" s="15">
        <f t="shared" si="8"/>
        <v>13.528333333333334</v>
      </c>
      <c r="Q38" s="15">
        <f t="shared" si="9"/>
        <v>12.522132051986366</v>
      </c>
      <c r="R38" s="15">
        <f t="shared" si="10"/>
        <v>13.686449981325897</v>
      </c>
      <c r="S38" s="15">
        <f t="shared" si="11"/>
        <v>84.213858755043375</v>
      </c>
      <c r="T38" s="15">
        <f t="shared" si="12"/>
        <v>81.282338130125169</v>
      </c>
      <c r="U38" s="15">
        <f t="shared" si="30"/>
        <v>-2.9315206249182069</v>
      </c>
      <c r="V38" s="15">
        <f t="shared" si="13"/>
        <v>3.4183333333333366</v>
      </c>
      <c r="W38" s="15">
        <f t="shared" si="14"/>
        <v>1.1643179293395303</v>
      </c>
      <c r="X38" s="15">
        <f t="shared" si="15"/>
        <v>-0.66974194095178008</v>
      </c>
      <c r="Y38" s="15">
        <f t="shared" si="16"/>
        <v>71.202500000000015</v>
      </c>
      <c r="Z38" s="15">
        <f t="shared" si="17"/>
        <v>13.104291016656131</v>
      </c>
      <c r="AA38" s="15">
        <f t="shared" si="31"/>
        <v>82.748098442584279</v>
      </c>
      <c r="AB38" s="15">
        <f t="shared" si="18"/>
        <v>449.54600625000063</v>
      </c>
      <c r="AC38" s="15">
        <f t="shared" si="19"/>
        <v>1.3111904977900553</v>
      </c>
      <c r="AD38" s="15">
        <f t="shared" si="20"/>
        <v>1.5896930957495259</v>
      </c>
      <c r="AE38" s="15">
        <f t="shared" si="21"/>
        <v>0.58485891214456531</v>
      </c>
      <c r="AF38" s="15">
        <f t="shared" si="22"/>
        <v>1.1149624208264095</v>
      </c>
      <c r="AG38" s="15">
        <f t="shared" si="23"/>
        <v>6.2248843421612122E-25</v>
      </c>
      <c r="AH38" s="15">
        <f t="shared" si="24"/>
        <v>0.20741454397841033</v>
      </c>
      <c r="AI38" s="15">
        <f t="shared" si="25"/>
        <v>-4.5068993148192044E-27</v>
      </c>
      <c r="AJ38" s="15">
        <f t="shared" si="26"/>
        <v>2.6070455354082895</v>
      </c>
      <c r="AK38" s="15">
        <f t="shared" si="27"/>
        <v>0.73241679947698646</v>
      </c>
      <c r="AL38" s="15">
        <f t="shared" si="28"/>
        <v>-0.60068566297989467</v>
      </c>
      <c r="AM38" s="15">
        <f t="shared" si="29"/>
        <v>2.7737959653799344</v>
      </c>
      <c r="AN38" s="4">
        <f>IF((T38-S38)&gt;180,1,IF((T38-S38)&lt;-180,2,0))</f>
        <v>0</v>
      </c>
      <c r="AO38" s="5">
        <f t="shared" si="33"/>
        <v>0</v>
      </c>
      <c r="AP38" s="16">
        <f t="shared" si="34"/>
        <v>2.7737959653799344</v>
      </c>
      <c r="AQ38" t="s">
        <v>45</v>
      </c>
      <c r="BC38">
        <v>0</v>
      </c>
      <c r="BD38">
        <v>0</v>
      </c>
    </row>
    <row r="39" spans="1:56" x14ac:dyDescent="0.2">
      <c r="A39" s="15">
        <f>'(Lab)limts'!A35</f>
        <v>64.723333333333343</v>
      </c>
      <c r="B39" s="29">
        <f>'(Lab)limts'!D35</f>
        <v>0.66698500000000016</v>
      </c>
      <c r="C39" s="15">
        <f>'(Lab)limts'!F35</f>
        <v>15.265000000000001</v>
      </c>
      <c r="D39" s="15">
        <f t="shared" si="37"/>
        <v>72.911666666666676</v>
      </c>
      <c r="E39" s="15">
        <f t="shared" si="37"/>
        <v>1.4316666666666666</v>
      </c>
      <c r="F39" s="15">
        <f t="shared" si="37"/>
        <v>13.528333333333334</v>
      </c>
      <c r="G39" s="15">
        <f t="shared" si="0"/>
        <v>15.279564587717315</v>
      </c>
      <c r="H39" s="15">
        <f t="shared" si="1"/>
        <v>13.603877102584477</v>
      </c>
      <c r="I39" s="15">
        <f t="shared" si="2"/>
        <v>14.441720845150897</v>
      </c>
      <c r="J39" s="15">
        <f t="shared" si="3"/>
        <v>0.42751730845064201</v>
      </c>
      <c r="K39" s="15">
        <f t="shared" si="4"/>
        <v>64.723333333333343</v>
      </c>
      <c r="L39" s="15">
        <f t="shared" si="5"/>
        <v>0.95213263197695175</v>
      </c>
      <c r="M39" s="15">
        <f t="shared" si="36"/>
        <v>15.265000000000001</v>
      </c>
      <c r="N39" s="15">
        <f t="shared" si="36"/>
        <v>72.911666666666676</v>
      </c>
      <c r="O39" s="15">
        <f t="shared" si="7"/>
        <v>2.0437289465985025</v>
      </c>
      <c r="P39" s="15">
        <f t="shared" si="8"/>
        <v>13.528333333333334</v>
      </c>
      <c r="Q39" s="15">
        <f t="shared" si="9"/>
        <v>15.294665133597249</v>
      </c>
      <c r="R39" s="15">
        <f t="shared" si="10"/>
        <v>13.681835797324219</v>
      </c>
      <c r="S39" s="15">
        <f t="shared" si="11"/>
        <v>86.430881079493233</v>
      </c>
      <c r="T39" s="15">
        <f t="shared" si="12"/>
        <v>81.409271349608744</v>
      </c>
      <c r="U39" s="15">
        <f t="shared" si="30"/>
        <v>-5.0216097298844886</v>
      </c>
      <c r="V39" s="15">
        <f t="shared" si="13"/>
        <v>8.1883333333333326</v>
      </c>
      <c r="W39" s="15">
        <f t="shared" si="14"/>
        <v>-1.6128293362730304</v>
      </c>
      <c r="X39" s="15">
        <f t="shared" si="15"/>
        <v>-1.2674285610098743</v>
      </c>
      <c r="Y39" s="15">
        <f t="shared" si="16"/>
        <v>68.81750000000001</v>
      </c>
      <c r="Z39" s="15">
        <f t="shared" si="17"/>
        <v>14.488250465460734</v>
      </c>
      <c r="AA39" s="15">
        <f t="shared" si="31"/>
        <v>83.920076214550988</v>
      </c>
      <c r="AB39" s="15">
        <f t="shared" si="18"/>
        <v>354.09830625000035</v>
      </c>
      <c r="AC39" s="15">
        <f t="shared" si="19"/>
        <v>1.2746137239491186</v>
      </c>
      <c r="AD39" s="15">
        <f t="shared" si="20"/>
        <v>1.651971270945733</v>
      </c>
      <c r="AE39" s="15">
        <f t="shared" si="21"/>
        <v>0.58807581132521547</v>
      </c>
      <c r="AF39" s="15">
        <f t="shared" si="22"/>
        <v>1.1278028447073813</v>
      </c>
      <c r="AG39" s="15">
        <f t="shared" si="23"/>
        <v>1.2773402359514021E-24</v>
      </c>
      <c r="AH39" s="15">
        <f t="shared" si="24"/>
        <v>0.29314325608688813</v>
      </c>
      <c r="AI39" s="15">
        <f t="shared" si="25"/>
        <v>-1.3070550015366886E-26</v>
      </c>
      <c r="AJ39" s="15">
        <f t="shared" si="26"/>
        <v>6.4241684986440672</v>
      </c>
      <c r="AK39" s="15">
        <f t="shared" si="27"/>
        <v>-0.97630592289277862</v>
      </c>
      <c r="AL39" s="15">
        <f t="shared" si="28"/>
        <v>-1.1238033021088185</v>
      </c>
      <c r="AM39" s="15">
        <f t="shared" si="29"/>
        <v>6.5943951971258867</v>
      </c>
      <c r="AN39" s="4">
        <f t="shared" si="32"/>
        <v>0</v>
      </c>
      <c r="AO39" s="5">
        <f t="shared" si="33"/>
        <v>0</v>
      </c>
      <c r="AP39" s="16">
        <f t="shared" si="34"/>
        <v>6.5943951971258867</v>
      </c>
      <c r="AQ39" t="s">
        <v>46</v>
      </c>
      <c r="BC39">
        <v>0</v>
      </c>
      <c r="BD39">
        <v>0</v>
      </c>
    </row>
    <row r="40" spans="1:56" x14ac:dyDescent="0.2">
      <c r="A40" s="15">
        <f>'(Lab)limts'!A36</f>
        <v>65.856666666666669</v>
      </c>
      <c r="B40" s="29">
        <f>'(Lab)limts'!D36</f>
        <v>0.55994499999999992</v>
      </c>
      <c r="C40" s="15">
        <f>'(Lab)limts'!F36</f>
        <v>17.371666666666666</v>
      </c>
      <c r="D40" s="15">
        <f t="shared" si="37"/>
        <v>72.911666666666676</v>
      </c>
      <c r="E40" s="15">
        <f t="shared" si="37"/>
        <v>1.4316666666666666</v>
      </c>
      <c r="F40" s="15">
        <f t="shared" si="37"/>
        <v>13.528333333333334</v>
      </c>
      <c r="G40" s="15">
        <f t="shared" si="0"/>
        <v>17.380688742992977</v>
      </c>
      <c r="H40" s="15">
        <f t="shared" si="1"/>
        <v>13.603877102584477</v>
      </c>
      <c r="I40" s="15">
        <f t="shared" si="2"/>
        <v>15.492282922788727</v>
      </c>
      <c r="J40" s="15">
        <f t="shared" si="3"/>
        <v>0.40793509030496888</v>
      </c>
      <c r="K40" s="15">
        <f t="shared" si="4"/>
        <v>65.856666666666669</v>
      </c>
      <c r="L40" s="15">
        <f t="shared" si="5"/>
        <v>0.78836621414081576</v>
      </c>
      <c r="M40" s="15">
        <f t="shared" si="36"/>
        <v>17.371666666666666</v>
      </c>
      <c r="N40" s="15">
        <f t="shared" si="36"/>
        <v>72.911666666666676</v>
      </c>
      <c r="O40" s="15">
        <f t="shared" si="7"/>
        <v>2.0156937376199471</v>
      </c>
      <c r="P40" s="15">
        <f t="shared" si="8"/>
        <v>13.528333333333334</v>
      </c>
      <c r="Q40" s="15">
        <f t="shared" si="9"/>
        <v>17.389546401944372</v>
      </c>
      <c r="R40" s="15">
        <f t="shared" si="10"/>
        <v>13.677676119197226</v>
      </c>
      <c r="S40" s="15">
        <f t="shared" si="11"/>
        <v>87.401568550409905</v>
      </c>
      <c r="T40" s="15">
        <f t="shared" si="12"/>
        <v>81.525393303162318</v>
      </c>
      <c r="U40" s="15">
        <f t="shared" si="30"/>
        <v>-5.8761752472475877</v>
      </c>
      <c r="V40" s="15">
        <f t="shared" si="13"/>
        <v>7.0550000000000068</v>
      </c>
      <c r="W40" s="15">
        <f t="shared" si="14"/>
        <v>-3.7118702827471459</v>
      </c>
      <c r="X40" s="15">
        <f t="shared" si="15"/>
        <v>-1.5810006214607</v>
      </c>
      <c r="Y40" s="15">
        <f t="shared" si="16"/>
        <v>69.384166666666673</v>
      </c>
      <c r="Z40" s="15">
        <f t="shared" si="17"/>
        <v>15.533611260570799</v>
      </c>
      <c r="AA40" s="15">
        <f t="shared" si="31"/>
        <v>84.463480926786104</v>
      </c>
      <c r="AB40" s="15">
        <f t="shared" si="18"/>
        <v>375.74591736111137</v>
      </c>
      <c r="AC40" s="15">
        <f t="shared" si="19"/>
        <v>1.2833200487973202</v>
      </c>
      <c r="AD40" s="15">
        <f t="shared" si="20"/>
        <v>1.699012506725686</v>
      </c>
      <c r="AE40" s="15">
        <f t="shared" si="21"/>
        <v>0.58982032003455931</v>
      </c>
      <c r="AF40" s="15">
        <f t="shared" si="22"/>
        <v>1.1374305934750346</v>
      </c>
      <c r="AG40" s="15">
        <f t="shared" si="23"/>
        <v>1.7799325185523875E-24</v>
      </c>
      <c r="AH40" s="15">
        <f t="shared" si="24"/>
        <v>0.37159095058863317</v>
      </c>
      <c r="AI40" s="15">
        <f t="shared" si="25"/>
        <v>-2.3087453287950567E-26</v>
      </c>
      <c r="AJ40" s="15">
        <f t="shared" si="26"/>
        <v>5.4974595048302177</v>
      </c>
      <c r="AK40" s="15">
        <f t="shared" si="27"/>
        <v>-2.1847221654069</v>
      </c>
      <c r="AL40" s="15">
        <f t="shared" si="28"/>
        <v>-1.3899754679804128</v>
      </c>
      <c r="AM40" s="15">
        <f t="shared" si="29"/>
        <v>6.0767675411237914</v>
      </c>
      <c r="AN40" s="4">
        <f t="shared" si="32"/>
        <v>0</v>
      </c>
      <c r="AO40" s="5">
        <f t="shared" si="33"/>
        <v>0</v>
      </c>
      <c r="AP40" s="16">
        <f t="shared" si="34"/>
        <v>6.0767675411237914</v>
      </c>
      <c r="AQ40" t="s">
        <v>47</v>
      </c>
      <c r="BC40">
        <v>0</v>
      </c>
      <c r="BD40">
        <v>0</v>
      </c>
    </row>
    <row r="41" spans="1:56" x14ac:dyDescent="0.2">
      <c r="A41" s="15">
        <f>'(Lab)limts'!A37</f>
        <v>61.711666666666666</v>
      </c>
      <c r="B41" s="29">
        <f>'(Lab)limts'!D37</f>
        <v>0.29333300000000001</v>
      </c>
      <c r="C41" s="15">
        <f>'(Lab)limts'!F37</f>
        <v>5.7149999999999999</v>
      </c>
      <c r="D41" s="15">
        <f t="shared" si="37"/>
        <v>72.911666666666676</v>
      </c>
      <c r="E41" s="15">
        <f t="shared" si="37"/>
        <v>1.4316666666666666</v>
      </c>
      <c r="F41" s="15">
        <f t="shared" si="37"/>
        <v>13.528333333333334</v>
      </c>
      <c r="G41" s="15">
        <f t="shared" si="0"/>
        <v>5.7225229793238057</v>
      </c>
      <c r="H41" s="15">
        <f t="shared" si="1"/>
        <v>13.603877102584477</v>
      </c>
      <c r="I41" s="15">
        <f t="shared" si="2"/>
        <v>9.6632000409541412</v>
      </c>
      <c r="J41" s="15">
        <f t="shared" si="3"/>
        <v>0.48205995046365968</v>
      </c>
      <c r="K41" s="15">
        <f t="shared" si="4"/>
        <v>61.711666666666666</v>
      </c>
      <c r="L41" s="15">
        <f t="shared" si="5"/>
        <v>0.43473709144935674</v>
      </c>
      <c r="M41" s="15">
        <f t="shared" si="36"/>
        <v>5.7149999999999999</v>
      </c>
      <c r="N41" s="15">
        <f t="shared" si="36"/>
        <v>72.911666666666676</v>
      </c>
      <c r="O41" s="15">
        <f t="shared" si="7"/>
        <v>2.1218158290804729</v>
      </c>
      <c r="P41" s="15">
        <f t="shared" si="8"/>
        <v>13.528333333333334</v>
      </c>
      <c r="Q41" s="15">
        <f t="shared" si="9"/>
        <v>5.7315112613238268</v>
      </c>
      <c r="R41" s="15">
        <f t="shared" si="10"/>
        <v>13.693717727129995</v>
      </c>
      <c r="S41" s="15">
        <f t="shared" si="11"/>
        <v>85.649917485047666</v>
      </c>
      <c r="T41" s="15">
        <f t="shared" si="12"/>
        <v>81.0862125549327</v>
      </c>
      <c r="U41" s="15">
        <f t="shared" si="30"/>
        <v>-4.5637049301149659</v>
      </c>
      <c r="V41" s="15">
        <f t="shared" si="13"/>
        <v>11.20000000000001</v>
      </c>
      <c r="W41" s="15">
        <f t="shared" si="14"/>
        <v>7.962206465806168</v>
      </c>
      <c r="X41" s="15">
        <f t="shared" si="15"/>
        <v>-0.70546484010137234</v>
      </c>
      <c r="Y41" s="15">
        <f t="shared" si="16"/>
        <v>67.311666666666667</v>
      </c>
      <c r="Z41" s="15">
        <f t="shared" si="17"/>
        <v>9.7126144942269104</v>
      </c>
      <c r="AA41" s="15">
        <f t="shared" si="31"/>
        <v>83.368065019990183</v>
      </c>
      <c r="AB41" s="15">
        <f t="shared" si="18"/>
        <v>299.69380277777782</v>
      </c>
      <c r="AC41" s="15">
        <f t="shared" si="19"/>
        <v>1.251421210325242</v>
      </c>
      <c r="AD41" s="15">
        <f t="shared" si="20"/>
        <v>1.437067652240211</v>
      </c>
      <c r="AE41" s="15">
        <f t="shared" si="21"/>
        <v>0.58646930877243453</v>
      </c>
      <c r="AF41" s="15">
        <f t="shared" si="22"/>
        <v>1.0854422546320357</v>
      </c>
      <c r="AG41" s="15">
        <f t="shared" si="23"/>
        <v>9.109766682670128E-25</v>
      </c>
      <c r="AH41" s="15">
        <f t="shared" si="24"/>
        <v>7.3051073506363084E-2</v>
      </c>
      <c r="AI41" s="15">
        <f t="shared" si="25"/>
        <v>-2.3229572621823028E-27</v>
      </c>
      <c r="AJ41" s="15">
        <f t="shared" si="26"/>
        <v>8.9498243337981709</v>
      </c>
      <c r="AK41" s="15">
        <f t="shared" si="27"/>
        <v>5.5405926459997001</v>
      </c>
      <c r="AL41" s="15">
        <f t="shared" si="28"/>
        <v>-0.64993309141122801</v>
      </c>
      <c r="AM41" s="15">
        <f t="shared" si="29"/>
        <v>10.546086264489931</v>
      </c>
      <c r="AN41" s="4">
        <f t="shared" si="32"/>
        <v>0</v>
      </c>
      <c r="AO41" s="5">
        <f t="shared" si="33"/>
        <v>0</v>
      </c>
      <c r="AP41" s="16">
        <f t="shared" si="34"/>
        <v>10.546086264489931</v>
      </c>
      <c r="AQ41" t="s">
        <v>48</v>
      </c>
      <c r="BC41">
        <v>0</v>
      </c>
      <c r="BD41">
        <v>0</v>
      </c>
    </row>
    <row r="42" spans="1:56" x14ac:dyDescent="0.2">
      <c r="A42" s="15">
        <f>'(Lab)limts'!A38</f>
        <v>62.03</v>
      </c>
      <c r="B42" s="29">
        <f>'(Lab)limts'!D38</f>
        <v>0.32333299999999998</v>
      </c>
      <c r="C42" s="15">
        <f>'(Lab)limts'!F38</f>
        <v>5.8150000000000004</v>
      </c>
      <c r="D42" s="15">
        <f t="shared" si="37"/>
        <v>72.911666666666676</v>
      </c>
      <c r="E42" s="15">
        <f t="shared" si="37"/>
        <v>1.4316666666666666</v>
      </c>
      <c r="F42" s="15">
        <f t="shared" si="37"/>
        <v>13.528333333333334</v>
      </c>
      <c r="G42" s="15">
        <f t="shared" si="0"/>
        <v>5.8239822483322357</v>
      </c>
      <c r="H42" s="15">
        <f t="shared" si="1"/>
        <v>13.603877102584477</v>
      </c>
      <c r="I42" s="15">
        <f t="shared" si="2"/>
        <v>9.7139296754583562</v>
      </c>
      <c r="J42" s="15">
        <f t="shared" si="3"/>
        <v>0.48172858637618088</v>
      </c>
      <c r="K42" s="15">
        <f t="shared" si="4"/>
        <v>62.03</v>
      </c>
      <c r="L42" s="15">
        <f t="shared" si="5"/>
        <v>0.47909174901876966</v>
      </c>
      <c r="M42" s="15">
        <f t="shared" si="36"/>
        <v>5.8150000000000004</v>
      </c>
      <c r="N42" s="15">
        <f t="shared" si="36"/>
        <v>72.911666666666676</v>
      </c>
      <c r="O42" s="15">
        <f t="shared" si="7"/>
        <v>2.1213414261618988</v>
      </c>
      <c r="P42" s="15">
        <f t="shared" si="8"/>
        <v>13.528333333333334</v>
      </c>
      <c r="Q42" s="15">
        <f t="shared" si="9"/>
        <v>5.8347025548846849</v>
      </c>
      <c r="R42" s="15">
        <f t="shared" si="10"/>
        <v>13.693644227309559</v>
      </c>
      <c r="S42" s="15">
        <f t="shared" si="11"/>
        <v>85.290098459446099</v>
      </c>
      <c r="T42" s="15">
        <f t="shared" si="12"/>
        <v>81.088173538112528</v>
      </c>
      <c r="U42" s="15">
        <f t="shared" si="30"/>
        <v>-4.2019249213335712</v>
      </c>
      <c r="V42" s="15">
        <f t="shared" si="13"/>
        <v>10.881666666666675</v>
      </c>
      <c r="W42" s="15">
        <f t="shared" si="14"/>
        <v>7.8589416724248737</v>
      </c>
      <c r="X42" s="15">
        <f t="shared" si="15"/>
        <v>-0.65538607142016292</v>
      </c>
      <c r="Y42" s="15">
        <f t="shared" si="16"/>
        <v>67.470833333333331</v>
      </c>
      <c r="Z42" s="15">
        <f t="shared" si="17"/>
        <v>9.7641733910971222</v>
      </c>
      <c r="AA42" s="15">
        <f t="shared" si="31"/>
        <v>83.189135998779307</v>
      </c>
      <c r="AB42" s="15">
        <f t="shared" si="18"/>
        <v>305.23001736111104</v>
      </c>
      <c r="AC42" s="15">
        <f t="shared" si="19"/>
        <v>1.2538769015303728</v>
      </c>
      <c r="AD42" s="15">
        <f t="shared" si="20"/>
        <v>1.4393878025993705</v>
      </c>
      <c r="AE42" s="15">
        <f t="shared" si="21"/>
        <v>0.58598371593238008</v>
      </c>
      <c r="AF42" s="15">
        <f t="shared" si="22"/>
        <v>1.0858246991008473</v>
      </c>
      <c r="AG42" s="15">
        <f t="shared" si="23"/>
        <v>8.1626806681550857E-25</v>
      </c>
      <c r="AH42" s="15">
        <f t="shared" si="24"/>
        <v>7.441548648415941E-2</v>
      </c>
      <c r="AI42" s="15">
        <f t="shared" si="25"/>
        <v>-2.1203301817262467E-27</v>
      </c>
      <c r="AJ42" s="15">
        <f t="shared" si="26"/>
        <v>8.6784170386945174</v>
      </c>
      <c r="AK42" s="15">
        <f t="shared" si="27"/>
        <v>5.4599195979238671</v>
      </c>
      <c r="AL42" s="15">
        <f t="shared" si="28"/>
        <v>-0.60358368340937241</v>
      </c>
      <c r="AM42" s="15">
        <f t="shared" si="29"/>
        <v>10.270830422910041</v>
      </c>
      <c r="AN42" s="4">
        <f t="shared" si="32"/>
        <v>0</v>
      </c>
      <c r="AO42" s="5">
        <f t="shared" si="33"/>
        <v>0</v>
      </c>
      <c r="AP42" s="16">
        <f t="shared" si="34"/>
        <v>10.270830422910041</v>
      </c>
      <c r="AQ42" t="s">
        <v>49</v>
      </c>
      <c r="BC42">
        <v>0</v>
      </c>
      <c r="BD42">
        <v>0</v>
      </c>
    </row>
    <row r="43" spans="1:56" x14ac:dyDescent="0.2">
      <c r="A43" s="28">
        <f>'(Lab)limts'!A39</f>
        <v>60.705000000000005</v>
      </c>
      <c r="B43" s="29">
        <f>'(Lab)limts'!D39</f>
        <v>0.593333</v>
      </c>
      <c r="C43" s="15">
        <f>'(Lab)limts'!F39</f>
        <v>4.4233333333333329</v>
      </c>
      <c r="D43" s="15">
        <f t="shared" ref="D43:F58" si="38">D42</f>
        <v>72.911666666666676</v>
      </c>
      <c r="E43" s="15">
        <f t="shared" si="38"/>
        <v>1.4316666666666666</v>
      </c>
      <c r="F43" s="15">
        <f t="shared" si="38"/>
        <v>13.528333333333334</v>
      </c>
      <c r="G43" s="15">
        <f t="shared" si="0"/>
        <v>4.4629499018773195</v>
      </c>
      <c r="H43" s="15">
        <f t="shared" si="1"/>
        <v>13.603877102584477</v>
      </c>
      <c r="I43" s="15">
        <f t="shared" si="2"/>
        <v>9.0334135022308981</v>
      </c>
      <c r="J43" s="15">
        <f t="shared" si="3"/>
        <v>0.48582617641143533</v>
      </c>
      <c r="K43" s="15">
        <f t="shared" si="4"/>
        <v>60.705000000000005</v>
      </c>
      <c r="L43" s="15">
        <f t="shared" si="5"/>
        <v>0.88158970272872617</v>
      </c>
      <c r="M43" s="15">
        <f t="shared" si="36"/>
        <v>4.4233333333333329</v>
      </c>
      <c r="N43" s="15">
        <f t="shared" si="36"/>
        <v>72.911666666666676</v>
      </c>
      <c r="O43" s="15">
        <f t="shared" si="7"/>
        <v>2.1272078092290383</v>
      </c>
      <c r="P43" s="15">
        <f t="shared" si="8"/>
        <v>13.528333333333334</v>
      </c>
      <c r="Q43" s="15">
        <f t="shared" si="9"/>
        <v>4.5103301632735375</v>
      </c>
      <c r="R43" s="15">
        <f t="shared" si="10"/>
        <v>13.694554240333009</v>
      </c>
      <c r="S43" s="15">
        <f t="shared" si="11"/>
        <v>78.728395871013547</v>
      </c>
      <c r="T43" s="15">
        <f t="shared" si="12"/>
        <v>81.063925845459266</v>
      </c>
      <c r="U43" s="15">
        <f>IF(AN43=0,T43-S43,IF(AN43=1,T43-S43-360,T43+360-S43))</f>
        <v>2.3355299744457199</v>
      </c>
      <c r="V43" s="15">
        <f t="shared" si="13"/>
        <v>12.206666666666671</v>
      </c>
      <c r="W43" s="15">
        <f t="shared" si="14"/>
        <v>9.1842240770594721</v>
      </c>
      <c r="X43" s="15">
        <f t="shared" si="15"/>
        <v>0.32033977212101578</v>
      </c>
      <c r="Y43" s="15">
        <f t="shared" si="16"/>
        <v>66.808333333333337</v>
      </c>
      <c r="Z43" s="15">
        <f t="shared" si="17"/>
        <v>9.1024422018032727</v>
      </c>
      <c r="AA43" s="15">
        <f>IF(AO43=3,S43+T43,IF(AO43=0,AVERAGE(S43,T43),IF(AO43=1,AVERAGE(S43,T43)+180,AVERAGE(S43,T43)-180)))</f>
        <v>79.896160858236414</v>
      </c>
      <c r="AB43" s="15">
        <f t="shared" si="18"/>
        <v>282.52006944444457</v>
      </c>
      <c r="AC43" s="15">
        <f t="shared" si="19"/>
        <v>1.2436483460817613</v>
      </c>
      <c r="AD43" s="15">
        <f t="shared" si="20"/>
        <v>1.4096098990811472</v>
      </c>
      <c r="AE43" s="15">
        <f t="shared" si="21"/>
        <v>0.57992155800532774</v>
      </c>
      <c r="AF43" s="15">
        <f t="shared" si="22"/>
        <v>1.0791805369498479</v>
      </c>
      <c r="AG43" s="15">
        <f t="shared" si="23"/>
        <v>1.0629114882973083E-25</v>
      </c>
      <c r="AH43" s="15">
        <f t="shared" si="24"/>
        <v>5.822488003719567E-2</v>
      </c>
      <c r="AI43" s="15">
        <f t="shared" si="25"/>
        <v>-2.1602950312295536E-28</v>
      </c>
      <c r="AJ43" s="15">
        <f t="shared" si="26"/>
        <v>9.8152075746532343</v>
      </c>
      <c r="AK43" s="15">
        <f t="shared" si="27"/>
        <v>6.5154367056064233</v>
      </c>
      <c r="AL43" s="15">
        <f t="shared" si="28"/>
        <v>0.29683612811106758</v>
      </c>
      <c r="AM43" s="15">
        <f t="shared" si="29"/>
        <v>11.784622475295748</v>
      </c>
      <c r="AP43" s="16">
        <f t="shared" si="34"/>
        <v>11.784622475295748</v>
      </c>
      <c r="AQ43" t="s">
        <v>50</v>
      </c>
      <c r="BC43">
        <v>0</v>
      </c>
      <c r="BD43">
        <v>0</v>
      </c>
    </row>
    <row r="44" spans="1:56" x14ac:dyDescent="0.2">
      <c r="A44" s="28">
        <f>'(Lab)limts'!A40</f>
        <v>61.318333333333328</v>
      </c>
      <c r="B44" s="29">
        <f>'(Lab)limts'!D40</f>
        <v>0.64166699999999999</v>
      </c>
      <c r="C44" s="15">
        <f>'(Lab)limts'!F40</f>
        <v>4.5916666666666659</v>
      </c>
      <c r="D44" s="15">
        <f t="shared" si="38"/>
        <v>72.911666666666676</v>
      </c>
      <c r="E44" s="15">
        <f t="shared" si="38"/>
        <v>1.4316666666666666</v>
      </c>
      <c r="F44" s="15">
        <f t="shared" si="38"/>
        <v>13.528333333333334</v>
      </c>
      <c r="G44" s="15">
        <f t="shared" si="0"/>
        <v>4.6362850771567929</v>
      </c>
      <c r="H44" s="15">
        <f t="shared" si="1"/>
        <v>13.603877102584477</v>
      </c>
      <c r="I44" s="15">
        <f t="shared" si="2"/>
        <v>9.1200810898706344</v>
      </c>
      <c r="J44" s="15">
        <f t="shared" si="3"/>
        <v>0.48534489971757344</v>
      </c>
      <c r="K44" s="15">
        <f t="shared" si="4"/>
        <v>61.318333333333328</v>
      </c>
      <c r="L44" s="15">
        <f t="shared" si="5"/>
        <v>0.95309680576707612</v>
      </c>
      <c r="M44" s="15">
        <f t="shared" si="36"/>
        <v>4.5916666666666659</v>
      </c>
      <c r="N44" s="15">
        <f t="shared" si="36"/>
        <v>72.911666666666676</v>
      </c>
      <c r="O44" s="15">
        <f t="shared" si="7"/>
        <v>2.1265187814289925</v>
      </c>
      <c r="P44" s="15">
        <f t="shared" si="8"/>
        <v>13.528333333333334</v>
      </c>
      <c r="Q44" s="15">
        <f t="shared" si="9"/>
        <v>4.6895411608110633</v>
      </c>
      <c r="R44" s="15">
        <f t="shared" si="10"/>
        <v>13.694447228915376</v>
      </c>
      <c r="S44" s="15">
        <f t="shared" si="11"/>
        <v>78.273579436820086</v>
      </c>
      <c r="T44" s="15">
        <f t="shared" si="12"/>
        <v>81.066773657130227</v>
      </c>
      <c r="U44" s="15">
        <f t="shared" ref="U44:U69" si="39">IF(AN44=0,T44-S44,IF(AN44=1,T44-S44-360,T44+360-S44))</f>
        <v>2.7931942203101414</v>
      </c>
      <c r="V44" s="15">
        <f t="shared" si="13"/>
        <v>11.593333333333348</v>
      </c>
      <c r="W44" s="15">
        <f t="shared" si="14"/>
        <v>9.0049060681043116</v>
      </c>
      <c r="X44" s="15">
        <f t="shared" si="15"/>
        <v>0.39063659415825797</v>
      </c>
      <c r="Y44" s="15">
        <f t="shared" si="16"/>
        <v>67.115000000000009</v>
      </c>
      <c r="Z44" s="15">
        <f t="shared" si="17"/>
        <v>9.19199419486322</v>
      </c>
      <c r="AA44" s="15">
        <f t="shared" ref="AA44:AA69" si="40">IF(AO44=3,S44+T44,IF(AO44=0,AVERAGE(S44,T44),IF(AO44=1,AVERAGE(S44,T44)+180,AVERAGE(S44,T44)-180)))</f>
        <v>79.670176546975156</v>
      </c>
      <c r="AB44" s="15">
        <f t="shared" si="18"/>
        <v>292.92322500000029</v>
      </c>
      <c r="AC44" s="15">
        <f t="shared" si="19"/>
        <v>1.2483854587297134</v>
      </c>
      <c r="AD44" s="15">
        <f t="shared" si="20"/>
        <v>1.4136397387688449</v>
      </c>
      <c r="AE44" s="15">
        <f t="shared" si="21"/>
        <v>0.57969252396483528</v>
      </c>
      <c r="AF44" s="15">
        <f t="shared" si="22"/>
        <v>1.0799279547263556</v>
      </c>
      <c r="AG44" s="15">
        <f t="shared" si="23"/>
        <v>9.2296941476852973E-26</v>
      </c>
      <c r="AH44" s="15">
        <f t="shared" si="24"/>
        <v>6.025275206123052E-2</v>
      </c>
      <c r="AI44" s="15">
        <f t="shared" si="25"/>
        <v>-1.9412057146530145E-28</v>
      </c>
      <c r="AJ44" s="15">
        <f t="shared" si="26"/>
        <v>9.286661625432636</v>
      </c>
      <c r="AK44" s="15">
        <f t="shared" si="27"/>
        <v>6.3700148072710432</v>
      </c>
      <c r="AL44" s="15">
        <f t="shared" si="28"/>
        <v>0.36172468028873456</v>
      </c>
      <c r="AM44" s="15">
        <f t="shared" si="29"/>
        <v>11.267209838041779</v>
      </c>
      <c r="AP44" s="16">
        <f t="shared" si="34"/>
        <v>11.267209838041779</v>
      </c>
      <c r="AQ44" t="s">
        <v>51</v>
      </c>
      <c r="BC44">
        <v>0</v>
      </c>
      <c r="BD44">
        <v>0</v>
      </c>
    </row>
    <row r="45" spans="1:56" x14ac:dyDescent="0.2">
      <c r="A45" s="28">
        <f>'(Lab)limts'!A41</f>
        <v>59.455000000000005</v>
      </c>
      <c r="B45" s="29">
        <f>'(Lab)limts'!D41</f>
        <v>0.83985166666666689</v>
      </c>
      <c r="C45" s="15">
        <f>'(Lab)limts'!F41</f>
        <v>5.9116666666666662</v>
      </c>
      <c r="D45" s="15">
        <f t="shared" si="38"/>
        <v>72.911666666666676</v>
      </c>
      <c r="E45" s="15">
        <f t="shared" si="38"/>
        <v>1.4316666666666666</v>
      </c>
      <c r="F45" s="15">
        <f t="shared" si="38"/>
        <v>13.528333333333334</v>
      </c>
      <c r="G45" s="15">
        <f t="shared" si="0"/>
        <v>5.9710261764440915</v>
      </c>
      <c r="H45" s="15">
        <f t="shared" si="1"/>
        <v>13.603877102584477</v>
      </c>
      <c r="I45" s="15">
        <f t="shared" si="2"/>
        <v>9.7874516395142841</v>
      </c>
      <c r="J45" s="15">
        <f t="shared" si="3"/>
        <v>0.48124064971455344</v>
      </c>
      <c r="K45" s="15">
        <f t="shared" si="4"/>
        <v>59.455000000000005</v>
      </c>
      <c r="L45" s="15">
        <f t="shared" si="5"/>
        <v>1.2440224283971841</v>
      </c>
      <c r="M45" s="15">
        <f t="shared" si="36"/>
        <v>5.9116666666666662</v>
      </c>
      <c r="N45" s="15">
        <f t="shared" si="36"/>
        <v>72.911666666666676</v>
      </c>
      <c r="O45" s="15">
        <f t="shared" si="7"/>
        <v>2.1206428635080021</v>
      </c>
      <c r="P45" s="15">
        <f t="shared" si="8"/>
        <v>13.528333333333334</v>
      </c>
      <c r="Q45" s="15">
        <f t="shared" si="9"/>
        <v>6.0411418275134876</v>
      </c>
      <c r="R45" s="15">
        <f t="shared" si="10"/>
        <v>13.693536027349737</v>
      </c>
      <c r="S45" s="15">
        <f t="shared" si="11"/>
        <v>78.116344093410135</v>
      </c>
      <c r="T45" s="15">
        <f t="shared" si="12"/>
        <v>81.091061142167717</v>
      </c>
      <c r="U45" s="15">
        <f t="shared" si="39"/>
        <v>2.9747170487575829</v>
      </c>
      <c r="V45" s="15">
        <f t="shared" si="13"/>
        <v>13.456666666666671</v>
      </c>
      <c r="W45" s="15">
        <f t="shared" si="14"/>
        <v>7.652394199836249</v>
      </c>
      <c r="X45" s="15">
        <f t="shared" si="15"/>
        <v>0.47216258712178072</v>
      </c>
      <c r="Y45" s="15">
        <f t="shared" si="16"/>
        <v>66.183333333333337</v>
      </c>
      <c r="Z45" s="15">
        <f t="shared" si="17"/>
        <v>9.8673389274316126</v>
      </c>
      <c r="AA45" s="15">
        <f t="shared" si="40"/>
        <v>79.603702617788926</v>
      </c>
      <c r="AB45" s="15">
        <f t="shared" si="18"/>
        <v>261.90027777777789</v>
      </c>
      <c r="AC45" s="15">
        <f t="shared" si="19"/>
        <v>1.2339803930569937</v>
      </c>
      <c r="AD45" s="15">
        <f t="shared" si="20"/>
        <v>1.4440302517344226</v>
      </c>
      <c r="AE45" s="15">
        <f t="shared" si="21"/>
        <v>0.5796294116370494</v>
      </c>
      <c r="AF45" s="15">
        <f t="shared" si="22"/>
        <v>1.0857909978539582</v>
      </c>
      <c r="AG45" s="15">
        <f t="shared" si="23"/>
        <v>8.8539966010691436E-26</v>
      </c>
      <c r="AH45" s="15">
        <f t="shared" si="24"/>
        <v>7.7199830181831464E-2</v>
      </c>
      <c r="AI45" s="15">
        <f t="shared" si="25"/>
        <v>-2.3859594540536145E-28</v>
      </c>
      <c r="AJ45" s="15">
        <f t="shared" si="26"/>
        <v>10.905089531714422</v>
      </c>
      <c r="AK45" s="15">
        <f t="shared" si="27"/>
        <v>5.2993309459029474</v>
      </c>
      <c r="AL45" s="15">
        <f t="shared" si="28"/>
        <v>0.43485586826101857</v>
      </c>
      <c r="AM45" s="15">
        <f t="shared" si="29"/>
        <v>12.132311642678534</v>
      </c>
      <c r="AP45" s="16">
        <f t="shared" si="34"/>
        <v>12.132311642678534</v>
      </c>
      <c r="AQ45" t="s">
        <v>52</v>
      </c>
      <c r="BC45">
        <v>0</v>
      </c>
      <c r="BD45">
        <v>0</v>
      </c>
    </row>
    <row r="46" spans="1:56" x14ac:dyDescent="0.2">
      <c r="A46" s="28">
        <f>'(Lab)limts'!A42</f>
        <v>66.054999999999993</v>
      </c>
      <c r="B46" s="29">
        <f>'(Lab)limts'!D42</f>
        <v>-1.2366699999999999</v>
      </c>
      <c r="C46" s="15">
        <f>'(Lab)limts'!F42</f>
        <v>7.0916666666666677</v>
      </c>
      <c r="D46" s="15">
        <f t="shared" si="38"/>
        <v>72.911666666666676</v>
      </c>
      <c r="E46" s="15">
        <f t="shared" si="38"/>
        <v>1.4316666666666666</v>
      </c>
      <c r="F46" s="15">
        <f t="shared" si="38"/>
        <v>13.528333333333334</v>
      </c>
      <c r="G46" s="15">
        <f t="shared" si="0"/>
        <v>7.1986866024304135</v>
      </c>
      <c r="H46" s="15">
        <f t="shared" si="1"/>
        <v>13.603877102584477</v>
      </c>
      <c r="I46" s="15">
        <f t="shared" si="2"/>
        <v>10.401281852507445</v>
      </c>
      <c r="J46" s="15">
        <f t="shared" si="3"/>
        <v>0.47679850724060158</v>
      </c>
      <c r="K46" s="15">
        <f t="shared" si="4"/>
        <v>66.054999999999993</v>
      </c>
      <c r="L46" s="15">
        <f t="shared" si="5"/>
        <v>-1.8263124099492347</v>
      </c>
      <c r="M46" s="15">
        <f t="shared" si="36"/>
        <v>7.0916666666666677</v>
      </c>
      <c r="N46" s="15">
        <f t="shared" si="36"/>
        <v>72.911666666666676</v>
      </c>
      <c r="O46" s="15">
        <f t="shared" si="7"/>
        <v>2.114283196199461</v>
      </c>
      <c r="P46" s="15">
        <f t="shared" si="8"/>
        <v>13.528333333333334</v>
      </c>
      <c r="Q46" s="15">
        <f t="shared" si="9"/>
        <v>7.3230562697446011</v>
      </c>
      <c r="R46" s="15">
        <f t="shared" si="10"/>
        <v>13.692552582024623</v>
      </c>
      <c r="S46" s="15">
        <f t="shared" si="11"/>
        <v>104.44154295127738</v>
      </c>
      <c r="T46" s="15">
        <f t="shared" si="12"/>
        <v>81.117351791601777</v>
      </c>
      <c r="U46" s="15">
        <f t="shared" si="39"/>
        <v>-23.324191159675607</v>
      </c>
      <c r="V46" s="15">
        <f t="shared" si="13"/>
        <v>6.8566666666666833</v>
      </c>
      <c r="W46" s="15">
        <f t="shared" si="14"/>
        <v>6.3694963122800221</v>
      </c>
      <c r="X46" s="15">
        <f t="shared" si="15"/>
        <v>-4.0482697831082533</v>
      </c>
      <c r="Y46" s="15">
        <f t="shared" si="16"/>
        <v>69.483333333333334</v>
      </c>
      <c r="Z46" s="15">
        <f t="shared" si="17"/>
        <v>10.507804425884611</v>
      </c>
      <c r="AA46" s="15">
        <f t="shared" si="40"/>
        <v>92.779447371439574</v>
      </c>
      <c r="AB46" s="15">
        <f t="shared" si="18"/>
        <v>379.60027777777782</v>
      </c>
      <c r="AC46" s="15">
        <f t="shared" si="19"/>
        <v>1.2848425662864704</v>
      </c>
      <c r="AD46" s="15">
        <f t="shared" si="20"/>
        <v>1.4728511991648074</v>
      </c>
      <c r="AE46" s="15">
        <f t="shared" si="21"/>
        <v>0.63915894220067571</v>
      </c>
      <c r="AF46" s="15">
        <f t="shared" si="22"/>
        <v>1.1007423574254998</v>
      </c>
      <c r="AG46" s="15">
        <f t="shared" si="23"/>
        <v>2.5374045987728686E-22</v>
      </c>
      <c r="AH46" s="15">
        <f t="shared" si="24"/>
        <v>9.616770693704782E-2</v>
      </c>
      <c r="AI46" s="15">
        <f t="shared" si="25"/>
        <v>-8.51777858366655E-25</v>
      </c>
      <c r="AJ46" s="15">
        <f t="shared" si="26"/>
        <v>5.3365811863505082</v>
      </c>
      <c r="AK46" s="15">
        <f t="shared" si="27"/>
        <v>4.3246027269366367</v>
      </c>
      <c r="AL46" s="15">
        <f t="shared" si="28"/>
        <v>-3.6777632438681254</v>
      </c>
      <c r="AM46" s="15">
        <f t="shared" si="29"/>
        <v>7.7914844530606224</v>
      </c>
      <c r="AP46" s="16">
        <f t="shared" si="34"/>
        <v>7.7914844530606224</v>
      </c>
      <c r="AQ46" t="s">
        <v>53</v>
      </c>
      <c r="BC46">
        <v>0</v>
      </c>
      <c r="BD46">
        <v>0</v>
      </c>
    </row>
    <row r="47" spans="1:56" x14ac:dyDescent="0.2">
      <c r="A47" s="28">
        <f>'(Lab)limts'!A43</f>
        <v>60.564999999999998</v>
      </c>
      <c r="B47" s="29">
        <f>'(Lab)limts'!D43</f>
        <v>0.56833299999999998</v>
      </c>
      <c r="C47" s="15">
        <f>'(Lab)limts'!F43</f>
        <v>4.6100000000000003</v>
      </c>
      <c r="D47" s="15">
        <f t="shared" si="38"/>
        <v>72.911666666666676</v>
      </c>
      <c r="E47" s="15">
        <f t="shared" si="38"/>
        <v>1.4316666666666666</v>
      </c>
      <c r="F47" s="15">
        <f t="shared" si="38"/>
        <v>13.528333333333334</v>
      </c>
      <c r="G47" s="15">
        <f t="shared" si="0"/>
        <v>4.6449006877315471</v>
      </c>
      <c r="H47" s="15">
        <f t="shared" si="1"/>
        <v>13.603877102584477</v>
      </c>
      <c r="I47" s="15">
        <f t="shared" si="2"/>
        <v>9.1243888951580114</v>
      </c>
      <c r="J47" s="15">
        <f t="shared" si="3"/>
        <v>0.48532067847466537</v>
      </c>
      <c r="K47" s="15">
        <f t="shared" si="4"/>
        <v>60.564999999999998</v>
      </c>
      <c r="L47" s="15">
        <f t="shared" si="5"/>
        <v>0.84415675715954197</v>
      </c>
      <c r="M47" s="15">
        <f t="shared" si="36"/>
        <v>4.6100000000000003</v>
      </c>
      <c r="N47" s="15">
        <f t="shared" si="36"/>
        <v>72.911666666666676</v>
      </c>
      <c r="O47" s="15">
        <f t="shared" si="7"/>
        <v>2.1264841046828957</v>
      </c>
      <c r="P47" s="15">
        <f t="shared" si="8"/>
        <v>13.528333333333334</v>
      </c>
      <c r="Q47" s="15">
        <f t="shared" si="9"/>
        <v>4.6866513237767231</v>
      </c>
      <c r="R47" s="15">
        <f t="shared" si="10"/>
        <v>13.694441844239099</v>
      </c>
      <c r="S47" s="15">
        <f t="shared" si="11"/>
        <v>79.623286243500345</v>
      </c>
      <c r="T47" s="15">
        <f t="shared" si="12"/>
        <v>81.066916980306303</v>
      </c>
      <c r="U47" s="15">
        <f t="shared" si="39"/>
        <v>1.4436307368059573</v>
      </c>
      <c r="V47" s="15">
        <f t="shared" si="13"/>
        <v>12.346666666666678</v>
      </c>
      <c r="W47" s="15">
        <f t="shared" si="14"/>
        <v>9.0077905204623754</v>
      </c>
      <c r="X47" s="15">
        <f t="shared" si="15"/>
        <v>0.20184848307301112</v>
      </c>
      <c r="Y47" s="15">
        <f t="shared" si="16"/>
        <v>66.738333333333344</v>
      </c>
      <c r="Z47" s="15">
        <f t="shared" si="17"/>
        <v>9.1905465840079117</v>
      </c>
      <c r="AA47" s="15">
        <f t="shared" si="40"/>
        <v>80.345101611903317</v>
      </c>
      <c r="AB47" s="15">
        <f t="shared" si="18"/>
        <v>280.17180277777811</v>
      </c>
      <c r="AC47" s="15">
        <f t="shared" si="19"/>
        <v>1.2425664525868185</v>
      </c>
      <c r="AD47" s="15">
        <f t="shared" si="20"/>
        <v>1.4135745962803561</v>
      </c>
      <c r="AE47" s="15">
        <f t="shared" si="21"/>
        <v>0.58044394974276214</v>
      </c>
      <c r="AF47" s="15">
        <f t="shared" si="22"/>
        <v>1.0800189573927461</v>
      </c>
      <c r="AG47" s="15">
        <f t="shared" si="23"/>
        <v>1.4063216828533073E-25</v>
      </c>
      <c r="AH47" s="15">
        <f t="shared" si="24"/>
        <v>6.0219577322731144E-2</v>
      </c>
      <c r="AI47" s="15">
        <f t="shared" si="25"/>
        <v>-2.9561722710092926E-28</v>
      </c>
      <c r="AJ47" s="15">
        <f t="shared" si="26"/>
        <v>9.9364236342957373</v>
      </c>
      <c r="AK47" s="15">
        <f t="shared" si="27"/>
        <v>6.372348897727254</v>
      </c>
      <c r="AL47" s="15">
        <f t="shared" si="28"/>
        <v>0.18689346301873241</v>
      </c>
      <c r="AM47" s="15">
        <f t="shared" si="29"/>
        <v>11.805688217172085</v>
      </c>
      <c r="AP47" s="16">
        <f t="shared" si="34"/>
        <v>11.805688217172085</v>
      </c>
      <c r="AQ47" t="s">
        <v>54</v>
      </c>
      <c r="BC47">
        <v>0</v>
      </c>
      <c r="BD47">
        <v>0</v>
      </c>
    </row>
    <row r="48" spans="1:56" x14ac:dyDescent="0.2">
      <c r="A48" s="28">
        <f>'(Lab)limts'!A44</f>
        <v>60.773333333333341</v>
      </c>
      <c r="B48" s="29">
        <f>'(Lab)limts'!D44</f>
        <v>0.60166699999999995</v>
      </c>
      <c r="C48" s="15">
        <f>'(Lab)limts'!F44</f>
        <v>4.4933333333333332</v>
      </c>
      <c r="D48" s="15">
        <f t="shared" si="38"/>
        <v>72.911666666666676</v>
      </c>
      <c r="E48" s="15">
        <f t="shared" si="38"/>
        <v>1.4316666666666666</v>
      </c>
      <c r="F48" s="15">
        <f t="shared" si="38"/>
        <v>13.528333333333334</v>
      </c>
      <c r="G48" s="15">
        <f t="shared" si="0"/>
        <v>4.533436623945839</v>
      </c>
      <c r="H48" s="15">
        <f t="shared" si="1"/>
        <v>13.603877102584477</v>
      </c>
      <c r="I48" s="15">
        <f t="shared" si="2"/>
        <v>9.0686568632651579</v>
      </c>
      <c r="J48" s="15">
        <f t="shared" si="3"/>
        <v>0.48563184586100844</v>
      </c>
      <c r="K48" s="15">
        <f t="shared" si="4"/>
        <v>60.773333333333341</v>
      </c>
      <c r="L48" s="15">
        <f t="shared" si="5"/>
        <v>0.89385565580365534</v>
      </c>
      <c r="M48" s="15">
        <f t="shared" si="36"/>
        <v>4.4933333333333332</v>
      </c>
      <c r="N48" s="15">
        <f t="shared" si="36"/>
        <v>72.911666666666676</v>
      </c>
      <c r="O48" s="15">
        <f t="shared" si="7"/>
        <v>2.1269295926576772</v>
      </c>
      <c r="P48" s="15">
        <f t="shared" si="8"/>
        <v>13.528333333333334</v>
      </c>
      <c r="Q48" s="15">
        <f t="shared" si="9"/>
        <v>4.5813777816129315</v>
      </c>
      <c r="R48" s="15">
        <f t="shared" si="10"/>
        <v>13.694511027046593</v>
      </c>
      <c r="S48" s="15">
        <f t="shared" si="11"/>
        <v>78.749066746204576</v>
      </c>
      <c r="T48" s="15">
        <f t="shared" si="12"/>
        <v>81.065075733326708</v>
      </c>
      <c r="U48" s="15">
        <f t="shared" si="39"/>
        <v>2.3160089871221317</v>
      </c>
      <c r="V48" s="15">
        <f t="shared" si="13"/>
        <v>12.138333333333335</v>
      </c>
      <c r="W48" s="15">
        <f t="shared" si="14"/>
        <v>9.1131332454336622</v>
      </c>
      <c r="X48" s="15">
        <f t="shared" si="15"/>
        <v>0.32015431391817872</v>
      </c>
      <c r="Y48" s="15">
        <f t="shared" si="16"/>
        <v>66.842500000000001</v>
      </c>
      <c r="Z48" s="15">
        <f t="shared" si="17"/>
        <v>9.1379444043297617</v>
      </c>
      <c r="AA48" s="15">
        <f t="shared" si="40"/>
        <v>79.907071239765642</v>
      </c>
      <c r="AB48" s="15">
        <f t="shared" si="18"/>
        <v>283.66980625000002</v>
      </c>
      <c r="AC48" s="15">
        <f t="shared" si="19"/>
        <v>1.2441763316725938</v>
      </c>
      <c r="AD48" s="15">
        <f t="shared" si="20"/>
        <v>1.4112074981948393</v>
      </c>
      <c r="AE48" s="15">
        <f t="shared" si="21"/>
        <v>0.57993318536162275</v>
      </c>
      <c r="AF48" s="15">
        <f t="shared" si="22"/>
        <v>1.0794909580909056</v>
      </c>
      <c r="AG48" s="15">
        <f t="shared" si="23"/>
        <v>1.0701762375695755E-25</v>
      </c>
      <c r="AH48" s="15">
        <f t="shared" si="24"/>
        <v>5.9022901334524966E-2</v>
      </c>
      <c r="AI48" s="15">
        <f t="shared" si="25"/>
        <v>-2.2048711796023227E-28</v>
      </c>
      <c r="AJ48" s="15">
        <f t="shared" si="26"/>
        <v>9.7561197913283806</v>
      </c>
      <c r="AK48" s="15">
        <f t="shared" si="27"/>
        <v>6.4576848245852023</v>
      </c>
      <c r="AL48" s="15">
        <f t="shared" si="28"/>
        <v>0.29657896763153624</v>
      </c>
      <c r="AM48" s="15">
        <f t="shared" si="29"/>
        <v>11.703483488281115</v>
      </c>
      <c r="AP48" s="16">
        <f t="shared" si="34"/>
        <v>11.703483488281115</v>
      </c>
      <c r="AQ48" t="s">
        <v>55</v>
      </c>
      <c r="BC48">
        <v>0</v>
      </c>
      <c r="BD48">
        <v>0</v>
      </c>
    </row>
    <row r="49" spans="1:56" x14ac:dyDescent="0.2">
      <c r="A49" s="28">
        <f>'(Lab)limts'!A45</f>
        <v>60.065000000000005</v>
      </c>
      <c r="B49" s="29">
        <f>'(Lab)limts'!D45</f>
        <v>0.62</v>
      </c>
      <c r="C49" s="15">
        <f>'(Lab)limts'!F45</f>
        <v>4.4349999999999996</v>
      </c>
      <c r="D49" s="15">
        <f t="shared" si="38"/>
        <v>72.911666666666676</v>
      </c>
      <c r="E49" s="15">
        <f t="shared" si="38"/>
        <v>1.4316666666666666</v>
      </c>
      <c r="F49" s="15">
        <f t="shared" si="38"/>
        <v>13.528333333333334</v>
      </c>
      <c r="G49" s="15">
        <f t="shared" si="0"/>
        <v>4.4781273988130348</v>
      </c>
      <c r="H49" s="15">
        <f t="shared" si="1"/>
        <v>13.603877102584477</v>
      </c>
      <c r="I49" s="15">
        <f t="shared" si="2"/>
        <v>9.0410022506987566</v>
      </c>
      <c r="J49" s="15">
        <f t="shared" si="3"/>
        <v>0.48578449152136383</v>
      </c>
      <c r="K49" s="15">
        <f t="shared" si="4"/>
        <v>60.065000000000005</v>
      </c>
      <c r="L49" s="15">
        <f t="shared" si="5"/>
        <v>0.92118638474324555</v>
      </c>
      <c r="M49" s="15">
        <f t="shared" si="36"/>
        <v>4.4349999999999996</v>
      </c>
      <c r="N49" s="15">
        <f t="shared" si="36"/>
        <v>72.911666666666676</v>
      </c>
      <c r="O49" s="15">
        <f t="shared" si="7"/>
        <v>2.127148130361419</v>
      </c>
      <c r="P49" s="15">
        <f t="shared" si="8"/>
        <v>13.528333333333334</v>
      </c>
      <c r="Q49" s="15">
        <f t="shared" si="9"/>
        <v>4.5296588564080986</v>
      </c>
      <c r="R49" s="15">
        <f t="shared" si="10"/>
        <v>13.694544970398903</v>
      </c>
      <c r="S49" s="15">
        <f t="shared" si="11"/>
        <v>78.266036525955968</v>
      </c>
      <c r="T49" s="15">
        <f t="shared" si="12"/>
        <v>81.064172501635724</v>
      </c>
      <c r="U49" s="15">
        <f t="shared" si="39"/>
        <v>2.7981359756797559</v>
      </c>
      <c r="V49" s="15">
        <f t="shared" si="13"/>
        <v>12.846666666666671</v>
      </c>
      <c r="W49" s="15">
        <f t="shared" si="14"/>
        <v>9.1648861139908036</v>
      </c>
      <c r="X49" s="15">
        <f t="shared" si="15"/>
        <v>0.38460026076968701</v>
      </c>
      <c r="Y49" s="15">
        <f t="shared" si="16"/>
        <v>66.488333333333344</v>
      </c>
      <c r="Z49" s="15">
        <f t="shared" si="17"/>
        <v>9.1121019134035013</v>
      </c>
      <c r="AA49" s="15">
        <f t="shared" si="40"/>
        <v>79.665104513795853</v>
      </c>
      <c r="AB49" s="15">
        <f t="shared" si="18"/>
        <v>271.86513611111144</v>
      </c>
      <c r="AC49" s="15">
        <f t="shared" si="19"/>
        <v>1.2387006854279692</v>
      </c>
      <c r="AD49" s="15">
        <f t="shared" si="20"/>
        <v>1.4100445861031576</v>
      </c>
      <c r="AE49" s="15">
        <f t="shared" si="21"/>
        <v>0.57968764052980493</v>
      </c>
      <c r="AF49" s="15">
        <f t="shared" si="22"/>
        <v>1.0792325928767199</v>
      </c>
      <c r="AG49" s="15">
        <f t="shared" si="23"/>
        <v>9.2004791860357267E-26</v>
      </c>
      <c r="AH49" s="15">
        <f t="shared" si="24"/>
        <v>5.8441245836184395E-2</v>
      </c>
      <c r="AI49" s="15">
        <f t="shared" si="25"/>
        <v>-1.8768833254080841E-28</v>
      </c>
      <c r="AJ49" s="15">
        <f t="shared" si="26"/>
        <v>10.371082229786744</v>
      </c>
      <c r="AK49" s="15">
        <f t="shared" si="27"/>
        <v>6.4997137000604805</v>
      </c>
      <c r="AL49" s="15">
        <f t="shared" si="28"/>
        <v>0.35636457174122765</v>
      </c>
      <c r="AM49" s="15">
        <f t="shared" si="29"/>
        <v>12.244697648686332</v>
      </c>
      <c r="AP49" s="16">
        <f t="shared" si="34"/>
        <v>12.244697648686332</v>
      </c>
      <c r="AQ49" t="s">
        <v>56</v>
      </c>
      <c r="BC49">
        <v>0</v>
      </c>
      <c r="BD49">
        <v>0</v>
      </c>
    </row>
    <row r="50" spans="1:56" x14ac:dyDescent="0.2">
      <c r="A50" s="28">
        <f>'(Lab)limts'!A46</f>
        <v>59.441666666666663</v>
      </c>
      <c r="B50" s="29">
        <f>'(Lab)limts'!D46</f>
        <v>0.84129166666666655</v>
      </c>
      <c r="C50" s="15">
        <f>'(Lab)limts'!F46</f>
        <v>5.8566666666666665</v>
      </c>
      <c r="D50" s="15">
        <f t="shared" si="38"/>
        <v>72.911666666666676</v>
      </c>
      <c r="E50" s="15">
        <f t="shared" si="38"/>
        <v>1.4316666666666666</v>
      </c>
      <c r="F50" s="15">
        <f t="shared" si="38"/>
        <v>13.528333333333334</v>
      </c>
      <c r="G50" s="15">
        <f t="shared" si="0"/>
        <v>5.916782581170887</v>
      </c>
      <c r="H50" s="15">
        <f t="shared" si="1"/>
        <v>13.603877102584477</v>
      </c>
      <c r="I50" s="15">
        <f t="shared" si="2"/>
        <v>9.7603298418776809</v>
      </c>
      <c r="J50" s="15">
        <f t="shared" si="3"/>
        <v>0.48142171154082908</v>
      </c>
      <c r="K50" s="15">
        <f t="shared" si="4"/>
        <v>59.441666666666663</v>
      </c>
      <c r="L50" s="15">
        <f t="shared" si="5"/>
        <v>1.2463077407383698</v>
      </c>
      <c r="M50" s="15">
        <f t="shared" ref="M50:N94" si="41">C50</f>
        <v>5.8566666666666665</v>
      </c>
      <c r="N50" s="15">
        <f t="shared" si="41"/>
        <v>72.911666666666676</v>
      </c>
      <c r="O50" s="15">
        <f t="shared" si="7"/>
        <v>2.1209020836892867</v>
      </c>
      <c r="P50" s="15">
        <f t="shared" si="8"/>
        <v>13.528333333333334</v>
      </c>
      <c r="Q50" s="15">
        <f t="shared" si="9"/>
        <v>5.9878065624290855</v>
      </c>
      <c r="R50" s="15">
        <f t="shared" si="10"/>
        <v>13.693576173752982</v>
      </c>
      <c r="S50" s="15">
        <f t="shared" si="11"/>
        <v>77.986570679647983</v>
      </c>
      <c r="T50" s="15">
        <f t="shared" si="12"/>
        <v>81.089989614850595</v>
      </c>
      <c r="U50" s="15">
        <f t="shared" si="39"/>
        <v>3.1034189352026118</v>
      </c>
      <c r="V50" s="15">
        <f t="shared" si="13"/>
        <v>13.470000000000013</v>
      </c>
      <c r="W50" s="15">
        <f t="shared" si="14"/>
        <v>7.7057696113238965</v>
      </c>
      <c r="X50" s="15">
        <f t="shared" si="15"/>
        <v>0.49040738816148566</v>
      </c>
      <c r="Y50" s="15">
        <f t="shared" si="16"/>
        <v>66.176666666666677</v>
      </c>
      <c r="Z50" s="15">
        <f t="shared" si="17"/>
        <v>9.8406913680910328</v>
      </c>
      <c r="AA50" s="15">
        <f t="shared" si="40"/>
        <v>79.538280147249282</v>
      </c>
      <c r="AB50" s="15">
        <f t="shared" si="18"/>
        <v>261.68454444444478</v>
      </c>
      <c r="AC50" s="15">
        <f t="shared" si="19"/>
        <v>1.233877166152884</v>
      </c>
      <c r="AD50" s="15">
        <f t="shared" si="20"/>
        <v>1.4428311115640964</v>
      </c>
      <c r="AE50" s="15">
        <f t="shared" si="21"/>
        <v>0.57956917384411888</v>
      </c>
      <c r="AF50" s="15">
        <f t="shared" si="22"/>
        <v>1.0855504204938922</v>
      </c>
      <c r="AG50" s="15">
        <f t="shared" si="23"/>
        <v>8.4990595401105216E-26</v>
      </c>
      <c r="AH50" s="15">
        <f t="shared" si="24"/>
        <v>7.6473662727025118E-2</v>
      </c>
      <c r="AI50" s="15">
        <f t="shared" si="25"/>
        <v>-2.2687681999994904E-28</v>
      </c>
      <c r="AJ50" s="15">
        <f t="shared" si="26"/>
        <v>10.916807903981431</v>
      </c>
      <c r="AK50" s="15">
        <f t="shared" si="27"/>
        <v>5.3407287585935697</v>
      </c>
      <c r="AL50" s="15">
        <f t="shared" si="28"/>
        <v>0.45175919874671994</v>
      </c>
      <c r="AM50" s="15">
        <f t="shared" si="29"/>
        <v>12.161585622728317</v>
      </c>
      <c r="AP50" s="16">
        <f t="shared" si="34"/>
        <v>12.161585622728317</v>
      </c>
      <c r="AQ50" t="s">
        <v>57</v>
      </c>
      <c r="BC50">
        <v>0</v>
      </c>
      <c r="BD50">
        <v>0</v>
      </c>
    </row>
    <row r="51" spans="1:56" x14ac:dyDescent="0.2">
      <c r="A51" s="28">
        <f>'(Lab)limts'!A47</f>
        <v>60.951666666666675</v>
      </c>
      <c r="B51" s="29">
        <f>'(Lab)limts'!D47</f>
        <v>0.59666699999999995</v>
      </c>
      <c r="C51" s="15">
        <f>'(Lab)limts'!F47</f>
        <v>4.5150000000000006</v>
      </c>
      <c r="D51" s="15">
        <f t="shared" si="38"/>
        <v>72.911666666666676</v>
      </c>
      <c r="E51" s="15">
        <f t="shared" si="38"/>
        <v>1.4316666666666666</v>
      </c>
      <c r="F51" s="15">
        <f t="shared" si="38"/>
        <v>13.528333333333334</v>
      </c>
      <c r="G51" s="15">
        <f t="shared" si="0"/>
        <v>4.5542547698705889</v>
      </c>
      <c r="H51" s="15">
        <f t="shared" si="1"/>
        <v>13.603877102584477</v>
      </c>
      <c r="I51" s="15">
        <f t="shared" si="2"/>
        <v>9.0790659362275328</v>
      </c>
      <c r="J51" s="15">
        <f t="shared" si="3"/>
        <v>0.48557408945247543</v>
      </c>
      <c r="K51" s="15">
        <f t="shared" si="4"/>
        <v>60.951666666666675</v>
      </c>
      <c r="L51" s="15">
        <f t="shared" si="5"/>
        <v>0.88639303523134005</v>
      </c>
      <c r="M51" s="15">
        <f t="shared" si="41"/>
        <v>4.5150000000000006</v>
      </c>
      <c r="N51" s="15">
        <f t="shared" si="41"/>
        <v>72.911666666666676</v>
      </c>
      <c r="O51" s="15">
        <f t="shared" si="7"/>
        <v>2.126846904732794</v>
      </c>
      <c r="P51" s="15">
        <f t="shared" si="8"/>
        <v>13.528333333333334</v>
      </c>
      <c r="Q51" s="15">
        <f t="shared" si="9"/>
        <v>4.6011865440239035</v>
      </c>
      <c r="R51" s="15">
        <f t="shared" si="10"/>
        <v>13.69449818481675</v>
      </c>
      <c r="S51" s="15">
        <f t="shared" si="11"/>
        <v>78.892848541048991</v>
      </c>
      <c r="T51" s="15">
        <f t="shared" si="12"/>
        <v>81.065417489500092</v>
      </c>
      <c r="U51" s="15">
        <f t="shared" si="39"/>
        <v>2.1725689484511008</v>
      </c>
      <c r="V51" s="15">
        <f t="shared" si="13"/>
        <v>11.96</v>
      </c>
      <c r="W51" s="15">
        <f t="shared" si="14"/>
        <v>9.0933116407928463</v>
      </c>
      <c r="X51" s="15">
        <f t="shared" si="15"/>
        <v>0.30097671597686654</v>
      </c>
      <c r="Y51" s="15">
        <f t="shared" si="16"/>
        <v>66.931666666666672</v>
      </c>
      <c r="Z51" s="15">
        <f t="shared" si="17"/>
        <v>9.1478423644203275</v>
      </c>
      <c r="AA51" s="15">
        <f t="shared" si="40"/>
        <v>79.979133015274542</v>
      </c>
      <c r="AB51" s="15">
        <f t="shared" si="18"/>
        <v>286.68133611111131</v>
      </c>
      <c r="AC51" s="15">
        <f t="shared" si="19"/>
        <v>1.2455539957890442</v>
      </c>
      <c r="AD51" s="15">
        <f t="shared" si="20"/>
        <v>1.4116529063989147</v>
      </c>
      <c r="AE51" s="15">
        <f t="shared" si="21"/>
        <v>0.58001130903762221</v>
      </c>
      <c r="AF51" s="15">
        <f t="shared" si="22"/>
        <v>1.0795877803698588</v>
      </c>
      <c r="AG51" s="15">
        <f t="shared" si="23"/>
        <v>1.1194113998931115E-25</v>
      </c>
      <c r="AH51" s="15">
        <f t="shared" si="24"/>
        <v>5.9246769925144681E-2</v>
      </c>
      <c r="AI51" s="15">
        <f t="shared" si="25"/>
        <v>-2.3150574169571473E-28</v>
      </c>
      <c r="AJ51" s="15">
        <f t="shared" si="26"/>
        <v>9.6021529700312005</v>
      </c>
      <c r="AK51" s="15">
        <f t="shared" si="27"/>
        <v>6.4416058647090653</v>
      </c>
      <c r="AL51" s="15">
        <f t="shared" si="28"/>
        <v>0.27878855378833034</v>
      </c>
      <c r="AM51" s="15">
        <f t="shared" si="29"/>
        <v>11.566043006744207</v>
      </c>
      <c r="AP51" s="16">
        <f t="shared" si="34"/>
        <v>11.566043006744207</v>
      </c>
      <c r="AQ51" t="s">
        <v>58</v>
      </c>
      <c r="BC51">
        <v>0</v>
      </c>
      <c r="BD51">
        <v>0</v>
      </c>
    </row>
    <row r="52" spans="1:56" x14ac:dyDescent="0.2">
      <c r="A52" s="28">
        <f>'(Lab)limts'!A48</f>
        <v>61.411666666666669</v>
      </c>
      <c r="B52" s="29">
        <f>'(Lab)limts'!D48</f>
        <v>0.88500000000000001</v>
      </c>
      <c r="C52" s="15">
        <f>'(Lab)limts'!F48</f>
        <v>5.04</v>
      </c>
      <c r="D52" s="15">
        <f t="shared" si="38"/>
        <v>72.911666666666676</v>
      </c>
      <c r="E52" s="15">
        <f t="shared" si="38"/>
        <v>1.4316666666666666</v>
      </c>
      <c r="F52" s="15">
        <f t="shared" si="38"/>
        <v>13.528333333333334</v>
      </c>
      <c r="G52" s="15">
        <f t="shared" si="0"/>
        <v>5.1171110013365944</v>
      </c>
      <c r="H52" s="15">
        <f t="shared" si="1"/>
        <v>13.603877102584477</v>
      </c>
      <c r="I52" s="15">
        <f t="shared" si="2"/>
        <v>9.3604940519605364</v>
      </c>
      <c r="J52" s="15">
        <f t="shared" si="3"/>
        <v>0.48394901159202441</v>
      </c>
      <c r="K52" s="15">
        <f t="shared" si="4"/>
        <v>61.411666666666669</v>
      </c>
      <c r="L52" s="15">
        <f t="shared" si="5"/>
        <v>1.3132948752589417</v>
      </c>
      <c r="M52" s="15">
        <f t="shared" si="41"/>
        <v>5.04</v>
      </c>
      <c r="N52" s="15">
        <f t="shared" si="41"/>
        <v>72.911666666666676</v>
      </c>
      <c r="O52" s="15">
        <f t="shared" si="7"/>
        <v>2.1245203349292483</v>
      </c>
      <c r="P52" s="15">
        <f t="shared" si="8"/>
        <v>13.528333333333334</v>
      </c>
      <c r="Q52" s="15">
        <f t="shared" si="9"/>
        <v>5.2082956357508543</v>
      </c>
      <c r="R52" s="15">
        <f t="shared" si="10"/>
        <v>13.694137045878637</v>
      </c>
      <c r="S52" s="15">
        <f t="shared" si="11"/>
        <v>75.394962385233171</v>
      </c>
      <c r="T52" s="15">
        <f t="shared" si="12"/>
        <v>81.075033661539635</v>
      </c>
      <c r="U52" s="15">
        <f t="shared" si="39"/>
        <v>5.6800712763064638</v>
      </c>
      <c r="V52" s="15">
        <f t="shared" si="13"/>
        <v>11.500000000000007</v>
      </c>
      <c r="W52" s="15">
        <f t="shared" si="14"/>
        <v>8.485841410127783</v>
      </c>
      <c r="X52" s="15">
        <f t="shared" si="15"/>
        <v>0.83689012800702922</v>
      </c>
      <c r="Y52" s="15">
        <f t="shared" si="16"/>
        <v>67.161666666666676</v>
      </c>
      <c r="Z52" s="15">
        <f t="shared" si="17"/>
        <v>9.4512163408147458</v>
      </c>
      <c r="AA52" s="15">
        <f t="shared" si="40"/>
        <v>78.234998023386396</v>
      </c>
      <c r="AB52" s="15">
        <f t="shared" si="18"/>
        <v>294.52280277777811</v>
      </c>
      <c r="AC52" s="15">
        <f t="shared" si="19"/>
        <v>1.249105958177156</v>
      </c>
      <c r="AD52" s="15">
        <f t="shared" si="20"/>
        <v>1.4253047353366635</v>
      </c>
      <c r="AE52" s="15">
        <f t="shared" si="21"/>
        <v>0.5787454052762947</v>
      </c>
      <c r="AF52" s="15">
        <f t="shared" si="22"/>
        <v>1.0820477204727816</v>
      </c>
      <c r="AG52" s="15">
        <f t="shared" si="23"/>
        <v>3.7511565093768679E-26</v>
      </c>
      <c r="AH52" s="15">
        <f t="shared" si="24"/>
        <v>6.6406013124897606E-2</v>
      </c>
      <c r="AI52" s="15">
        <f t="shared" si="25"/>
        <v>-8.6952075881382716E-29</v>
      </c>
      <c r="AJ52" s="15">
        <f t="shared" si="26"/>
        <v>9.2065848575265594</v>
      </c>
      <c r="AK52" s="15">
        <f t="shared" si="27"/>
        <v>5.9537032325395236</v>
      </c>
      <c r="AL52" s="15">
        <f t="shared" si="28"/>
        <v>0.77343181097536517</v>
      </c>
      <c r="AM52" s="15">
        <f t="shared" si="29"/>
        <v>10.991177538654243</v>
      </c>
      <c r="AP52" s="16">
        <f t="shared" si="34"/>
        <v>10.991177538654243</v>
      </c>
      <c r="AQ52" t="s">
        <v>59</v>
      </c>
      <c r="BC52">
        <v>0</v>
      </c>
      <c r="BD52">
        <v>0</v>
      </c>
    </row>
    <row r="53" spans="1:56" x14ac:dyDescent="0.2">
      <c r="A53" s="28">
        <f>'(Lab)limts'!A49</f>
        <v>60.868333333333332</v>
      </c>
      <c r="B53" s="29">
        <f>'(Lab)limts'!D49</f>
        <v>0.86929166666666657</v>
      </c>
      <c r="C53" s="15">
        <f>'(Lab)limts'!F49</f>
        <v>6.0516666666666667</v>
      </c>
      <c r="D53" s="15">
        <f t="shared" si="38"/>
        <v>72.911666666666676</v>
      </c>
      <c r="E53" s="15">
        <f t="shared" si="38"/>
        <v>1.4316666666666666</v>
      </c>
      <c r="F53" s="15">
        <f t="shared" si="38"/>
        <v>13.528333333333334</v>
      </c>
      <c r="G53" s="15">
        <f t="shared" si="0"/>
        <v>6.1137825808725452</v>
      </c>
      <c r="H53" s="15">
        <f t="shared" si="1"/>
        <v>13.603877102584477</v>
      </c>
      <c r="I53" s="15">
        <f t="shared" si="2"/>
        <v>9.858829841728511</v>
      </c>
      <c r="J53" s="15">
        <f t="shared" si="3"/>
        <v>0.48075814490117913</v>
      </c>
      <c r="K53" s="15">
        <f t="shared" si="4"/>
        <v>60.868333333333332</v>
      </c>
      <c r="L53" s="15">
        <f t="shared" si="5"/>
        <v>1.2872107157113872</v>
      </c>
      <c r="M53" s="15">
        <f t="shared" si="41"/>
        <v>6.0516666666666667</v>
      </c>
      <c r="N53" s="15">
        <f t="shared" si="41"/>
        <v>72.911666666666676</v>
      </c>
      <c r="O53" s="15">
        <f t="shared" si="7"/>
        <v>2.1199520774501881</v>
      </c>
      <c r="P53" s="15">
        <f t="shared" si="8"/>
        <v>13.528333333333334</v>
      </c>
      <c r="Q53" s="15">
        <f t="shared" si="9"/>
        <v>6.187049447926424</v>
      </c>
      <c r="R53" s="15">
        <f t="shared" si="10"/>
        <v>13.693429066105507</v>
      </c>
      <c r="S53" s="15">
        <f t="shared" si="11"/>
        <v>77.991944906738823</v>
      </c>
      <c r="T53" s="15">
        <f t="shared" si="12"/>
        <v>81.09391664546888</v>
      </c>
      <c r="U53" s="15">
        <f t="shared" si="39"/>
        <v>3.1019717387300574</v>
      </c>
      <c r="V53" s="15">
        <f t="shared" si="13"/>
        <v>12.043333333333344</v>
      </c>
      <c r="W53" s="15">
        <f t="shared" si="14"/>
        <v>7.5063796181790829</v>
      </c>
      <c r="X53" s="15">
        <f t="shared" si="15"/>
        <v>0.49826463629348161</v>
      </c>
      <c r="Y53" s="15">
        <f t="shared" si="16"/>
        <v>66.89</v>
      </c>
      <c r="Z53" s="15">
        <f t="shared" si="17"/>
        <v>9.9402392570159659</v>
      </c>
      <c r="AA53" s="15">
        <f t="shared" si="40"/>
        <v>79.542930776103844</v>
      </c>
      <c r="AB53" s="15">
        <f t="shared" si="18"/>
        <v>285.27210000000002</v>
      </c>
      <c r="AC53" s="15">
        <f t="shared" si="19"/>
        <v>1.2449102722428051</v>
      </c>
      <c r="AD53" s="15">
        <f t="shared" si="20"/>
        <v>1.4473107665657183</v>
      </c>
      <c r="AE53" s="15">
        <f t="shared" si="21"/>
        <v>0.5795733946244136</v>
      </c>
      <c r="AF53" s="15">
        <f t="shared" si="22"/>
        <v>1.086416473143514</v>
      </c>
      <c r="AG53" s="15">
        <f t="shared" si="23"/>
        <v>8.5238178433765546E-26</v>
      </c>
      <c r="AH53" s="15">
        <f t="shared" si="24"/>
        <v>7.9211458515458938E-2</v>
      </c>
      <c r="AI53" s="15">
        <f t="shared" si="25"/>
        <v>-2.3568369231796075E-28</v>
      </c>
      <c r="AJ53" s="15">
        <f t="shared" si="26"/>
        <v>9.6740573211242911</v>
      </c>
      <c r="AK53" s="15">
        <f t="shared" si="27"/>
        <v>5.1864325144148227</v>
      </c>
      <c r="AL53" s="15">
        <f t="shared" si="28"/>
        <v>0.45863133394117966</v>
      </c>
      <c r="AM53" s="15">
        <f t="shared" si="29"/>
        <v>10.986209991596303</v>
      </c>
      <c r="AP53" s="16">
        <f t="shared" si="34"/>
        <v>10.986209991596303</v>
      </c>
      <c r="AQ53" t="s">
        <v>60</v>
      </c>
      <c r="BC53">
        <v>0</v>
      </c>
      <c r="BD53">
        <v>0</v>
      </c>
    </row>
    <row r="54" spans="1:56" x14ac:dyDescent="0.2">
      <c r="A54" s="28">
        <f>'(Lab)limts'!A50</f>
        <v>58.831666666666671</v>
      </c>
      <c r="B54" s="29">
        <f>'(Lab)limts'!D50</f>
        <v>0.82254499999999986</v>
      </c>
      <c r="C54" s="15">
        <f>'(Lab)limts'!F50</f>
        <v>5.9849999999999994</v>
      </c>
      <c r="D54" s="15">
        <f t="shared" si="38"/>
        <v>72.911666666666676</v>
      </c>
      <c r="E54" s="15">
        <f t="shared" si="38"/>
        <v>1.4316666666666666</v>
      </c>
      <c r="F54" s="15">
        <f t="shared" si="38"/>
        <v>13.528333333333334</v>
      </c>
      <c r="G54" s="15">
        <f t="shared" si="0"/>
        <v>6.0412585838569255</v>
      </c>
      <c r="H54" s="15">
        <f t="shared" si="1"/>
        <v>13.603877102584477</v>
      </c>
      <c r="I54" s="15">
        <f t="shared" si="2"/>
        <v>9.8225678432207015</v>
      </c>
      <c r="J54" s="15">
        <f t="shared" si="3"/>
        <v>0.48100435867294838</v>
      </c>
      <c r="K54" s="15">
        <f t="shared" si="4"/>
        <v>58.831666666666671</v>
      </c>
      <c r="L54" s="15">
        <f t="shared" si="5"/>
        <v>1.2181927302046403</v>
      </c>
      <c r="M54" s="15">
        <f t="shared" si="41"/>
        <v>5.9849999999999994</v>
      </c>
      <c r="N54" s="15">
        <f t="shared" si="41"/>
        <v>72.911666666666676</v>
      </c>
      <c r="O54" s="15">
        <f t="shared" si="7"/>
        <v>2.1203045735001043</v>
      </c>
      <c r="P54" s="15">
        <f t="shared" si="8"/>
        <v>13.528333333333334</v>
      </c>
      <c r="Q54" s="15">
        <f t="shared" si="9"/>
        <v>6.1077179476399719</v>
      </c>
      <c r="R54" s="15">
        <f t="shared" si="10"/>
        <v>13.693483642308967</v>
      </c>
      <c r="S54" s="15">
        <f t="shared" si="11"/>
        <v>78.49512134272841</v>
      </c>
      <c r="T54" s="15">
        <f t="shared" si="12"/>
        <v>81.092459526476532</v>
      </c>
      <c r="U54" s="15">
        <f t="shared" si="39"/>
        <v>2.5973381837481213</v>
      </c>
      <c r="V54" s="15">
        <f t="shared" si="13"/>
        <v>14.080000000000005</v>
      </c>
      <c r="W54" s="15">
        <f t="shared" si="14"/>
        <v>7.5857656946689955</v>
      </c>
      <c r="X54" s="15">
        <f t="shared" si="15"/>
        <v>0.41453875714431271</v>
      </c>
      <c r="Y54" s="15">
        <f t="shared" si="16"/>
        <v>65.87166666666667</v>
      </c>
      <c r="Z54" s="15">
        <f t="shared" si="17"/>
        <v>9.9006007949744692</v>
      </c>
      <c r="AA54" s="15">
        <f t="shared" si="40"/>
        <v>79.793790434602471</v>
      </c>
      <c r="AB54" s="15">
        <f t="shared" si="18"/>
        <v>251.90980277777788</v>
      </c>
      <c r="AC54" s="15">
        <f t="shared" si="19"/>
        <v>1.2291521279355409</v>
      </c>
      <c r="AD54" s="15">
        <f t="shared" si="20"/>
        <v>1.4455270357738512</v>
      </c>
      <c r="AE54" s="15">
        <f t="shared" si="21"/>
        <v>0.57981502309698829</v>
      </c>
      <c r="AF54" s="15">
        <f t="shared" si="22"/>
        <v>1.0861077561791828</v>
      </c>
      <c r="AG54" s="15">
        <f t="shared" si="23"/>
        <v>9.9708615539935289E-26</v>
      </c>
      <c r="AH54" s="15">
        <f t="shared" si="24"/>
        <v>7.8113104094396826E-2</v>
      </c>
      <c r="AI54" s="15">
        <f t="shared" si="25"/>
        <v>-2.7187166422967686E-28</v>
      </c>
      <c r="AJ54" s="15">
        <f t="shared" si="26"/>
        <v>11.455050745954848</v>
      </c>
      <c r="AK54" s="15">
        <f t="shared" si="27"/>
        <v>5.2477508250878317</v>
      </c>
      <c r="AL54" s="15">
        <f t="shared" si="28"/>
        <v>0.38167369193883499</v>
      </c>
      <c r="AM54" s="15">
        <f t="shared" si="29"/>
        <v>12.605663454246624</v>
      </c>
      <c r="AP54" s="16">
        <f t="shared" si="34"/>
        <v>12.605663454246624</v>
      </c>
      <c r="AQ54" t="s">
        <v>61</v>
      </c>
      <c r="BC54">
        <v>0</v>
      </c>
      <c r="BD54">
        <v>0</v>
      </c>
    </row>
    <row r="55" spans="1:56" x14ac:dyDescent="0.2">
      <c r="A55" s="28">
        <f>'(Lab)limts'!A51</f>
        <v>60.830000000000005</v>
      </c>
      <c r="B55" s="29">
        <f>'(Lab)limts'!D51</f>
        <v>0.62666699999999997</v>
      </c>
      <c r="C55" s="15">
        <f>'(Lab)limts'!F51</f>
        <v>4.4666666666666677</v>
      </c>
      <c r="D55" s="15">
        <f t="shared" si="38"/>
        <v>72.911666666666676</v>
      </c>
      <c r="E55" s="15">
        <f t="shared" si="38"/>
        <v>1.4316666666666666</v>
      </c>
      <c r="F55" s="15">
        <f t="shared" si="38"/>
        <v>13.528333333333334</v>
      </c>
      <c r="G55" s="15">
        <f t="shared" si="0"/>
        <v>4.5104126906526103</v>
      </c>
      <c r="H55" s="15">
        <f t="shared" si="1"/>
        <v>13.603877102584477</v>
      </c>
      <c r="I55" s="15">
        <f t="shared" si="2"/>
        <v>9.0571448966185439</v>
      </c>
      <c r="J55" s="15">
        <f t="shared" si="3"/>
        <v>0.48569552980356118</v>
      </c>
      <c r="K55" s="15">
        <f t="shared" si="4"/>
        <v>60.830000000000005</v>
      </c>
      <c r="L55" s="15">
        <f t="shared" si="5"/>
        <v>0.93103636057540828</v>
      </c>
      <c r="M55" s="15">
        <f t="shared" si="41"/>
        <v>4.4666666666666677</v>
      </c>
      <c r="N55" s="15">
        <f t="shared" si="41"/>
        <v>72.911666666666676</v>
      </c>
      <c r="O55" s="15">
        <f t="shared" si="7"/>
        <v>2.127020766835432</v>
      </c>
      <c r="P55" s="15">
        <f t="shared" si="8"/>
        <v>13.528333333333334</v>
      </c>
      <c r="Q55" s="15">
        <f t="shared" si="9"/>
        <v>4.5626680589129673</v>
      </c>
      <c r="R55" s="15">
        <f t="shared" si="10"/>
        <v>13.694525187837911</v>
      </c>
      <c r="S55" s="15">
        <f t="shared" si="11"/>
        <v>78.225800261267068</v>
      </c>
      <c r="T55" s="15">
        <f t="shared" si="12"/>
        <v>81.064698903496904</v>
      </c>
      <c r="U55" s="15">
        <f t="shared" si="39"/>
        <v>2.8388986422298359</v>
      </c>
      <c r="V55" s="15">
        <f t="shared" si="13"/>
        <v>12.081666666666671</v>
      </c>
      <c r="W55" s="15">
        <f t="shared" si="14"/>
        <v>9.1318571289249437</v>
      </c>
      <c r="X55" s="15">
        <f t="shared" si="15"/>
        <v>0.39162080473026678</v>
      </c>
      <c r="Y55" s="15">
        <f t="shared" si="16"/>
        <v>66.870833333333337</v>
      </c>
      <c r="Z55" s="15">
        <f t="shared" si="17"/>
        <v>9.1285966233754401</v>
      </c>
      <c r="AA55" s="15">
        <f t="shared" si="40"/>
        <v>79.645249582381979</v>
      </c>
      <c r="AB55" s="15">
        <f t="shared" si="18"/>
        <v>284.62501736111125</v>
      </c>
      <c r="AC55" s="15">
        <f t="shared" si="19"/>
        <v>1.2446141330932134</v>
      </c>
      <c r="AD55" s="15">
        <f t="shared" si="20"/>
        <v>1.4107868480518948</v>
      </c>
      <c r="AE55" s="15">
        <f t="shared" si="21"/>
        <v>0.57966863187483608</v>
      </c>
      <c r="AF55" s="15">
        <f t="shared" si="22"/>
        <v>1.0793734167341393</v>
      </c>
      <c r="AG55" s="15">
        <f t="shared" si="23"/>
        <v>9.0869941991009758E-26</v>
      </c>
      <c r="AH55" s="15">
        <f t="shared" si="24"/>
        <v>5.8812030346905839E-2</v>
      </c>
      <c r="AI55" s="15">
        <f t="shared" si="25"/>
        <v>-1.8654937000295422E-28</v>
      </c>
      <c r="AJ55" s="15">
        <f t="shared" si="26"/>
        <v>9.7071585043312645</v>
      </c>
      <c r="AK55" s="15">
        <f t="shared" si="27"/>
        <v>6.4728822369834251</v>
      </c>
      <c r="AL55" s="15">
        <f t="shared" si="28"/>
        <v>0.36282235476503955</v>
      </c>
      <c r="AM55" s="15">
        <f t="shared" si="29"/>
        <v>11.672993221242939</v>
      </c>
      <c r="AP55" s="16">
        <f t="shared" si="34"/>
        <v>11.672993221242939</v>
      </c>
      <c r="AQ55" t="s">
        <v>62</v>
      </c>
      <c r="BC55">
        <v>0</v>
      </c>
      <c r="BD55">
        <v>0</v>
      </c>
    </row>
    <row r="56" spans="1:56" x14ac:dyDescent="0.2">
      <c r="A56" s="28">
        <f>'(Lab)limts'!A52</f>
        <v>60.978333333333332</v>
      </c>
      <c r="B56" s="29">
        <f>'(Lab)limts'!D52</f>
        <v>0.66833299999999995</v>
      </c>
      <c r="C56" s="15">
        <f>'(Lab)limts'!F52</f>
        <v>4.2833333333333341</v>
      </c>
      <c r="D56" s="15">
        <f t="shared" si="38"/>
        <v>72.911666666666676</v>
      </c>
      <c r="E56" s="15">
        <f t="shared" si="38"/>
        <v>1.4316666666666666</v>
      </c>
      <c r="F56" s="15">
        <f t="shared" si="38"/>
        <v>13.528333333333334</v>
      </c>
      <c r="G56" s="15">
        <f t="shared" si="0"/>
        <v>4.3351601404484992</v>
      </c>
      <c r="H56" s="15">
        <f t="shared" si="1"/>
        <v>13.603877102584477</v>
      </c>
      <c r="I56" s="15">
        <f t="shared" si="2"/>
        <v>8.9695186215164888</v>
      </c>
      <c r="J56" s="15">
        <f t="shared" si="3"/>
        <v>0.4861737042992163</v>
      </c>
      <c r="K56" s="15">
        <f t="shared" si="4"/>
        <v>60.978333333333332</v>
      </c>
      <c r="L56" s="15">
        <f t="shared" si="5"/>
        <v>0.99325893031540802</v>
      </c>
      <c r="M56" s="15">
        <f t="shared" si="41"/>
        <v>4.2833333333333341</v>
      </c>
      <c r="N56" s="15">
        <f t="shared" si="41"/>
        <v>72.911666666666676</v>
      </c>
      <c r="O56" s="15">
        <f t="shared" si="7"/>
        <v>2.1277053533217112</v>
      </c>
      <c r="P56" s="15">
        <f t="shared" si="8"/>
        <v>13.528333333333334</v>
      </c>
      <c r="Q56" s="15">
        <f t="shared" si="9"/>
        <v>4.3969884861227184</v>
      </c>
      <c r="R56" s="15">
        <f t="shared" si="10"/>
        <v>13.694631533865074</v>
      </c>
      <c r="S56" s="15">
        <f t="shared" si="11"/>
        <v>76.944470777377532</v>
      </c>
      <c r="T56" s="15">
        <f t="shared" si="12"/>
        <v>81.061869480237874</v>
      </c>
      <c r="U56" s="15">
        <f t="shared" si="39"/>
        <v>4.117398702860342</v>
      </c>
      <c r="V56" s="15">
        <f t="shared" si="13"/>
        <v>11.933333333333344</v>
      </c>
      <c r="W56" s="15">
        <f t="shared" si="14"/>
        <v>9.2976430477423548</v>
      </c>
      <c r="X56" s="15">
        <f t="shared" si="15"/>
        <v>0.55751900724553671</v>
      </c>
      <c r="Y56" s="15">
        <f t="shared" si="16"/>
        <v>66.945000000000007</v>
      </c>
      <c r="Z56" s="15">
        <f t="shared" si="17"/>
        <v>9.0458100099938967</v>
      </c>
      <c r="AA56" s="15">
        <f t="shared" si="40"/>
        <v>79.00317012880771</v>
      </c>
      <c r="AB56" s="15">
        <f t="shared" si="18"/>
        <v>287.13302500000026</v>
      </c>
      <c r="AC56" s="15">
        <f t="shared" si="19"/>
        <v>1.2457599708277687</v>
      </c>
      <c r="AD56" s="15">
        <f t="shared" si="20"/>
        <v>1.4070614504497254</v>
      </c>
      <c r="AE56" s="15">
        <f t="shared" si="21"/>
        <v>0.57914537053807047</v>
      </c>
      <c r="AF56" s="15">
        <f t="shared" si="22"/>
        <v>1.0785825848508235</v>
      </c>
      <c r="AG56" s="15">
        <f t="shared" si="23"/>
        <v>6.0787439545653777E-26</v>
      </c>
      <c r="AH56" s="15">
        <f t="shared" si="24"/>
        <v>5.696785033426037E-2</v>
      </c>
      <c r="AI56" s="15">
        <f t="shared" si="25"/>
        <v>-1.2087905209314816E-28</v>
      </c>
      <c r="AJ56" s="15">
        <f t="shared" si="26"/>
        <v>9.579159398904121</v>
      </c>
      <c r="AK56" s="15">
        <f t="shared" si="27"/>
        <v>6.6078443445171775</v>
      </c>
      <c r="AL56" s="15">
        <f t="shared" si="28"/>
        <v>0.51689969324198393</v>
      </c>
      <c r="AM56" s="15">
        <f t="shared" si="29"/>
        <v>11.648651723004447</v>
      </c>
      <c r="AP56" s="16">
        <f t="shared" si="34"/>
        <v>11.648651723004447</v>
      </c>
      <c r="AQ56" t="s">
        <v>63</v>
      </c>
      <c r="BC56">
        <v>0</v>
      </c>
      <c r="BD56">
        <v>0</v>
      </c>
    </row>
    <row r="57" spans="1:56" x14ac:dyDescent="0.2">
      <c r="A57" s="28">
        <f>'(Lab)limts'!A53</f>
        <v>61.578333333333326</v>
      </c>
      <c r="B57" s="29">
        <f>'(Lab)limts'!D53</f>
        <v>0.39934499999999984</v>
      </c>
      <c r="C57" s="15">
        <f>'(Lab)limts'!F53</f>
        <v>17.371666666666666</v>
      </c>
      <c r="D57" s="15">
        <f t="shared" si="38"/>
        <v>72.911666666666676</v>
      </c>
      <c r="E57" s="15">
        <f t="shared" si="38"/>
        <v>1.4316666666666666</v>
      </c>
      <c r="F57" s="15">
        <f t="shared" si="38"/>
        <v>13.528333333333334</v>
      </c>
      <c r="G57" s="15">
        <f t="shared" si="0"/>
        <v>17.376256190756475</v>
      </c>
      <c r="H57" s="15">
        <f t="shared" si="1"/>
        <v>13.603877102584477</v>
      </c>
      <c r="I57" s="15">
        <f t="shared" si="2"/>
        <v>15.490066646670476</v>
      </c>
      <c r="J57" s="15">
        <f t="shared" si="3"/>
        <v>0.40797961740321098</v>
      </c>
      <c r="K57" s="15">
        <f t="shared" si="4"/>
        <v>61.578333333333326</v>
      </c>
      <c r="L57" s="15">
        <f t="shared" si="5"/>
        <v>0.56226962031188499</v>
      </c>
      <c r="M57" s="15">
        <f t="shared" si="41"/>
        <v>17.371666666666666</v>
      </c>
      <c r="N57" s="15">
        <f t="shared" si="41"/>
        <v>72.911666666666676</v>
      </c>
      <c r="O57" s="15">
        <f t="shared" si="7"/>
        <v>2.0157574855822635</v>
      </c>
      <c r="P57" s="15">
        <f t="shared" si="8"/>
        <v>13.528333333333334</v>
      </c>
      <c r="Q57" s="15">
        <f t="shared" si="9"/>
        <v>17.380763789422588</v>
      </c>
      <c r="R57" s="15">
        <f t="shared" si="10"/>
        <v>13.677685513947845</v>
      </c>
      <c r="S57" s="15">
        <f t="shared" si="11"/>
        <v>88.14615178363556</v>
      </c>
      <c r="T57" s="15">
        <f t="shared" si="12"/>
        <v>81.525129178894787</v>
      </c>
      <c r="U57" s="15">
        <f t="shared" si="39"/>
        <v>-6.621022604740773</v>
      </c>
      <c r="V57" s="15">
        <f t="shared" si="13"/>
        <v>11.33333333333335</v>
      </c>
      <c r="W57" s="15">
        <f t="shared" si="14"/>
        <v>-3.7030782754747431</v>
      </c>
      <c r="X57" s="15">
        <f t="shared" si="15"/>
        <v>-1.7807440499146276</v>
      </c>
      <c r="Y57" s="15">
        <f t="shared" si="16"/>
        <v>67.245000000000005</v>
      </c>
      <c r="Z57" s="15">
        <f t="shared" si="17"/>
        <v>15.529224651685215</v>
      </c>
      <c r="AA57" s="15">
        <f t="shared" si="40"/>
        <v>84.835640481265173</v>
      </c>
      <c r="AB57" s="15">
        <f t="shared" si="18"/>
        <v>297.39002500000015</v>
      </c>
      <c r="AC57" s="15">
        <f t="shared" si="19"/>
        <v>1.2503923289795971</v>
      </c>
      <c r="AD57" s="15">
        <f t="shared" si="20"/>
        <v>1.6988151093258348</v>
      </c>
      <c r="AE57" s="15">
        <f t="shared" si="21"/>
        <v>0.59111043120677575</v>
      </c>
      <c r="AF57" s="15">
        <f t="shared" si="22"/>
        <v>1.1376923002024681</v>
      </c>
      <c r="AG57" s="15">
        <f t="shared" si="23"/>
        <v>2.2328209893257307E-24</v>
      </c>
      <c r="AH57" s="15">
        <f t="shared" si="24"/>
        <v>0.37123646232691482</v>
      </c>
      <c r="AI57" s="15">
        <f t="shared" si="25"/>
        <v>-2.8934227691144434E-26</v>
      </c>
      <c r="AJ57" s="15">
        <f t="shared" si="26"/>
        <v>9.0638218666793176</v>
      </c>
      <c r="AK57" s="15">
        <f t="shared" si="27"/>
        <v>-2.1798006476080194</v>
      </c>
      <c r="AL57" s="15">
        <f t="shared" si="28"/>
        <v>-1.5652246654018134</v>
      </c>
      <c r="AM57" s="15">
        <f t="shared" si="29"/>
        <v>9.4527417158932625</v>
      </c>
      <c r="AP57" s="16">
        <f t="shared" si="34"/>
        <v>9.4527417158932625</v>
      </c>
      <c r="AQ57" t="s">
        <v>64</v>
      </c>
      <c r="BC57">
        <v>0</v>
      </c>
      <c r="BD57">
        <v>0</v>
      </c>
    </row>
    <row r="58" spans="1:56" x14ac:dyDescent="0.2">
      <c r="A58" s="28">
        <f>'(Lab)limts'!A54</f>
        <v>58.324999999999996</v>
      </c>
      <c r="B58" s="29">
        <f>'(Lab)limts'!D54</f>
        <v>0.31817166666666674</v>
      </c>
      <c r="C58" s="15">
        <f>'(Lab)limts'!F54</f>
        <v>17.371666666666666</v>
      </c>
      <c r="D58" s="15">
        <f t="shared" si="38"/>
        <v>72.911666666666676</v>
      </c>
      <c r="E58" s="15">
        <f t="shared" si="38"/>
        <v>1.4316666666666666</v>
      </c>
      <c r="F58" s="15">
        <f t="shared" si="38"/>
        <v>13.528333333333334</v>
      </c>
      <c r="G58" s="15">
        <f t="shared" si="0"/>
        <v>17.374580167222668</v>
      </c>
      <c r="H58" s="15">
        <f t="shared" si="1"/>
        <v>13.603877102584477</v>
      </c>
      <c r="I58" s="15">
        <f t="shared" si="2"/>
        <v>15.489228634903572</v>
      </c>
      <c r="J58" s="15">
        <f t="shared" si="3"/>
        <v>0.40799645029899045</v>
      </c>
      <c r="K58" s="15">
        <f t="shared" si="4"/>
        <v>58.324999999999996</v>
      </c>
      <c r="L58" s="15">
        <f t="shared" si="5"/>
        <v>0.44798457725238033</v>
      </c>
      <c r="M58" s="15">
        <f t="shared" si="41"/>
        <v>17.371666666666666</v>
      </c>
      <c r="N58" s="15">
        <f t="shared" si="41"/>
        <v>72.911666666666676</v>
      </c>
      <c r="O58" s="15">
        <f t="shared" si="7"/>
        <v>2.0157815846780545</v>
      </c>
      <c r="P58" s="15">
        <f t="shared" si="8"/>
        <v>13.528333333333334</v>
      </c>
      <c r="Q58" s="15">
        <f t="shared" si="9"/>
        <v>17.377442071813498</v>
      </c>
      <c r="R58" s="15">
        <f t="shared" si="10"/>
        <v>13.677689065587979</v>
      </c>
      <c r="S58" s="15">
        <f t="shared" si="11"/>
        <v>88.522770532816807</v>
      </c>
      <c r="T58" s="15">
        <f t="shared" si="12"/>
        <v>81.525029330213087</v>
      </c>
      <c r="U58" s="15">
        <f t="shared" si="39"/>
        <v>-6.99774120260372</v>
      </c>
      <c r="V58" s="15">
        <f t="shared" si="13"/>
        <v>14.58666666666668</v>
      </c>
      <c r="W58" s="15">
        <f t="shared" si="14"/>
        <v>-3.6997530062255191</v>
      </c>
      <c r="X58" s="15">
        <f t="shared" si="15"/>
        <v>-1.8817614781181082</v>
      </c>
      <c r="Y58" s="15">
        <f t="shared" si="16"/>
        <v>65.618333333333339</v>
      </c>
      <c r="Z58" s="15">
        <f t="shared" si="17"/>
        <v>15.527565568700737</v>
      </c>
      <c r="AA58" s="15">
        <f t="shared" si="40"/>
        <v>85.023899931514947</v>
      </c>
      <c r="AB58" s="15">
        <f t="shared" si="18"/>
        <v>243.93233611111131</v>
      </c>
      <c r="AC58" s="15">
        <f t="shared" si="19"/>
        <v>1.2252238267017925</v>
      </c>
      <c r="AD58" s="15">
        <f t="shared" si="20"/>
        <v>1.6987404505915331</v>
      </c>
      <c r="AE58" s="15">
        <f t="shared" si="21"/>
        <v>0.59179302961489</v>
      </c>
      <c r="AF58" s="15">
        <f t="shared" si="22"/>
        <v>1.1378365760566789</v>
      </c>
      <c r="AG58" s="15">
        <f t="shared" si="23"/>
        <v>2.5037005513048661E-24</v>
      </c>
      <c r="AH58" s="15">
        <f t="shared" si="24"/>
        <v>0.37110244519795077</v>
      </c>
      <c r="AI58" s="15">
        <f t="shared" si="25"/>
        <v>-3.2432734296617624E-26</v>
      </c>
      <c r="AJ58" s="15">
        <f t="shared" si="26"/>
        <v>11.905307706864349</v>
      </c>
      <c r="AK58" s="15">
        <f t="shared" si="27"/>
        <v>-2.177938957618391</v>
      </c>
      <c r="AL58" s="15">
        <f t="shared" si="28"/>
        <v>-1.6538064584279741</v>
      </c>
      <c r="AM58" s="15">
        <f t="shared" si="29"/>
        <v>12.215352860240003</v>
      </c>
      <c r="AP58" s="16">
        <f t="shared" si="34"/>
        <v>12.215352860240003</v>
      </c>
      <c r="AQ58" t="s">
        <v>65</v>
      </c>
      <c r="BC58">
        <v>0</v>
      </c>
      <c r="BD58">
        <v>0</v>
      </c>
    </row>
    <row r="59" spans="1:56" x14ac:dyDescent="0.2">
      <c r="A59" s="28">
        <f>'(Lab)limts'!A55</f>
        <v>58.581666666666671</v>
      </c>
      <c r="B59" s="29">
        <f>'(Lab)limts'!D55</f>
        <v>0.32427833333333322</v>
      </c>
      <c r="C59" s="15">
        <f>'(Lab)limts'!F55</f>
        <v>17.371666666666666</v>
      </c>
      <c r="D59" s="15">
        <f t="shared" ref="D59:F74" si="42">D58</f>
        <v>72.911666666666676</v>
      </c>
      <c r="E59" s="15">
        <f t="shared" si="42"/>
        <v>1.4316666666666666</v>
      </c>
      <c r="F59" s="15">
        <f t="shared" si="42"/>
        <v>13.528333333333334</v>
      </c>
      <c r="G59" s="15">
        <f t="shared" si="0"/>
        <v>17.37469306823137</v>
      </c>
      <c r="H59" s="15">
        <f t="shared" si="1"/>
        <v>13.603877102584477</v>
      </c>
      <c r="I59" s="15">
        <f t="shared" si="2"/>
        <v>15.489285085407923</v>
      </c>
      <c r="J59" s="15">
        <f t="shared" si="3"/>
        <v>0.40799531645566472</v>
      </c>
      <c r="K59" s="15">
        <f t="shared" si="4"/>
        <v>58.581666666666671</v>
      </c>
      <c r="L59" s="15">
        <f t="shared" si="5"/>
        <v>0.45658237456138201</v>
      </c>
      <c r="M59" s="15">
        <f t="shared" si="41"/>
        <v>17.371666666666666</v>
      </c>
      <c r="N59" s="15">
        <f t="shared" si="41"/>
        <v>72.911666666666676</v>
      </c>
      <c r="O59" s="15">
        <f t="shared" si="7"/>
        <v>2.0157799613923597</v>
      </c>
      <c r="P59" s="15">
        <f t="shared" si="8"/>
        <v>13.528333333333334</v>
      </c>
      <c r="Q59" s="15">
        <f t="shared" si="9"/>
        <v>17.377665845634674</v>
      </c>
      <c r="R59" s="15">
        <f t="shared" si="10"/>
        <v>13.677688826352528</v>
      </c>
      <c r="S59" s="15">
        <f t="shared" si="11"/>
        <v>88.494432216175582</v>
      </c>
      <c r="T59" s="15">
        <f t="shared" si="12"/>
        <v>81.525036055896848</v>
      </c>
      <c r="U59" s="15">
        <f t="shared" si="39"/>
        <v>-6.969396160278734</v>
      </c>
      <c r="V59" s="15">
        <f t="shared" si="13"/>
        <v>14.330000000000005</v>
      </c>
      <c r="W59" s="15">
        <f t="shared" si="14"/>
        <v>-3.6999770192821462</v>
      </c>
      <c r="X59" s="15">
        <f t="shared" si="15"/>
        <v>-1.8741606875277927</v>
      </c>
      <c r="Y59" s="15">
        <f t="shared" si="16"/>
        <v>65.74666666666667</v>
      </c>
      <c r="Z59" s="15">
        <f t="shared" si="17"/>
        <v>15.527677335993602</v>
      </c>
      <c r="AA59" s="15">
        <f t="shared" si="40"/>
        <v>85.009734136036215</v>
      </c>
      <c r="AB59" s="15">
        <f t="shared" si="18"/>
        <v>247.95751111111122</v>
      </c>
      <c r="AC59" s="15">
        <f t="shared" si="19"/>
        <v>1.2272142472320366</v>
      </c>
      <c r="AD59" s="15">
        <f t="shared" si="20"/>
        <v>1.6987454801197122</v>
      </c>
      <c r="AE59" s="15">
        <f t="shared" si="21"/>
        <v>0.59174096051847758</v>
      </c>
      <c r="AF59" s="15">
        <f t="shared" si="22"/>
        <v>1.1378254405213277</v>
      </c>
      <c r="AG59" s="15">
        <f t="shared" si="23"/>
        <v>2.4822311590301298E-24</v>
      </c>
      <c r="AH59" s="15">
        <f t="shared" si="24"/>
        <v>0.37111147255585936</v>
      </c>
      <c r="AI59" s="15">
        <f t="shared" si="25"/>
        <v>-3.2155403713160941E-26</v>
      </c>
      <c r="AJ59" s="15">
        <f t="shared" si="26"/>
        <v>11.676852703039511</v>
      </c>
      <c r="AK59" s="15">
        <f t="shared" si="27"/>
        <v>-2.1780643790271661</v>
      </c>
      <c r="AL59" s="15">
        <f t="shared" si="28"/>
        <v>-1.647142541187242</v>
      </c>
      <c r="AM59" s="15">
        <f t="shared" si="29"/>
        <v>11.99191110868726</v>
      </c>
      <c r="AP59" s="16">
        <f t="shared" si="34"/>
        <v>11.99191110868726</v>
      </c>
      <c r="AQ59" t="s">
        <v>66</v>
      </c>
      <c r="BC59">
        <v>0</v>
      </c>
      <c r="BD59">
        <v>0</v>
      </c>
    </row>
    <row r="60" spans="1:56" x14ac:dyDescent="0.2">
      <c r="A60" s="28">
        <f>'(Lab)limts'!A56</f>
        <v>59.064999999999998</v>
      </c>
      <c r="B60" s="29">
        <f>'(Lab)limts'!D56</f>
        <v>0.33806499999999984</v>
      </c>
      <c r="C60" s="15">
        <f>'(Lab)limts'!F56</f>
        <v>17.371666666666666</v>
      </c>
      <c r="D60" s="15">
        <f t="shared" si="42"/>
        <v>72.911666666666676</v>
      </c>
      <c r="E60" s="15">
        <f t="shared" si="42"/>
        <v>1.4316666666666666</v>
      </c>
      <c r="F60" s="15">
        <f t="shared" si="42"/>
        <v>13.528333333333334</v>
      </c>
      <c r="G60" s="15">
        <f t="shared" si="0"/>
        <v>17.374955848059091</v>
      </c>
      <c r="H60" s="15">
        <f t="shared" si="1"/>
        <v>13.603877102584477</v>
      </c>
      <c r="I60" s="15">
        <f t="shared" si="2"/>
        <v>15.489416475321784</v>
      </c>
      <c r="J60" s="15">
        <f t="shared" si="3"/>
        <v>0.40799267737359146</v>
      </c>
      <c r="K60" s="15">
        <f t="shared" si="4"/>
        <v>59.064999999999998</v>
      </c>
      <c r="L60" s="15">
        <f t="shared" si="5"/>
        <v>0.47599304447630303</v>
      </c>
      <c r="M60" s="15">
        <f t="shared" si="41"/>
        <v>17.371666666666666</v>
      </c>
      <c r="N60" s="15">
        <f t="shared" si="41"/>
        <v>72.911666666666676</v>
      </c>
      <c r="O60" s="15">
        <f t="shared" si="7"/>
        <v>2.0157761831065253</v>
      </c>
      <c r="P60" s="15">
        <f t="shared" si="8"/>
        <v>13.528333333333334</v>
      </c>
      <c r="Q60" s="15">
        <f t="shared" si="9"/>
        <v>17.378186676295304</v>
      </c>
      <c r="R60" s="15">
        <f t="shared" si="10"/>
        <v>13.677688269519718</v>
      </c>
      <c r="S60" s="15">
        <f t="shared" si="11"/>
        <v>88.430457431279137</v>
      </c>
      <c r="T60" s="15">
        <f t="shared" si="12"/>
        <v>81.525051710292914</v>
      </c>
      <c r="U60" s="15">
        <f t="shared" si="39"/>
        <v>-6.9054057209862236</v>
      </c>
      <c r="V60" s="15">
        <f t="shared" si="13"/>
        <v>13.846666666666678</v>
      </c>
      <c r="W60" s="15">
        <f t="shared" si="14"/>
        <v>-3.7004984067755853</v>
      </c>
      <c r="X60" s="15">
        <f t="shared" si="15"/>
        <v>-1.8570015526575081</v>
      </c>
      <c r="Y60" s="15">
        <f t="shared" si="16"/>
        <v>65.988333333333344</v>
      </c>
      <c r="Z60" s="15">
        <f t="shared" si="17"/>
        <v>15.52793747290751</v>
      </c>
      <c r="AA60" s="15">
        <f t="shared" si="40"/>
        <v>84.977754570786033</v>
      </c>
      <c r="AB60" s="15">
        <f t="shared" si="18"/>
        <v>255.62680277777812</v>
      </c>
      <c r="AC60" s="15">
        <f t="shared" si="19"/>
        <v>1.2309600811861723</v>
      </c>
      <c r="AD60" s="15">
        <f t="shared" si="20"/>
        <v>1.6987571862808379</v>
      </c>
      <c r="AE60" s="15">
        <f t="shared" si="21"/>
        <v>0.59162383688925846</v>
      </c>
      <c r="AF60" s="15">
        <f t="shared" si="22"/>
        <v>1.1378004692004706</v>
      </c>
      <c r="AG60" s="15">
        <f t="shared" si="23"/>
        <v>2.4344323319240149E-24</v>
      </c>
      <c r="AH60" s="15">
        <f t="shared" si="24"/>
        <v>0.37113248415153349</v>
      </c>
      <c r="AI60" s="15">
        <f t="shared" si="25"/>
        <v>-3.1537992030965389E-26</v>
      </c>
      <c r="AJ60" s="15">
        <f t="shared" si="26"/>
        <v>11.248672380442926</v>
      </c>
      <c r="AK60" s="15">
        <f t="shared" si="27"/>
        <v>-2.1783562928597497</v>
      </c>
      <c r="AL60" s="15">
        <f t="shared" si="28"/>
        <v>-1.6320977209320524</v>
      </c>
      <c r="AM60" s="15">
        <f t="shared" si="29"/>
        <v>11.573314539571314</v>
      </c>
      <c r="AP60" s="16">
        <f t="shared" si="34"/>
        <v>11.573314539571314</v>
      </c>
      <c r="AQ60" t="s">
        <v>67</v>
      </c>
      <c r="BC60">
        <v>0</v>
      </c>
      <c r="BD60">
        <v>0</v>
      </c>
    </row>
    <row r="61" spans="1:56" x14ac:dyDescent="0.2">
      <c r="A61" s="28">
        <f>'(Lab)limts'!A57</f>
        <v>61.718333333333341</v>
      </c>
      <c r="B61" s="29">
        <f>'(Lab)limts'!D57</f>
        <v>0.40286499999999981</v>
      </c>
      <c r="C61" s="15">
        <f>'(Lab)limts'!F57</f>
        <v>17.371666666666666</v>
      </c>
      <c r="D61" s="15">
        <f t="shared" si="42"/>
        <v>72.911666666666676</v>
      </c>
      <c r="E61" s="15">
        <f t="shared" si="42"/>
        <v>1.4316666666666666</v>
      </c>
      <c r="F61" s="15">
        <f t="shared" si="42"/>
        <v>13.528333333333334</v>
      </c>
      <c r="G61" s="15">
        <f t="shared" si="0"/>
        <v>17.376337444525035</v>
      </c>
      <c r="H61" s="15">
        <f t="shared" si="1"/>
        <v>13.603877102584477</v>
      </c>
      <c r="I61" s="15">
        <f t="shared" si="2"/>
        <v>15.490107273554756</v>
      </c>
      <c r="J61" s="15">
        <f t="shared" si="3"/>
        <v>0.40797880129330777</v>
      </c>
      <c r="K61" s="15">
        <f t="shared" si="4"/>
        <v>61.718333333333341</v>
      </c>
      <c r="L61" s="15">
        <f t="shared" si="5"/>
        <v>0.56722537978302812</v>
      </c>
      <c r="M61" s="15">
        <f t="shared" si="41"/>
        <v>17.371666666666666</v>
      </c>
      <c r="N61" s="15">
        <f t="shared" si="41"/>
        <v>72.911666666666676</v>
      </c>
      <c r="O61" s="15">
        <f t="shared" si="7"/>
        <v>2.0157563171849189</v>
      </c>
      <c r="P61" s="15">
        <f t="shared" si="8"/>
        <v>13.528333333333334</v>
      </c>
      <c r="Q61" s="15">
        <f t="shared" si="9"/>
        <v>17.380924814555978</v>
      </c>
      <c r="R61" s="15">
        <f t="shared" si="10"/>
        <v>13.677685341754602</v>
      </c>
      <c r="S61" s="15">
        <f t="shared" si="11"/>
        <v>88.129823798099778</v>
      </c>
      <c r="T61" s="15">
        <f t="shared" si="12"/>
        <v>81.525134019863401</v>
      </c>
      <c r="U61" s="15">
        <f t="shared" si="39"/>
        <v>-6.6046897782363772</v>
      </c>
      <c r="V61" s="15">
        <f t="shared" si="13"/>
        <v>11.193333333333335</v>
      </c>
      <c r="W61" s="15">
        <f t="shared" si="14"/>
        <v>-3.7032394728013767</v>
      </c>
      <c r="X61" s="15">
        <f t="shared" si="15"/>
        <v>-1.7763643755736844</v>
      </c>
      <c r="Y61" s="15">
        <f t="shared" si="16"/>
        <v>67.315000000000012</v>
      </c>
      <c r="Z61" s="15">
        <f t="shared" si="17"/>
        <v>15.529305078155289</v>
      </c>
      <c r="AA61" s="15">
        <f t="shared" si="40"/>
        <v>84.82747890898159</v>
      </c>
      <c r="AB61" s="15">
        <f t="shared" si="18"/>
        <v>299.80922500000042</v>
      </c>
      <c r="AC61" s="15">
        <f t="shared" si="19"/>
        <v>1.2514726494041881</v>
      </c>
      <c r="AD61" s="15">
        <f t="shared" si="20"/>
        <v>1.698818728516988</v>
      </c>
      <c r="AE61" s="15">
        <f t="shared" si="21"/>
        <v>0.59108129658694852</v>
      </c>
      <c r="AF61" s="15">
        <f t="shared" si="22"/>
        <v>1.1376862267103547</v>
      </c>
      <c r="AG61" s="15">
        <f t="shared" si="23"/>
        <v>2.221758875688266E-24</v>
      </c>
      <c r="AH61" s="15">
        <f t="shared" si="24"/>
        <v>0.37124295978103067</v>
      </c>
      <c r="AI61" s="15">
        <f t="shared" si="25"/>
        <v>-2.879138212063099E-26</v>
      </c>
      <c r="AJ61" s="15">
        <f t="shared" si="26"/>
        <v>8.944129413185621</v>
      </c>
      <c r="AK61" s="15">
        <f t="shared" si="27"/>
        <v>-2.1798908916163064</v>
      </c>
      <c r="AL61" s="15">
        <f t="shared" si="28"/>
        <v>-1.561383388379485</v>
      </c>
      <c r="AM61" s="15">
        <f t="shared" si="29"/>
        <v>9.3374136325146964</v>
      </c>
      <c r="AP61" s="16">
        <f t="shared" si="34"/>
        <v>9.3374136325146964</v>
      </c>
      <c r="AQ61" t="s">
        <v>68</v>
      </c>
      <c r="BC61">
        <v>0</v>
      </c>
      <c r="BD61">
        <v>0</v>
      </c>
    </row>
    <row r="62" spans="1:56" x14ac:dyDescent="0.2">
      <c r="A62" s="28">
        <f>'(Lab)limts'!A58</f>
        <v>62.168333333333329</v>
      </c>
      <c r="B62" s="29">
        <f>'(Lab)limts'!D58</f>
        <v>0.41734499999999985</v>
      </c>
      <c r="C62" s="15">
        <f>'(Lab)limts'!F58</f>
        <v>17.371666666666666</v>
      </c>
      <c r="D62" s="15">
        <f t="shared" si="42"/>
        <v>72.911666666666676</v>
      </c>
      <c r="E62" s="15">
        <f t="shared" si="42"/>
        <v>1.4316666666666666</v>
      </c>
      <c r="F62" s="15">
        <f t="shared" si="42"/>
        <v>13.528333333333334</v>
      </c>
      <c r="G62" s="15">
        <f t="shared" si="0"/>
        <v>17.376679188694332</v>
      </c>
      <c r="H62" s="15">
        <f t="shared" si="1"/>
        <v>13.603877102584477</v>
      </c>
      <c r="I62" s="15">
        <f t="shared" si="2"/>
        <v>15.490278145639405</v>
      </c>
      <c r="J62" s="15">
        <f t="shared" si="3"/>
        <v>0.40797536877702217</v>
      </c>
      <c r="K62" s="15">
        <f t="shared" si="4"/>
        <v>62.168333333333329</v>
      </c>
      <c r="L62" s="15">
        <f t="shared" si="5"/>
        <v>0.58761148028224619</v>
      </c>
      <c r="M62" s="15">
        <f t="shared" si="41"/>
        <v>17.371666666666666</v>
      </c>
      <c r="N62" s="15">
        <f t="shared" si="41"/>
        <v>72.911666666666676</v>
      </c>
      <c r="O62" s="15">
        <f t="shared" si="7"/>
        <v>2.0157514029657699</v>
      </c>
      <c r="P62" s="15">
        <f t="shared" si="8"/>
        <v>13.528333333333334</v>
      </c>
      <c r="Q62" s="15">
        <f t="shared" si="9"/>
        <v>17.381602055896266</v>
      </c>
      <c r="R62" s="15">
        <f t="shared" si="10"/>
        <v>13.677684617519745</v>
      </c>
      <c r="S62" s="15">
        <f t="shared" si="11"/>
        <v>88.06265993055564</v>
      </c>
      <c r="T62" s="15">
        <f t="shared" si="12"/>
        <v>81.525154380729788</v>
      </c>
      <c r="U62" s="15">
        <f t="shared" si="39"/>
        <v>-6.5375055498258519</v>
      </c>
      <c r="V62" s="15">
        <f t="shared" si="13"/>
        <v>10.743333333333347</v>
      </c>
      <c r="W62" s="15">
        <f t="shared" si="14"/>
        <v>-3.7039174383765214</v>
      </c>
      <c r="X62" s="15">
        <f t="shared" si="15"/>
        <v>-1.7583487593659917</v>
      </c>
      <c r="Y62" s="15">
        <f t="shared" si="16"/>
        <v>67.540000000000006</v>
      </c>
      <c r="Z62" s="15">
        <f t="shared" si="17"/>
        <v>15.529643336708006</v>
      </c>
      <c r="AA62" s="15">
        <f t="shared" si="40"/>
        <v>84.793907155642714</v>
      </c>
      <c r="AB62" s="15">
        <f t="shared" si="18"/>
        <v>307.6516000000002</v>
      </c>
      <c r="AC62" s="15">
        <f t="shared" si="19"/>
        <v>1.2549437036088427</v>
      </c>
      <c r="AD62" s="15">
        <f t="shared" si="20"/>
        <v>1.6988339501518603</v>
      </c>
      <c r="AE62" s="15">
        <f t="shared" si="21"/>
        <v>0.59096185340532714</v>
      </c>
      <c r="AF62" s="15">
        <f t="shared" si="22"/>
        <v>1.1376614021347697</v>
      </c>
      <c r="AG62" s="15">
        <f t="shared" si="23"/>
        <v>2.1768245911140077E-24</v>
      </c>
      <c r="AH62" s="15">
        <f t="shared" si="24"/>
        <v>0.37127028763433978</v>
      </c>
      <c r="AI62" s="15">
        <f t="shared" si="25"/>
        <v>-2.8211163158636077E-26</v>
      </c>
      <c r="AJ62" s="15">
        <f t="shared" si="26"/>
        <v>8.560808984848272</v>
      </c>
      <c r="AK62" s="15">
        <f t="shared" si="27"/>
        <v>-2.1802704366989043</v>
      </c>
      <c r="AL62" s="15">
        <f t="shared" si="28"/>
        <v>-1.5455818014626588</v>
      </c>
      <c r="AM62" s="15">
        <f t="shared" si="29"/>
        <v>8.9682692174808576</v>
      </c>
      <c r="AP62" s="16">
        <f t="shared" si="34"/>
        <v>8.9682692174808576</v>
      </c>
      <c r="AQ62" t="s">
        <v>69</v>
      </c>
      <c r="BC62">
        <v>0</v>
      </c>
      <c r="BD62">
        <v>0</v>
      </c>
    </row>
    <row r="63" spans="1:56" x14ac:dyDescent="0.2">
      <c r="A63" s="28">
        <f>'(Lab)limts'!A59</f>
        <v>58.735000000000007</v>
      </c>
      <c r="B63" s="29">
        <f>'(Lab)limts'!D59</f>
        <v>0.33265166666666679</v>
      </c>
      <c r="C63" s="15">
        <f>'(Lab)limts'!F59</f>
        <v>17.371666666666666</v>
      </c>
      <c r="D63" s="15">
        <f t="shared" si="42"/>
        <v>72.911666666666676</v>
      </c>
      <c r="E63" s="15">
        <f t="shared" si="42"/>
        <v>1.4316666666666666</v>
      </c>
      <c r="F63" s="15">
        <f t="shared" si="42"/>
        <v>13.528333333333334</v>
      </c>
      <c r="G63" s="15">
        <f t="shared" si="0"/>
        <v>17.374851363655285</v>
      </c>
      <c r="H63" s="15">
        <f t="shared" si="1"/>
        <v>13.603877102584477</v>
      </c>
      <c r="I63" s="15">
        <f t="shared" si="2"/>
        <v>15.489364233119881</v>
      </c>
      <c r="J63" s="15">
        <f t="shared" si="3"/>
        <v>0.40799372670995104</v>
      </c>
      <c r="K63" s="15">
        <f t="shared" si="4"/>
        <v>58.735000000000007</v>
      </c>
      <c r="L63" s="15">
        <f t="shared" si="5"/>
        <v>0.46837145984627659</v>
      </c>
      <c r="M63" s="15">
        <f t="shared" si="41"/>
        <v>17.371666666666666</v>
      </c>
      <c r="N63" s="15">
        <f t="shared" si="41"/>
        <v>72.911666666666676</v>
      </c>
      <c r="O63" s="15">
        <f t="shared" si="7"/>
        <v>2.0157776854064133</v>
      </c>
      <c r="P63" s="15">
        <f t="shared" si="8"/>
        <v>13.528333333333334</v>
      </c>
      <c r="Q63" s="15">
        <f t="shared" si="9"/>
        <v>17.377979589186321</v>
      </c>
      <c r="R63" s="15">
        <f t="shared" si="10"/>
        <v>13.677688490924197</v>
      </c>
      <c r="S63" s="15">
        <f t="shared" si="11"/>
        <v>88.455576623493542</v>
      </c>
      <c r="T63" s="15">
        <f t="shared" si="12"/>
        <v>81.525045485883467</v>
      </c>
      <c r="U63" s="15">
        <f t="shared" si="39"/>
        <v>-6.9305311376100747</v>
      </c>
      <c r="V63" s="15">
        <f t="shared" si="13"/>
        <v>14.176666666666669</v>
      </c>
      <c r="W63" s="15">
        <f t="shared" si="14"/>
        <v>-3.7002910982621238</v>
      </c>
      <c r="X63" s="15">
        <f t="shared" si="15"/>
        <v>-1.8637389640546407</v>
      </c>
      <c r="Y63" s="15">
        <f t="shared" si="16"/>
        <v>65.823333333333338</v>
      </c>
      <c r="Z63" s="15">
        <f t="shared" si="17"/>
        <v>15.527834040055259</v>
      </c>
      <c r="AA63" s="15">
        <f t="shared" si="40"/>
        <v>84.990311054688505</v>
      </c>
      <c r="AB63" s="15">
        <f t="shared" si="18"/>
        <v>250.37787777777791</v>
      </c>
      <c r="AC63" s="15">
        <f t="shared" si="19"/>
        <v>1.2284029114734678</v>
      </c>
      <c r="AD63" s="15">
        <f t="shared" si="20"/>
        <v>1.6987525318024868</v>
      </c>
      <c r="AE63" s="15">
        <f t="shared" si="21"/>
        <v>0.59166975447039405</v>
      </c>
      <c r="AF63" s="15">
        <f t="shared" si="22"/>
        <v>1.1378102463090478</v>
      </c>
      <c r="AG63" s="15">
        <f t="shared" si="23"/>
        <v>2.453090319387119E-24</v>
      </c>
      <c r="AH63" s="15">
        <f t="shared" si="24"/>
        <v>0.37112412965586017</v>
      </c>
      <c r="AI63" s="15">
        <f t="shared" si="25"/>
        <v>-3.1778990267228637E-26</v>
      </c>
      <c r="AJ63" s="15">
        <f t="shared" si="26"/>
        <v>11.540730272009673</v>
      </c>
      <c r="AK63" s="15">
        <f t="shared" si="27"/>
        <v>-2.1782402256883611</v>
      </c>
      <c r="AL63" s="15">
        <f t="shared" si="28"/>
        <v>-1.6380050804608581</v>
      </c>
      <c r="AM63" s="15">
        <f t="shared" si="29"/>
        <v>11.858172132993472</v>
      </c>
      <c r="AP63" s="16">
        <f t="shared" si="34"/>
        <v>11.858172132993472</v>
      </c>
      <c r="AQ63" t="s">
        <v>70</v>
      </c>
      <c r="BC63">
        <v>0</v>
      </c>
      <c r="BD63">
        <v>0</v>
      </c>
    </row>
    <row r="64" spans="1:56" x14ac:dyDescent="0.2">
      <c r="A64" s="28">
        <f>'(Lab)limts'!A60</f>
        <v>61.696666666666665</v>
      </c>
      <c r="B64" s="29">
        <f>'(Lab)limts'!D60</f>
        <v>0.40997166666666662</v>
      </c>
      <c r="C64" s="15">
        <f>'(Lab)limts'!F60</f>
        <v>17.371666666666666</v>
      </c>
      <c r="D64" s="15">
        <f t="shared" si="42"/>
        <v>72.911666666666676</v>
      </c>
      <c r="E64" s="15">
        <f t="shared" si="42"/>
        <v>1.4316666666666666</v>
      </c>
      <c r="F64" s="15">
        <f t="shared" si="42"/>
        <v>13.528333333333334</v>
      </c>
      <c r="G64" s="15">
        <f t="shared" si="0"/>
        <v>17.376503662855978</v>
      </c>
      <c r="H64" s="15">
        <f t="shared" si="1"/>
        <v>13.603877102584477</v>
      </c>
      <c r="I64" s="15">
        <f t="shared" si="2"/>
        <v>15.490190382720227</v>
      </c>
      <c r="J64" s="15">
        <f t="shared" si="3"/>
        <v>0.40797713178812423</v>
      </c>
      <c r="K64" s="15">
        <f t="shared" si="4"/>
        <v>61.696666666666665</v>
      </c>
      <c r="L64" s="15">
        <f t="shared" si="5"/>
        <v>0.57723073134773017</v>
      </c>
      <c r="M64" s="15">
        <f t="shared" si="41"/>
        <v>17.371666666666666</v>
      </c>
      <c r="N64" s="15">
        <f t="shared" si="41"/>
        <v>72.911666666666676</v>
      </c>
      <c r="O64" s="15">
        <f t="shared" si="7"/>
        <v>2.0157539270099978</v>
      </c>
      <c r="P64" s="15">
        <f t="shared" si="8"/>
        <v>13.528333333333334</v>
      </c>
      <c r="Q64" s="15">
        <f t="shared" si="9"/>
        <v>17.381254215245516</v>
      </c>
      <c r="R64" s="15">
        <f t="shared" si="10"/>
        <v>13.677684989501477</v>
      </c>
      <c r="S64" s="15">
        <f t="shared" si="11"/>
        <v>88.096859600816671</v>
      </c>
      <c r="T64" s="15">
        <f t="shared" si="12"/>
        <v>81.525143922968937</v>
      </c>
      <c r="U64" s="15">
        <f t="shared" si="39"/>
        <v>-6.5717156778477346</v>
      </c>
      <c r="V64" s="15">
        <f t="shared" si="13"/>
        <v>11.215000000000011</v>
      </c>
      <c r="W64" s="15">
        <f t="shared" si="14"/>
        <v>-3.7035692257440385</v>
      </c>
      <c r="X64" s="15">
        <f t="shared" si="15"/>
        <v>-1.7675223013278223</v>
      </c>
      <c r="Y64" s="15">
        <f t="shared" si="16"/>
        <v>67.304166666666674</v>
      </c>
      <c r="Z64" s="15">
        <f t="shared" si="17"/>
        <v>15.529469602373496</v>
      </c>
      <c r="AA64" s="15">
        <f t="shared" si="40"/>
        <v>84.811001761892811</v>
      </c>
      <c r="AB64" s="15">
        <f t="shared" si="18"/>
        <v>299.43418402777803</v>
      </c>
      <c r="AC64" s="15">
        <f t="shared" si="19"/>
        <v>1.2513054706653117</v>
      </c>
      <c r="AD64" s="15">
        <f t="shared" si="20"/>
        <v>1.6988261321068072</v>
      </c>
      <c r="AE64" s="15">
        <f t="shared" si="21"/>
        <v>0.59102259322959372</v>
      </c>
      <c r="AF64" s="15">
        <f t="shared" si="22"/>
        <v>1.137674010938124</v>
      </c>
      <c r="AG64" s="15">
        <f t="shared" si="23"/>
        <v>2.1995912160560146E-24</v>
      </c>
      <c r="AH64" s="15">
        <f t="shared" si="24"/>
        <v>0.37125625150681196</v>
      </c>
      <c r="AI64" s="15">
        <f t="shared" si="25"/>
        <v>-2.8505135863761461E-26</v>
      </c>
      <c r="AJ64" s="15">
        <f t="shared" si="26"/>
        <v>8.962639629503947</v>
      </c>
      <c r="AK64" s="15">
        <f t="shared" si="27"/>
        <v>-2.1800754978680716</v>
      </c>
      <c r="AL64" s="15">
        <f t="shared" si="28"/>
        <v>-1.5536280905901387</v>
      </c>
      <c r="AM64" s="15">
        <f t="shared" si="29"/>
        <v>9.3538975057796154</v>
      </c>
      <c r="AP64" s="16">
        <f t="shared" si="34"/>
        <v>9.3538975057796154</v>
      </c>
      <c r="AQ64" t="s">
        <v>71</v>
      </c>
      <c r="BC64">
        <v>0</v>
      </c>
      <c r="BD64">
        <v>0</v>
      </c>
    </row>
    <row r="65" spans="1:56" x14ac:dyDescent="0.2">
      <c r="A65" s="28">
        <f>'(Lab)limts'!A61</f>
        <v>59.001666666666665</v>
      </c>
      <c r="B65" s="29">
        <f>'(Lab)limts'!D61</f>
        <v>0.34523833333333331</v>
      </c>
      <c r="C65" s="15">
        <f>'(Lab)limts'!F61</f>
        <v>17.371666666666666</v>
      </c>
      <c r="D65" s="15">
        <f t="shared" si="42"/>
        <v>72.911666666666676</v>
      </c>
      <c r="E65" s="15">
        <f t="shared" si="42"/>
        <v>1.4316666666666666</v>
      </c>
      <c r="F65" s="15">
        <f t="shared" si="42"/>
        <v>13.528333333333334</v>
      </c>
      <c r="G65" s="15">
        <f t="shared" si="0"/>
        <v>17.375096900005495</v>
      </c>
      <c r="H65" s="15">
        <f t="shared" si="1"/>
        <v>13.603877102584477</v>
      </c>
      <c r="I65" s="15">
        <f t="shared" si="2"/>
        <v>15.489487001294986</v>
      </c>
      <c r="J65" s="15">
        <f t="shared" si="3"/>
        <v>0.40799126077754061</v>
      </c>
      <c r="K65" s="15">
        <f t="shared" si="4"/>
        <v>59.001666666666665</v>
      </c>
      <c r="L65" s="15">
        <f t="shared" si="5"/>
        <v>0.48609255621873682</v>
      </c>
      <c r="M65" s="15">
        <f t="shared" si="41"/>
        <v>17.371666666666666</v>
      </c>
      <c r="N65" s="15">
        <f t="shared" si="41"/>
        <v>72.911666666666676</v>
      </c>
      <c r="O65" s="15">
        <f t="shared" si="7"/>
        <v>2.0157741550131791</v>
      </c>
      <c r="P65" s="15">
        <f t="shared" si="8"/>
        <v>13.528333333333334</v>
      </c>
      <c r="Q65" s="15">
        <f t="shared" si="9"/>
        <v>17.378466237012663</v>
      </c>
      <c r="R65" s="15">
        <f t="shared" si="10"/>
        <v>13.677687970625623</v>
      </c>
      <c r="S65" s="15">
        <f t="shared" si="11"/>
        <v>88.397172426771348</v>
      </c>
      <c r="T65" s="15">
        <f t="shared" si="12"/>
        <v>81.525060113198322</v>
      </c>
      <c r="U65" s="15">
        <f t="shared" si="39"/>
        <v>-6.8721123135730267</v>
      </c>
      <c r="V65" s="15">
        <f t="shared" si="13"/>
        <v>13.910000000000011</v>
      </c>
      <c r="W65" s="15">
        <f t="shared" si="14"/>
        <v>-3.7007782663870401</v>
      </c>
      <c r="X65" s="15">
        <f t="shared" si="15"/>
        <v>-1.8480738967473067</v>
      </c>
      <c r="Y65" s="15">
        <f t="shared" si="16"/>
        <v>65.956666666666678</v>
      </c>
      <c r="Z65" s="15">
        <f t="shared" si="17"/>
        <v>15.528077103819143</v>
      </c>
      <c r="AA65" s="15">
        <f t="shared" si="40"/>
        <v>84.961116269984842</v>
      </c>
      <c r="AB65" s="15">
        <f t="shared" si="18"/>
        <v>254.61521111111145</v>
      </c>
      <c r="AC65" s="15">
        <f t="shared" si="19"/>
        <v>1.2304694205301441</v>
      </c>
      <c r="AD65" s="15">
        <f t="shared" si="20"/>
        <v>1.6987634696718614</v>
      </c>
      <c r="AE65" s="15">
        <f t="shared" si="21"/>
        <v>0.59156313179640008</v>
      </c>
      <c r="AF65" s="15">
        <f t="shared" si="22"/>
        <v>1.1377875688346684</v>
      </c>
      <c r="AG65" s="15">
        <f t="shared" si="23"/>
        <v>2.4099256262733871E-24</v>
      </c>
      <c r="AH65" s="15">
        <f t="shared" si="24"/>
        <v>0.37114376263168847</v>
      </c>
      <c r="AI65" s="15">
        <f t="shared" si="25"/>
        <v>-3.1221457224206492E-26</v>
      </c>
      <c r="AJ65" s="15">
        <f t="shared" si="26"/>
        <v>11.304628760304283</v>
      </c>
      <c r="AK65" s="15">
        <f t="shared" si="27"/>
        <v>-2.1785129786796595</v>
      </c>
      <c r="AL65" s="15">
        <f t="shared" si="28"/>
        <v>-1.6242697207881429</v>
      </c>
      <c r="AM65" s="15">
        <f t="shared" si="29"/>
        <v>11.626641919851306</v>
      </c>
      <c r="AP65" s="16">
        <f t="shared" si="34"/>
        <v>11.626641919851306</v>
      </c>
      <c r="AQ65" t="s">
        <v>72</v>
      </c>
      <c r="BC65">
        <v>0</v>
      </c>
      <c r="BD65">
        <v>0</v>
      </c>
    </row>
    <row r="66" spans="1:56" x14ac:dyDescent="0.2">
      <c r="A66" s="28">
        <f>'(Lab)limts'!A62</f>
        <v>58.335000000000001</v>
      </c>
      <c r="B66" s="29">
        <f>'(Lab)limts'!D62</f>
        <v>0.32065166666666634</v>
      </c>
      <c r="C66" s="15">
        <f>'(Lab)limts'!F62</f>
        <v>17.371666666666666</v>
      </c>
      <c r="D66" s="15">
        <f t="shared" si="42"/>
        <v>72.911666666666676</v>
      </c>
      <c r="E66" s="15">
        <f t="shared" si="42"/>
        <v>1.4316666666666666</v>
      </c>
      <c r="F66" s="15">
        <f t="shared" si="42"/>
        <v>13.528333333333334</v>
      </c>
      <c r="G66" s="15">
        <f t="shared" si="0"/>
        <v>17.374625759109573</v>
      </c>
      <c r="H66" s="15">
        <f t="shared" si="1"/>
        <v>13.603877102584477</v>
      </c>
      <c r="I66" s="15">
        <f t="shared" si="2"/>
        <v>15.489251430847025</v>
      </c>
      <c r="J66" s="15">
        <f t="shared" si="3"/>
        <v>0.40799599242942103</v>
      </c>
      <c r="K66" s="15">
        <f t="shared" si="4"/>
        <v>58.335000000000001</v>
      </c>
      <c r="L66" s="15">
        <f t="shared" si="5"/>
        <v>0.45147626163248072</v>
      </c>
      <c r="M66" s="15">
        <f t="shared" si="41"/>
        <v>17.371666666666666</v>
      </c>
      <c r="N66" s="15">
        <f t="shared" si="41"/>
        <v>72.911666666666676</v>
      </c>
      <c r="O66" s="15">
        <f t="shared" si="7"/>
        <v>2.0157809291614543</v>
      </c>
      <c r="P66" s="15">
        <f t="shared" si="8"/>
        <v>13.528333333333334</v>
      </c>
      <c r="Q66" s="15">
        <f t="shared" si="9"/>
        <v>17.377532436816093</v>
      </c>
      <c r="R66" s="15">
        <f t="shared" si="10"/>
        <v>13.677688968979695</v>
      </c>
      <c r="S66" s="15">
        <f t="shared" si="11"/>
        <v>88.511261862597522</v>
      </c>
      <c r="T66" s="15">
        <f t="shared" si="12"/>
        <v>81.525032046184336</v>
      </c>
      <c r="U66" s="15">
        <f t="shared" si="39"/>
        <v>-6.9862298164131857</v>
      </c>
      <c r="V66" s="15">
        <f t="shared" si="13"/>
        <v>14.576666666666675</v>
      </c>
      <c r="W66" s="15">
        <f t="shared" si="14"/>
        <v>-3.6998434678363985</v>
      </c>
      <c r="X66" s="15">
        <f t="shared" si="15"/>
        <v>-1.8786746704718169</v>
      </c>
      <c r="Y66" s="15">
        <f t="shared" si="16"/>
        <v>65.623333333333335</v>
      </c>
      <c r="Z66" s="15">
        <f t="shared" si="17"/>
        <v>15.527610702897894</v>
      </c>
      <c r="AA66" s="15">
        <f t="shared" si="40"/>
        <v>85.018146954390929</v>
      </c>
      <c r="AB66" s="15">
        <f t="shared" si="18"/>
        <v>244.08854444444449</v>
      </c>
      <c r="AC66" s="15">
        <f t="shared" si="19"/>
        <v>1.2253013921169336</v>
      </c>
      <c r="AD66" s="15">
        <f t="shared" si="20"/>
        <v>1.6987424816304051</v>
      </c>
      <c r="AE66" s="15">
        <f t="shared" si="21"/>
        <v>0.59177186955127059</v>
      </c>
      <c r="AF66" s="15">
        <f t="shared" si="22"/>
        <v>1.137832048229773</v>
      </c>
      <c r="AG66" s="15">
        <f t="shared" si="23"/>
        <v>2.4949593460186201E-24</v>
      </c>
      <c r="AH66" s="15">
        <f t="shared" si="24"/>
        <v>0.37110609063546385</v>
      </c>
      <c r="AI66" s="15">
        <f t="shared" si="25"/>
        <v>-3.2319818913851222E-26</v>
      </c>
      <c r="AJ66" s="15">
        <f t="shared" si="26"/>
        <v>11.896392806248919</v>
      </c>
      <c r="AK66" s="15">
        <f t="shared" si="27"/>
        <v>-2.1779896057496559</v>
      </c>
      <c r="AL66" s="15">
        <f t="shared" si="28"/>
        <v>-1.6511001543634132</v>
      </c>
      <c r="AM66" s="15">
        <f t="shared" si="29"/>
        <v>12.206307068194844</v>
      </c>
      <c r="AP66" s="16">
        <f t="shared" si="34"/>
        <v>12.206307068194844</v>
      </c>
      <c r="AQ66" t="s">
        <v>73</v>
      </c>
      <c r="BC66">
        <v>0</v>
      </c>
      <c r="BD66">
        <v>0</v>
      </c>
    </row>
    <row r="67" spans="1:56" x14ac:dyDescent="0.2">
      <c r="A67" s="28">
        <f>'(Lab)limts'!A63</f>
        <v>61.844999999999999</v>
      </c>
      <c r="B67" s="29">
        <f>'(Lab)limts'!D63</f>
        <v>0.41198500000000005</v>
      </c>
      <c r="C67" s="15">
        <f>'(Lab)limts'!F63</f>
        <v>17.371666666666666</v>
      </c>
      <c r="D67" s="15">
        <f t="shared" si="42"/>
        <v>72.911666666666676</v>
      </c>
      <c r="E67" s="15">
        <f t="shared" si="42"/>
        <v>1.4316666666666666</v>
      </c>
      <c r="F67" s="15">
        <f t="shared" si="42"/>
        <v>13.528333333333334</v>
      </c>
      <c r="G67" s="15">
        <f t="shared" si="0"/>
        <v>17.376551280907346</v>
      </c>
      <c r="H67" s="15">
        <f t="shared" si="1"/>
        <v>13.603877102584477</v>
      </c>
      <c r="I67" s="15">
        <f t="shared" si="2"/>
        <v>15.490214191745912</v>
      </c>
      <c r="J67" s="15">
        <f t="shared" si="3"/>
        <v>0.4079766535065083</v>
      </c>
      <c r="K67" s="15">
        <f t="shared" si="4"/>
        <v>61.844999999999999</v>
      </c>
      <c r="L67" s="15">
        <f t="shared" si="5"/>
        <v>0.58006526159487892</v>
      </c>
      <c r="M67" s="15">
        <f t="shared" si="41"/>
        <v>17.371666666666666</v>
      </c>
      <c r="N67" s="15">
        <f t="shared" si="41"/>
        <v>72.911666666666676</v>
      </c>
      <c r="O67" s="15">
        <f t="shared" si="7"/>
        <v>2.0157532422701512</v>
      </c>
      <c r="P67" s="15">
        <f t="shared" si="8"/>
        <v>13.528333333333334</v>
      </c>
      <c r="Q67" s="15">
        <f t="shared" si="9"/>
        <v>17.381348580748472</v>
      </c>
      <c r="R67" s="15">
        <f t="shared" si="10"/>
        <v>13.677684888587704</v>
      </c>
      <c r="S67" s="15">
        <f t="shared" si="11"/>
        <v>88.087521025269368</v>
      </c>
      <c r="T67" s="15">
        <f t="shared" si="12"/>
        <v>81.525146760021215</v>
      </c>
      <c r="U67" s="15">
        <f t="shared" si="39"/>
        <v>-6.5623742652481525</v>
      </c>
      <c r="V67" s="15">
        <f t="shared" si="13"/>
        <v>11.066666666666677</v>
      </c>
      <c r="W67" s="15">
        <f t="shared" si="14"/>
        <v>-3.7036636921607684</v>
      </c>
      <c r="X67" s="15">
        <f t="shared" si="15"/>
        <v>-1.7650173779134914</v>
      </c>
      <c r="Y67" s="15">
        <f t="shared" si="16"/>
        <v>67.37833333333333</v>
      </c>
      <c r="Z67" s="15">
        <f t="shared" si="17"/>
        <v>15.529516734668089</v>
      </c>
      <c r="AA67" s="15">
        <f t="shared" si="40"/>
        <v>84.806333892645284</v>
      </c>
      <c r="AB67" s="15">
        <f t="shared" si="18"/>
        <v>302.00646944444435</v>
      </c>
      <c r="AC67" s="15">
        <f t="shared" si="19"/>
        <v>1.2524499021886963</v>
      </c>
      <c r="AD67" s="15">
        <f t="shared" si="20"/>
        <v>1.698828253060064</v>
      </c>
      <c r="AE67" s="15">
        <f t="shared" si="21"/>
        <v>0.59100599104898988</v>
      </c>
      <c r="AF67" s="15">
        <f t="shared" si="22"/>
        <v>1.1376705614242657</v>
      </c>
      <c r="AG67" s="15">
        <f t="shared" si="23"/>
        <v>2.1933512158297919E-24</v>
      </c>
      <c r="AH67" s="15">
        <f t="shared" si="24"/>
        <v>0.37126005932714651</v>
      </c>
      <c r="AI67" s="15">
        <f t="shared" si="25"/>
        <v>-2.8424561440107743E-26</v>
      </c>
      <c r="AJ67" s="15">
        <f t="shared" si="26"/>
        <v>8.8360154344914896</v>
      </c>
      <c r="AK67" s="15">
        <f t="shared" si="27"/>
        <v>-2.180128382895349</v>
      </c>
      <c r="AL67" s="15">
        <f t="shared" si="28"/>
        <v>-1.5514310009954388</v>
      </c>
      <c r="AM67" s="15">
        <f t="shared" si="29"/>
        <v>9.2322839360218669</v>
      </c>
      <c r="AP67" s="16">
        <f t="shared" si="34"/>
        <v>9.2322839360218669</v>
      </c>
      <c r="AQ67" t="s">
        <v>74</v>
      </c>
      <c r="BC67">
        <v>0</v>
      </c>
      <c r="BD67">
        <v>0</v>
      </c>
    </row>
    <row r="68" spans="1:56" x14ac:dyDescent="0.2">
      <c r="A68" s="28">
        <f>'(Lab)limts'!A64</f>
        <v>58.481666666666662</v>
      </c>
      <c r="B68" s="29">
        <f>'(Lab)limts'!D64</f>
        <v>0.32374499999999995</v>
      </c>
      <c r="C68" s="15">
        <f>'(Lab)limts'!F64</f>
        <v>17.371666666666666</v>
      </c>
      <c r="D68" s="15">
        <f t="shared" si="42"/>
        <v>72.911666666666676</v>
      </c>
      <c r="E68" s="15">
        <f t="shared" si="42"/>
        <v>1.4316666666666666</v>
      </c>
      <c r="F68" s="15">
        <f t="shared" si="42"/>
        <v>13.528333333333334</v>
      </c>
      <c r="G68" s="15">
        <f t="shared" si="0"/>
        <v>17.374683122370975</v>
      </c>
      <c r="H68" s="15">
        <f t="shared" si="1"/>
        <v>13.603877102584477</v>
      </c>
      <c r="I68" s="15">
        <f t="shared" si="2"/>
        <v>15.489280112477726</v>
      </c>
      <c r="J68" s="15">
        <f t="shared" si="3"/>
        <v>0.40799541634040221</v>
      </c>
      <c r="K68" s="15">
        <f t="shared" si="4"/>
        <v>58.481666666666662</v>
      </c>
      <c r="L68" s="15">
        <f t="shared" si="5"/>
        <v>0.45583147606312346</v>
      </c>
      <c r="M68" s="15">
        <f t="shared" si="41"/>
        <v>17.371666666666666</v>
      </c>
      <c r="N68" s="15">
        <f t="shared" si="41"/>
        <v>72.911666666666676</v>
      </c>
      <c r="O68" s="15">
        <f t="shared" si="7"/>
        <v>2.0157801043940093</v>
      </c>
      <c r="P68" s="15">
        <f t="shared" si="8"/>
        <v>13.528333333333334</v>
      </c>
      <c r="Q68" s="15">
        <f t="shared" si="9"/>
        <v>17.377646132671355</v>
      </c>
      <c r="R68" s="15">
        <f t="shared" si="10"/>
        <v>13.677688847427715</v>
      </c>
      <c r="S68" s="15">
        <f t="shared" si="11"/>
        <v>88.496907146428953</v>
      </c>
      <c r="T68" s="15">
        <f t="shared" si="12"/>
        <v>81.525035463404791</v>
      </c>
      <c r="U68" s="15">
        <f t="shared" si="39"/>
        <v>-6.9718716830241618</v>
      </c>
      <c r="V68" s="15">
        <f t="shared" si="13"/>
        <v>14.430000000000014</v>
      </c>
      <c r="W68" s="15">
        <f t="shared" si="14"/>
        <v>-3.6999572852436398</v>
      </c>
      <c r="X68" s="15">
        <f t="shared" si="15"/>
        <v>-1.8748245041910034</v>
      </c>
      <c r="Y68" s="15">
        <f t="shared" si="16"/>
        <v>65.696666666666673</v>
      </c>
      <c r="Z68" s="15">
        <f t="shared" si="17"/>
        <v>15.527667490049534</v>
      </c>
      <c r="AA68" s="15">
        <f t="shared" si="40"/>
        <v>85.010971304916865</v>
      </c>
      <c r="AB68" s="15">
        <f t="shared" si="18"/>
        <v>246.38534444444463</v>
      </c>
      <c r="AC68" s="15">
        <f t="shared" si="19"/>
        <v>1.2264388635469858</v>
      </c>
      <c r="AD68" s="15">
        <f t="shared" si="20"/>
        <v>1.698745037052229</v>
      </c>
      <c r="AE68" s="15">
        <f t="shared" si="21"/>
        <v>0.59174550337870935</v>
      </c>
      <c r="AF68" s="15">
        <f t="shared" si="22"/>
        <v>1.1378264112279488</v>
      </c>
      <c r="AG68" s="15">
        <f t="shared" si="23"/>
        <v>2.484098890620022E-24</v>
      </c>
      <c r="AH68" s="15">
        <f t="shared" si="24"/>
        <v>0.3711106773009813</v>
      </c>
      <c r="AI68" s="15">
        <f t="shared" si="25"/>
        <v>-3.2179529787883281E-26</v>
      </c>
      <c r="AJ68" s="15">
        <f t="shared" si="26"/>
        <v>11.765771967032247</v>
      </c>
      <c r="AK68" s="15">
        <f t="shared" si="27"/>
        <v>-2.1780533302772982</v>
      </c>
      <c r="AL68" s="15">
        <f t="shared" si="28"/>
        <v>-1.6477245436478154</v>
      </c>
      <c r="AM68" s="15">
        <f t="shared" si="29"/>
        <v>12.078588595588199</v>
      </c>
      <c r="AP68" s="16">
        <f t="shared" si="34"/>
        <v>12.078588595588199</v>
      </c>
      <c r="AQ68" t="s">
        <v>75</v>
      </c>
      <c r="BC68">
        <v>0</v>
      </c>
      <c r="BD68">
        <v>0</v>
      </c>
    </row>
    <row r="69" spans="1:56" x14ac:dyDescent="0.2">
      <c r="A69" s="28">
        <f>'(Lab)limts'!A65</f>
        <v>61.603333333333325</v>
      </c>
      <c r="B69" s="29">
        <f>'(Lab)limts'!D65</f>
        <v>0.40890499999999985</v>
      </c>
      <c r="C69" s="15">
        <f>'(Lab)limts'!F65</f>
        <v>17.371666666666666</v>
      </c>
      <c r="D69" s="15">
        <f t="shared" si="42"/>
        <v>72.911666666666676</v>
      </c>
      <c r="E69" s="15">
        <f t="shared" si="42"/>
        <v>1.4316666666666666</v>
      </c>
      <c r="F69" s="15">
        <f t="shared" si="42"/>
        <v>13.528333333333334</v>
      </c>
      <c r="G69" s="15">
        <f t="shared" si="0"/>
        <v>17.376478529230333</v>
      </c>
      <c r="H69" s="15">
        <f t="shared" si="1"/>
        <v>13.603877102584477</v>
      </c>
      <c r="I69" s="15">
        <f t="shared" si="2"/>
        <v>15.490177815907405</v>
      </c>
      <c r="J69" s="15">
        <f t="shared" si="3"/>
        <v>0.40797738423274293</v>
      </c>
      <c r="K69" s="15">
        <f t="shared" si="4"/>
        <v>61.603333333333325</v>
      </c>
      <c r="L69" s="15">
        <f t="shared" si="5"/>
        <v>0.57572899229968955</v>
      </c>
      <c r="M69" s="15">
        <f t="shared" si="41"/>
        <v>17.371666666666666</v>
      </c>
      <c r="N69" s="15">
        <f t="shared" si="41"/>
        <v>72.911666666666676</v>
      </c>
      <c r="O69" s="15">
        <f t="shared" si="7"/>
        <v>2.0157542884265438</v>
      </c>
      <c r="P69" s="15">
        <f t="shared" si="8"/>
        <v>13.528333333333334</v>
      </c>
      <c r="Q69" s="15">
        <f t="shared" si="9"/>
        <v>17.381204407357743</v>
      </c>
      <c r="R69" s="15">
        <f t="shared" si="10"/>
        <v>13.677685042765381</v>
      </c>
      <c r="S69" s="15">
        <f t="shared" si="11"/>
        <v>88.101807235384626</v>
      </c>
      <c r="T69" s="15">
        <f t="shared" si="12"/>
        <v>81.52514242552779</v>
      </c>
      <c r="U69" s="15">
        <f t="shared" si="39"/>
        <v>-6.5766648098568368</v>
      </c>
      <c r="V69" s="15">
        <f t="shared" si="13"/>
        <v>11.308333333333351</v>
      </c>
      <c r="W69" s="15">
        <f t="shared" si="14"/>
        <v>-3.7035193645923616</v>
      </c>
      <c r="X69" s="15">
        <f t="shared" si="15"/>
        <v>-1.7688494228412219</v>
      </c>
      <c r="Y69" s="15">
        <f t="shared" si="16"/>
        <v>67.257499999999993</v>
      </c>
      <c r="Z69" s="15">
        <f t="shared" si="17"/>
        <v>15.529444725061563</v>
      </c>
      <c r="AA69" s="15">
        <f t="shared" si="40"/>
        <v>84.813474830456215</v>
      </c>
      <c r="AB69" s="15">
        <f t="shared" si="18"/>
        <v>297.82130624999974</v>
      </c>
      <c r="AC69" s="15">
        <f t="shared" si="19"/>
        <v>1.2505852587451896</v>
      </c>
      <c r="AD69" s="15">
        <f t="shared" si="20"/>
        <v>1.6988250126277702</v>
      </c>
      <c r="AE69" s="15">
        <f t="shared" si="21"/>
        <v>0.59103139420362205</v>
      </c>
      <c r="AF69" s="15">
        <f t="shared" si="22"/>
        <v>1.1376758405059184</v>
      </c>
      <c r="AG69" s="15">
        <f t="shared" si="23"/>
        <v>2.202904338992307E-24</v>
      </c>
      <c r="AH69" s="15">
        <f t="shared" si="24"/>
        <v>0.37125424167755439</v>
      </c>
      <c r="AI69" s="15">
        <f t="shared" si="25"/>
        <v>-2.854791703022547E-26</v>
      </c>
      <c r="AJ69" s="15">
        <f t="shared" si="26"/>
        <v>9.0424329363036708</v>
      </c>
      <c r="AK69" s="15">
        <f t="shared" si="27"/>
        <v>-2.1800475841026721</v>
      </c>
      <c r="AL69" s="15">
        <f t="shared" si="28"/>
        <v>-1.5547921120084822</v>
      </c>
      <c r="AM69" s="15">
        <f t="shared" si="29"/>
        <v>9.4305662283908021</v>
      </c>
      <c r="AP69" s="16">
        <f t="shared" si="34"/>
        <v>9.4305662283908021</v>
      </c>
      <c r="AQ69" t="s">
        <v>76</v>
      </c>
      <c r="BC69">
        <v>0</v>
      </c>
      <c r="BD69">
        <v>0</v>
      </c>
    </row>
    <row r="70" spans="1:56" x14ac:dyDescent="0.2">
      <c r="A70" s="28">
        <f>'(Lab)limts'!A66</f>
        <v>57.21</v>
      </c>
      <c r="B70" s="29">
        <f>'(Lab)limts'!D66</f>
        <v>0.34591833333333311</v>
      </c>
      <c r="C70" s="15">
        <f>'(Lab)limts'!F66</f>
        <v>17.371666666666666</v>
      </c>
      <c r="D70" s="15">
        <f t="shared" si="42"/>
        <v>72.911666666666676</v>
      </c>
      <c r="E70" s="15">
        <f t="shared" si="42"/>
        <v>1.4316666666666666</v>
      </c>
      <c r="F70" s="15">
        <f t="shared" si="42"/>
        <v>13.528333333333334</v>
      </c>
      <c r="G70" s="15">
        <f t="shared" si="0"/>
        <v>17.375110424717128</v>
      </c>
      <c r="H70" s="15">
        <f t="shared" si="1"/>
        <v>13.603877102584477</v>
      </c>
      <c r="I70" s="15">
        <f t="shared" si="2"/>
        <v>15.489493763650803</v>
      </c>
      <c r="J70" s="15">
        <f t="shared" si="3"/>
        <v>0.40799112494704637</v>
      </c>
      <c r="K70" s="15">
        <f t="shared" si="4"/>
        <v>57.21</v>
      </c>
      <c r="L70" s="15">
        <f t="shared" si="5"/>
        <v>0.48704994328980711</v>
      </c>
      <c r="M70" s="15">
        <f t="shared" si="41"/>
        <v>17.371666666666666</v>
      </c>
      <c r="N70" s="15">
        <f t="shared" si="41"/>
        <v>72.911666666666676</v>
      </c>
      <c r="O70" s="15">
        <f t="shared" si="7"/>
        <v>2.015773960549188</v>
      </c>
      <c r="P70" s="15">
        <f t="shared" si="8"/>
        <v>13.528333333333334</v>
      </c>
      <c r="Q70" s="15">
        <f t="shared" si="9"/>
        <v>17.378493042408376</v>
      </c>
      <c r="R70" s="15">
        <f t="shared" si="10"/>
        <v>13.677687941966139</v>
      </c>
      <c r="S70" s="15">
        <f t="shared" si="11"/>
        <v>88.394017217862768</v>
      </c>
      <c r="T70" s="15">
        <f t="shared" si="12"/>
        <v>81.525060918912004</v>
      </c>
      <c r="U70" s="15">
        <f>IF(AN70=0,T70-S70,IF(AN70=1,T70-S70-360,T70+360-S70))</f>
        <v>-6.8689562989507635</v>
      </c>
      <c r="V70" s="15">
        <f t="shared" si="13"/>
        <v>15.701666666666675</v>
      </c>
      <c r="W70" s="15">
        <f t="shared" si="14"/>
        <v>-3.7008051004422367</v>
      </c>
      <c r="X70" s="15">
        <f t="shared" si="15"/>
        <v>-1.8472276093100934</v>
      </c>
      <c r="Y70" s="15">
        <f t="shared" si="16"/>
        <v>65.060833333333335</v>
      </c>
      <c r="Z70" s="15">
        <f t="shared" si="17"/>
        <v>15.528090492187257</v>
      </c>
      <c r="AA70" s="15">
        <f>IF(AO70=3,S70+T70,IF(AO70=0,AVERAGE(S70,T70),IF(AO70=1,AVERAGE(S70,T70)+180,AVERAGE(S70,T70)-180)))</f>
        <v>84.959539068387386</v>
      </c>
      <c r="AB70" s="15">
        <f t="shared" si="18"/>
        <v>226.82870069444448</v>
      </c>
      <c r="AC70" s="15">
        <f t="shared" si="19"/>
        <v>1.2165665786788349</v>
      </c>
      <c r="AD70" s="15">
        <f t="shared" si="20"/>
        <v>1.6987640721484265</v>
      </c>
      <c r="AE70" s="15">
        <f t="shared" si="21"/>
        <v>0.59155738558260595</v>
      </c>
      <c r="AF70" s="15">
        <f t="shared" si="22"/>
        <v>1.1377863492197262</v>
      </c>
      <c r="AG70" s="15">
        <f t="shared" si="23"/>
        <v>2.4076152812497041E-24</v>
      </c>
      <c r="AH70" s="15">
        <f t="shared" si="24"/>
        <v>0.37114484406869491</v>
      </c>
      <c r="AI70" s="15">
        <f t="shared" si="25"/>
        <v>-3.1191616755394667E-26</v>
      </c>
      <c r="AJ70" s="15">
        <f t="shared" si="26"/>
        <v>12.906541197045168</v>
      </c>
      <c r="AK70" s="15">
        <f t="shared" si="27"/>
        <v>-2.1785280022798159</v>
      </c>
      <c r="AL70" s="15">
        <f t="shared" si="28"/>
        <v>-1.623527660159475</v>
      </c>
      <c r="AM70" s="15">
        <f t="shared" si="29"/>
        <v>13.189413633328979</v>
      </c>
      <c r="AP70" s="16">
        <f t="shared" si="34"/>
        <v>13.189413633328979</v>
      </c>
      <c r="AQ70" t="s">
        <v>77</v>
      </c>
      <c r="BC70">
        <v>0</v>
      </c>
      <c r="BD70">
        <v>0</v>
      </c>
    </row>
    <row r="71" spans="1:56" x14ac:dyDescent="0.2">
      <c r="A71" s="28">
        <f>'(Lab)limts'!A67</f>
        <v>55.861666666666672</v>
      </c>
      <c r="B71" s="29">
        <f>'(Lab)limts'!D67</f>
        <v>0.32027833333333322</v>
      </c>
      <c r="C71" s="15">
        <f>'(Lab)limts'!F67</f>
        <v>17.371666666666666</v>
      </c>
      <c r="D71" s="15">
        <f t="shared" si="42"/>
        <v>72.911666666666676</v>
      </c>
      <c r="E71" s="15">
        <f t="shared" si="42"/>
        <v>1.4316666666666666</v>
      </c>
      <c r="F71" s="15">
        <f t="shared" si="42"/>
        <v>13.528333333333334</v>
      </c>
      <c r="G71" s="15">
        <f t="shared" si="0"/>
        <v>17.374618873189149</v>
      </c>
      <c r="H71" s="15">
        <f t="shared" si="1"/>
        <v>13.603877102584477</v>
      </c>
      <c r="I71" s="15">
        <f t="shared" si="2"/>
        <v>15.489247987886813</v>
      </c>
      <c r="J71" s="15">
        <f t="shared" si="3"/>
        <v>0.40799606158333979</v>
      </c>
      <c r="K71" s="15">
        <f t="shared" si="4"/>
        <v>55.861666666666672</v>
      </c>
      <c r="L71" s="15">
        <f t="shared" si="5"/>
        <v>0.45095063194380924</v>
      </c>
      <c r="M71" s="15">
        <f t="shared" si="41"/>
        <v>17.371666666666666</v>
      </c>
      <c r="N71" s="15">
        <f t="shared" si="41"/>
        <v>72.911666666666676</v>
      </c>
      <c r="O71" s="15">
        <f t="shared" si="7"/>
        <v>2.0157810281668147</v>
      </c>
      <c r="P71" s="15">
        <f t="shared" si="8"/>
        <v>13.528333333333334</v>
      </c>
      <c r="Q71" s="15">
        <f t="shared" si="9"/>
        <v>17.377518788659913</v>
      </c>
      <c r="R71" s="15">
        <f t="shared" si="10"/>
        <v>13.677688983570837</v>
      </c>
      <c r="S71" s="15">
        <f t="shared" si="11"/>
        <v>88.512994342209126</v>
      </c>
      <c r="T71" s="15">
        <f t="shared" si="12"/>
        <v>81.525031635980056</v>
      </c>
      <c r="U71" s="15">
        <f t="shared" ref="U71:U94" si="43">IF(AN71=0,T71-S71,IF(AN71=1,T71-S71-360,T71+360-S71))</f>
        <v>-6.9879627062290695</v>
      </c>
      <c r="V71" s="15">
        <f t="shared" si="13"/>
        <v>17.050000000000004</v>
      </c>
      <c r="W71" s="15">
        <f t="shared" si="14"/>
        <v>-3.6998298050890757</v>
      </c>
      <c r="X71" s="15">
        <f t="shared" si="15"/>
        <v>-1.8791393491247788</v>
      </c>
      <c r="Y71" s="15">
        <f t="shared" si="16"/>
        <v>64.38666666666667</v>
      </c>
      <c r="Z71" s="15">
        <f t="shared" si="17"/>
        <v>15.527603886115376</v>
      </c>
      <c r="AA71" s="15">
        <f t="shared" ref="AA71:AA94" si="44">IF(AO71=3,S71+T71,IF(AO71=0,AVERAGE(S71,T71),IF(AO71=1,AVERAGE(S71,T71)+180,AVERAGE(S71,T71)-180)))</f>
        <v>85.019012989094591</v>
      </c>
      <c r="AB71" s="15">
        <f t="shared" si="18"/>
        <v>206.97617777777788</v>
      </c>
      <c r="AC71" s="15">
        <f t="shared" si="19"/>
        <v>1.2060731845314439</v>
      </c>
      <c r="AD71" s="15">
        <f t="shared" si="20"/>
        <v>1.6987421748751919</v>
      </c>
      <c r="AE71" s="15">
        <f t="shared" si="21"/>
        <v>0.59177505370422223</v>
      </c>
      <c r="AF71" s="15">
        <f t="shared" si="22"/>
        <v>1.1378327293540573</v>
      </c>
      <c r="AG71" s="15">
        <f t="shared" si="23"/>
        <v>2.4962732820104408E-24</v>
      </c>
      <c r="AH71" s="15">
        <f t="shared" si="24"/>
        <v>0.37110554005027913</v>
      </c>
      <c r="AI71" s="15">
        <f t="shared" si="25"/>
        <v>-3.233679172554227E-26</v>
      </c>
      <c r="AJ71" s="15">
        <f t="shared" si="26"/>
        <v>14.136787235364894</v>
      </c>
      <c r="AK71" s="15">
        <f t="shared" si="27"/>
        <v>-2.1779819561852611</v>
      </c>
      <c r="AL71" s="15">
        <f t="shared" si="28"/>
        <v>-1.6515075552375418</v>
      </c>
      <c r="AM71" s="15">
        <f t="shared" si="29"/>
        <v>14.398605347201203</v>
      </c>
      <c r="AP71" s="16">
        <f t="shared" si="34"/>
        <v>14.398605347201203</v>
      </c>
      <c r="AQ71" t="s">
        <v>78</v>
      </c>
      <c r="BC71">
        <v>0</v>
      </c>
      <c r="BD71">
        <v>0</v>
      </c>
    </row>
    <row r="72" spans="1:56" x14ac:dyDescent="0.2">
      <c r="A72" s="28">
        <f>'(Lab)limts'!A68</f>
        <v>83.105000000000004</v>
      </c>
      <c r="B72" s="29">
        <f>'(Lab)limts'!D68</f>
        <v>-1.4066700000000001</v>
      </c>
      <c r="C72" s="15">
        <f>'(Lab)limts'!F68</f>
        <v>6.2250000000000005</v>
      </c>
      <c r="D72" s="15">
        <f t="shared" si="42"/>
        <v>72.911666666666676</v>
      </c>
      <c r="E72" s="15">
        <f t="shared" si="42"/>
        <v>1.4316666666666666</v>
      </c>
      <c r="F72" s="15">
        <f t="shared" si="42"/>
        <v>13.528333333333334</v>
      </c>
      <c r="G72" s="15">
        <f t="shared" si="0"/>
        <v>6.3819546761865995</v>
      </c>
      <c r="H72" s="15">
        <f t="shared" si="1"/>
        <v>13.603877102584477</v>
      </c>
      <c r="I72" s="15">
        <f t="shared" si="2"/>
        <v>9.9929158893855377</v>
      </c>
      <c r="J72" s="15">
        <f t="shared" si="3"/>
        <v>0.479827995305599</v>
      </c>
      <c r="K72" s="15">
        <f t="shared" si="4"/>
        <v>83.105000000000004</v>
      </c>
      <c r="L72" s="15">
        <f t="shared" si="5"/>
        <v>-2.0816296461565273</v>
      </c>
      <c r="M72" s="15">
        <f t="shared" si="41"/>
        <v>6.2250000000000005</v>
      </c>
      <c r="N72" s="15">
        <f t="shared" si="41"/>
        <v>72.911666666666676</v>
      </c>
      <c r="O72" s="15">
        <f t="shared" si="7"/>
        <v>2.1186204132791828</v>
      </c>
      <c r="P72" s="15">
        <f t="shared" si="8"/>
        <v>13.528333333333334</v>
      </c>
      <c r="Q72" s="15">
        <f t="shared" si="9"/>
        <v>6.5638256363006589</v>
      </c>
      <c r="R72" s="15">
        <f t="shared" si="10"/>
        <v>13.693222967341949</v>
      </c>
      <c r="S72" s="15">
        <f t="shared" si="11"/>
        <v>108.48984944522786</v>
      </c>
      <c r="T72" s="15">
        <f t="shared" si="12"/>
        <v>81.099421473387025</v>
      </c>
      <c r="U72" s="15">
        <f t="shared" si="43"/>
        <v>-27.390427971840836</v>
      </c>
      <c r="V72" s="15">
        <f t="shared" si="13"/>
        <v>-10.193333333333328</v>
      </c>
      <c r="W72" s="15">
        <f t="shared" si="14"/>
        <v>7.1293973310412904</v>
      </c>
      <c r="X72" s="15">
        <f t="shared" si="15"/>
        <v>-4.489150480403703</v>
      </c>
      <c r="Y72" s="15">
        <f t="shared" si="16"/>
        <v>78.00833333333334</v>
      </c>
      <c r="Z72" s="15">
        <f t="shared" si="17"/>
        <v>10.128524301821304</v>
      </c>
      <c r="AA72" s="15">
        <f t="shared" si="44"/>
        <v>94.794635459307443</v>
      </c>
      <c r="AB72" s="15">
        <f t="shared" si="18"/>
        <v>784.46673611111146</v>
      </c>
      <c r="AC72" s="15">
        <f t="shared" si="19"/>
        <v>1.4148697277193187</v>
      </c>
      <c r="AD72" s="15">
        <f t="shared" si="20"/>
        <v>1.4557835935819587</v>
      </c>
      <c r="AE72" s="15">
        <f t="shared" si="21"/>
        <v>0.65811519156666676</v>
      </c>
      <c r="AF72" s="15">
        <f t="shared" si="22"/>
        <v>1.0999860356677116</v>
      </c>
      <c r="AG72" s="15">
        <f t="shared" si="23"/>
        <v>8.163818171729617E-22</v>
      </c>
      <c r="AH72" s="15">
        <f t="shared" si="24"/>
        <v>8.4579065251488728E-2</v>
      </c>
      <c r="AI72" s="15">
        <f t="shared" si="25"/>
        <v>-2.4102581925440067E-24</v>
      </c>
      <c r="AJ72" s="15">
        <f t="shared" si="26"/>
        <v>-7.204432417791808</v>
      </c>
      <c r="AK72" s="15">
        <f t="shared" si="27"/>
        <v>4.8972919893261002</v>
      </c>
      <c r="AL72" s="15">
        <f t="shared" si="28"/>
        <v>-4.0810977001891731</v>
      </c>
      <c r="AM72" s="15">
        <f t="shared" si="29"/>
        <v>9.6199102765949149</v>
      </c>
      <c r="AP72" s="16">
        <f t="shared" si="34"/>
        <v>9.6199102765949149</v>
      </c>
      <c r="AQ72" t="s">
        <v>79</v>
      </c>
      <c r="BC72">
        <v>0</v>
      </c>
      <c r="BD72">
        <v>0</v>
      </c>
    </row>
    <row r="73" spans="1:56" x14ac:dyDescent="0.2">
      <c r="A73" s="28">
        <f>'(Lab)limts'!A69</f>
        <v>56.376666666666658</v>
      </c>
      <c r="B73" s="29">
        <f>'(Lab)limts'!D69</f>
        <v>0.5546116666666665</v>
      </c>
      <c r="C73" s="15">
        <f>'(Lab)limts'!F69</f>
        <v>12.516666666666666</v>
      </c>
      <c r="D73" s="15">
        <f t="shared" si="42"/>
        <v>72.911666666666676</v>
      </c>
      <c r="E73" s="15">
        <f t="shared" si="42"/>
        <v>1.4316666666666666</v>
      </c>
      <c r="F73" s="15">
        <f t="shared" si="42"/>
        <v>13.528333333333334</v>
      </c>
      <c r="G73" s="15">
        <f t="shared" ref="G73:G94" si="45">SQRT(B73^2+C73^2)</f>
        <v>12.528948022290109</v>
      </c>
      <c r="H73" s="15">
        <f t="shared" ref="H73:H94" si="46">SQRT(E73^2+F73^2)</f>
        <v>13.603877102584477</v>
      </c>
      <c r="I73" s="15">
        <f t="shared" ref="I73:I94" si="47">AVERAGE(G73:H73)</f>
        <v>13.066412562437293</v>
      </c>
      <c r="J73" s="15">
        <f t="shared" ref="J73:J94" si="48">0.5*(1-SQRT(I73^7/(I73^7+$B$2)))</f>
        <v>0.44866353052708635</v>
      </c>
      <c r="K73" s="15">
        <f t="shared" ref="K73:K94" si="49">A73</f>
        <v>56.376666666666658</v>
      </c>
      <c r="L73" s="15">
        <f t="shared" ref="L73:L94" si="50">(1+$J73)*B73</f>
        <v>0.80344569510484465</v>
      </c>
      <c r="M73" s="15">
        <f t="shared" si="41"/>
        <v>12.516666666666666</v>
      </c>
      <c r="N73" s="15">
        <f t="shared" si="41"/>
        <v>72.911666666666676</v>
      </c>
      <c r="O73" s="15">
        <f t="shared" ref="O73:O94" si="51">(1+$J73)*E73</f>
        <v>2.0740032878712786</v>
      </c>
      <c r="P73" s="15">
        <f t="shared" ref="P73:P94" si="52">F73</f>
        <v>13.528333333333334</v>
      </c>
      <c r="Q73" s="15">
        <f t="shared" ref="Q73:Q94" si="53">SQRT(L73^2+M73^2)</f>
        <v>12.542426775924463</v>
      </c>
      <c r="R73" s="15">
        <f t="shared" ref="R73:R94" si="54">SQRT(O73^2+P73^2)</f>
        <v>13.686390773899401</v>
      </c>
      <c r="S73" s="15">
        <f t="shared" ref="S73:S94" si="55">IF(AND(L73=0,M73=0),0,IF(M73&gt;=0,DEGREES(ATAN2(L73,M73)),DEGREES(ATAN2(L73,M73))+360))</f>
        <v>86.32721883714872</v>
      </c>
      <c r="T73" s="15">
        <f t="shared" ref="T73:T94" si="56">IF(AND(O73=0,P73=0),0,IF(P73&gt;=0,DEGREES(ATAN2(O73,P73)),DEGREES(ATAN2(O73,P73))+360))</f>
        <v>81.28395473131917</v>
      </c>
      <c r="U73" s="15">
        <f t="shared" si="43"/>
        <v>-5.0432641058295502</v>
      </c>
      <c r="V73" s="15">
        <f t="shared" ref="V73:V94" si="57">N73-K73</f>
        <v>16.535000000000018</v>
      </c>
      <c r="W73" s="15">
        <f t="shared" ref="W73:W94" si="58">(R73-Q73)</f>
        <v>1.1439639979749376</v>
      </c>
      <c r="X73" s="15">
        <f t="shared" ref="X73:X94" si="59">(2*SQRT(Q73*R73)*SIN(RADIANS(U73/2)))</f>
        <v>-1.1528800511406507</v>
      </c>
      <c r="Y73" s="15">
        <f t="shared" ref="Y73:Y94" si="60">AVERAGE(K73,N73)</f>
        <v>64.644166666666663</v>
      </c>
      <c r="Z73" s="15">
        <f t="shared" ref="Z73:Z94" si="61">AVERAGE(Q73,R73)</f>
        <v>13.114408774911933</v>
      </c>
      <c r="AA73" s="15">
        <f t="shared" si="44"/>
        <v>83.805586784233952</v>
      </c>
      <c r="AB73" s="15">
        <f t="shared" ref="AB73:AB94" si="62">(Y73-50)^2</f>
        <v>214.451617361111</v>
      </c>
      <c r="AC73" s="15">
        <f t="shared" ref="AC73:AC94" si="63">1+(0.015*AB73/SQRT(20+AB73))</f>
        <v>1.2100844792396335</v>
      </c>
      <c r="AD73" s="15">
        <f t="shared" ref="AD73:AD94" si="64">1+0.045*Z73</f>
        <v>1.5901483948710369</v>
      </c>
      <c r="AE73" s="15">
        <f t="shared" ref="AE73:AE94" si="65">1-0.17*COS(RADIANS(AA73-30))+0.24*COS(RADIANS(2*AA73))+0.32*COS(RADIANS(3*AA73+6))-0.2*COS(RADIANS(4*AA73-63))</f>
        <v>0.58772902953601636</v>
      </c>
      <c r="AF73" s="15">
        <f t="shared" ref="AF73:AF94" si="66">1+0.015*Z73*AE73</f>
        <v>1.1156157811332641</v>
      </c>
      <c r="AG73" s="15">
        <f t="shared" ref="AG73:AG94" si="67">30*EXP(-1*((AA73-275)/25)^2)</f>
        <v>1.1909529460348793E-24</v>
      </c>
      <c r="AH73" s="15">
        <f t="shared" ref="AH73:AH94" si="68">2*SQRT(Z73^7/(Z73^7+$B$2))</f>
        <v>0.20796952985775274</v>
      </c>
      <c r="AI73" s="15">
        <f t="shared" ref="AI73:AI94" si="69">-SIN(RADIANS(2*AG73))*AH73</f>
        <v>-8.6457301523588245E-27</v>
      </c>
      <c r="AJ73" s="15">
        <f t="shared" ref="AJ73:AJ94" si="70">V73/AC73/$B$3</f>
        <v>13.664335245742446</v>
      </c>
      <c r="AK73" s="15">
        <f t="shared" ref="AK73:AK94" si="71">W73/AD73/$B$4</f>
        <v>0.71940707022360306</v>
      </c>
      <c r="AL73" s="15">
        <f t="shared" ref="AL73:AL94" si="72">X73/AF73/$B$5</f>
        <v>-1.0334024228032459</v>
      </c>
      <c r="AM73" s="15">
        <f t="shared" ref="AM73:AM94" si="73">SQRT(AJ73^2+AK73^2+AL73^2+AI73*AK73*AL73)</f>
        <v>13.722227399667396</v>
      </c>
      <c r="AP73" s="16">
        <f t="shared" si="34"/>
        <v>13.722227399667396</v>
      </c>
      <c r="AQ73" t="s">
        <v>80</v>
      </c>
      <c r="BC73">
        <v>0</v>
      </c>
      <c r="BD73">
        <v>0</v>
      </c>
    </row>
    <row r="74" spans="1:56" x14ac:dyDescent="0.2">
      <c r="A74" s="28">
        <f>'(Lab)limts'!A70</f>
        <v>48.326666666666675</v>
      </c>
      <c r="B74" s="29">
        <f>'(Lab)limts'!D70</f>
        <v>0.39511833333333324</v>
      </c>
      <c r="C74" s="15">
        <f>'(Lab)limts'!F70</f>
        <v>11.463333333333333</v>
      </c>
      <c r="D74" s="15">
        <f t="shared" si="42"/>
        <v>72.911666666666676</v>
      </c>
      <c r="E74" s="15">
        <f t="shared" si="42"/>
        <v>1.4316666666666666</v>
      </c>
      <c r="F74" s="15">
        <f t="shared" si="42"/>
        <v>13.528333333333334</v>
      </c>
      <c r="G74" s="15">
        <f t="shared" si="45"/>
        <v>11.470140784159854</v>
      </c>
      <c r="H74" s="15">
        <f t="shared" si="46"/>
        <v>13.603877102584477</v>
      </c>
      <c r="I74" s="15">
        <f t="shared" si="47"/>
        <v>12.537008943372165</v>
      </c>
      <c r="J74" s="15">
        <f t="shared" si="48"/>
        <v>0.45552318463217212</v>
      </c>
      <c r="K74" s="15">
        <f t="shared" si="49"/>
        <v>48.326666666666675</v>
      </c>
      <c r="L74" s="15">
        <f t="shared" si="50"/>
        <v>0.57510389483988933</v>
      </c>
      <c r="M74" s="15">
        <f t="shared" si="41"/>
        <v>11.463333333333333</v>
      </c>
      <c r="N74" s="15">
        <f t="shared" si="41"/>
        <v>72.911666666666676</v>
      </c>
      <c r="O74" s="15">
        <f t="shared" si="51"/>
        <v>2.0838240259983931</v>
      </c>
      <c r="P74" s="15">
        <f t="shared" si="52"/>
        <v>13.528333333333334</v>
      </c>
      <c r="Q74" s="15">
        <f t="shared" si="53"/>
        <v>11.477750459082612</v>
      </c>
      <c r="R74" s="15">
        <f t="shared" si="54"/>
        <v>13.687882427501558</v>
      </c>
      <c r="S74" s="15">
        <f t="shared" si="55"/>
        <v>87.127936390474574</v>
      </c>
      <c r="T74" s="15">
        <f t="shared" si="56"/>
        <v>81.243321075933309</v>
      </c>
      <c r="U74" s="15">
        <f t="shared" si="43"/>
        <v>-5.8846153145412643</v>
      </c>
      <c r="V74" s="15">
        <f t="shared" si="57"/>
        <v>24.585000000000001</v>
      </c>
      <c r="W74" s="15">
        <f t="shared" si="58"/>
        <v>2.2101319684189455</v>
      </c>
      <c r="X74" s="15">
        <f t="shared" si="59"/>
        <v>-1.2867704209902933</v>
      </c>
      <c r="Y74" s="15">
        <f t="shared" si="60"/>
        <v>60.619166666666672</v>
      </c>
      <c r="Z74" s="15">
        <f t="shared" si="61"/>
        <v>12.582816443292085</v>
      </c>
      <c r="AA74" s="15">
        <f t="shared" si="44"/>
        <v>84.185628733203941</v>
      </c>
      <c r="AB74" s="15">
        <f t="shared" si="62"/>
        <v>112.76670069444455</v>
      </c>
      <c r="AC74" s="15">
        <f t="shared" si="63"/>
        <v>1.1468005057100834</v>
      </c>
      <c r="AD74" s="15">
        <f t="shared" si="64"/>
        <v>1.5662267399481438</v>
      </c>
      <c r="AE74" s="15">
        <f t="shared" si="65"/>
        <v>0.58890786585237642</v>
      </c>
      <c r="AF74" s="15">
        <f t="shared" si="66"/>
        <v>1.11115179367047</v>
      </c>
      <c r="AG74" s="15">
        <f t="shared" si="67"/>
        <v>1.5023653444474003E-24</v>
      </c>
      <c r="AH74" s="15">
        <f t="shared" si="68"/>
        <v>0.18017435980708008</v>
      </c>
      <c r="AI74" s="15">
        <f t="shared" si="69"/>
        <v>-9.4487837126065351E-27</v>
      </c>
      <c r="AJ74" s="15">
        <f t="shared" si="70"/>
        <v>21.437904742444545</v>
      </c>
      <c r="AK74" s="15">
        <f t="shared" si="71"/>
        <v>1.4111187812386097</v>
      </c>
      <c r="AL74" s="15">
        <f t="shared" si="72"/>
        <v>-1.1580509776613885</v>
      </c>
      <c r="AM74" s="15">
        <f t="shared" si="73"/>
        <v>21.515485075353361</v>
      </c>
      <c r="AP74" s="16">
        <f t="shared" ref="AP74:AP94" si="74">AM74</f>
        <v>21.515485075353361</v>
      </c>
      <c r="AQ74" t="s">
        <v>81</v>
      </c>
      <c r="BC74">
        <v>0</v>
      </c>
      <c r="BD74">
        <v>0</v>
      </c>
    </row>
    <row r="75" spans="1:56" x14ac:dyDescent="0.2">
      <c r="A75" s="28">
        <f>'(Lab)limts'!A71</f>
        <v>62.235000000000007</v>
      </c>
      <c r="B75" s="29">
        <f>'(Lab)limts'!D71</f>
        <v>-0.53666999999999998</v>
      </c>
      <c r="C75" s="15">
        <f>'(Lab)limts'!F71</f>
        <v>1.9083333333333334</v>
      </c>
      <c r="D75" s="15">
        <f t="shared" ref="D75:F90" si="75">D74</f>
        <v>72.911666666666676</v>
      </c>
      <c r="E75" s="15">
        <f t="shared" si="75"/>
        <v>1.4316666666666666</v>
      </c>
      <c r="F75" s="15">
        <f t="shared" si="75"/>
        <v>13.528333333333334</v>
      </c>
      <c r="G75" s="15">
        <f t="shared" si="45"/>
        <v>1.9823599067805804</v>
      </c>
      <c r="H75" s="15">
        <f t="shared" si="46"/>
        <v>13.603877102584477</v>
      </c>
      <c r="I75" s="15">
        <f t="shared" si="47"/>
        <v>7.7931185046825284</v>
      </c>
      <c r="J75" s="15">
        <f t="shared" si="48"/>
        <v>0.49154512180852578</v>
      </c>
      <c r="K75" s="15">
        <f t="shared" si="49"/>
        <v>62.235000000000007</v>
      </c>
      <c r="L75" s="15">
        <f t="shared" si="50"/>
        <v>-0.80046752052098158</v>
      </c>
      <c r="M75" s="15">
        <f t="shared" si="41"/>
        <v>1.9083333333333334</v>
      </c>
      <c r="N75" s="15">
        <f t="shared" si="41"/>
        <v>72.911666666666676</v>
      </c>
      <c r="O75" s="15">
        <f t="shared" si="51"/>
        <v>2.1353954327225395</v>
      </c>
      <c r="P75" s="15">
        <f t="shared" si="52"/>
        <v>13.528333333333334</v>
      </c>
      <c r="Q75" s="15">
        <f t="shared" si="53"/>
        <v>2.0694164304267324</v>
      </c>
      <c r="R75" s="15">
        <f t="shared" si="54"/>
        <v>13.695828431747751</v>
      </c>
      <c r="S75" s="15">
        <f t="shared" si="55"/>
        <v>112.75604978044849</v>
      </c>
      <c r="T75" s="15">
        <f t="shared" si="56"/>
        <v>81.030089098055825</v>
      </c>
      <c r="U75" s="15">
        <f t="shared" si="43"/>
        <v>-31.725960682392667</v>
      </c>
      <c r="V75" s="15">
        <f t="shared" si="57"/>
        <v>10.676666666666669</v>
      </c>
      <c r="W75" s="15">
        <f t="shared" si="58"/>
        <v>11.626412001321018</v>
      </c>
      <c r="X75" s="15">
        <f t="shared" si="59"/>
        <v>-2.9103668593093821</v>
      </c>
      <c r="Y75" s="15">
        <f t="shared" si="60"/>
        <v>67.573333333333338</v>
      </c>
      <c r="Z75" s="15">
        <f t="shared" si="61"/>
        <v>7.8826224310872419</v>
      </c>
      <c r="AA75" s="15">
        <f t="shared" si="44"/>
        <v>96.893069439252159</v>
      </c>
      <c r="AB75" s="15">
        <f t="shared" si="62"/>
        <v>308.8220444444446</v>
      </c>
      <c r="AC75" s="15">
        <f t="shared" si="63"/>
        <v>1.255457754388458</v>
      </c>
      <c r="AD75" s="15">
        <f t="shared" si="64"/>
        <v>1.3547180093989259</v>
      </c>
      <c r="AE75" s="15">
        <f t="shared" si="65"/>
        <v>0.6809065518491747</v>
      </c>
      <c r="AF75" s="15">
        <f t="shared" si="66"/>
        <v>1.0805099388862085</v>
      </c>
      <c r="AG75" s="15">
        <f t="shared" si="67"/>
        <v>2.7187124180230597E-21</v>
      </c>
      <c r="AH75" s="15">
        <f t="shared" si="68"/>
        <v>3.5198182215393559E-2</v>
      </c>
      <c r="AI75" s="15">
        <f t="shared" si="69"/>
        <v>-3.3403415013833321E-24</v>
      </c>
      <c r="AJ75" s="15">
        <f t="shared" si="70"/>
        <v>8.5042022555887176</v>
      </c>
      <c r="AK75" s="15">
        <f t="shared" si="71"/>
        <v>8.582163904707766</v>
      </c>
      <c r="AL75" s="15">
        <f t="shared" si="72"/>
        <v>-2.6935123450223819</v>
      </c>
      <c r="AM75" s="15">
        <f t="shared" si="73"/>
        <v>12.378610666953584</v>
      </c>
      <c r="AP75" s="16">
        <f t="shared" si="74"/>
        <v>12.378610666953584</v>
      </c>
      <c r="AQ75" t="s">
        <v>82</v>
      </c>
      <c r="BC75">
        <v>0</v>
      </c>
      <c r="BD75">
        <v>0</v>
      </c>
    </row>
    <row r="76" spans="1:56" x14ac:dyDescent="0.2">
      <c r="A76" s="28">
        <f>'(Lab)limts'!A72</f>
        <v>63.271666666666668</v>
      </c>
      <c r="B76" s="29">
        <f>'(Lab)limts'!D72</f>
        <v>0.65913166666666667</v>
      </c>
      <c r="C76" s="15">
        <f>'(Lab)limts'!F72</f>
        <v>14.421666666666667</v>
      </c>
      <c r="D76" s="15">
        <f t="shared" si="75"/>
        <v>72.911666666666676</v>
      </c>
      <c r="E76" s="15">
        <f t="shared" si="75"/>
        <v>1.4316666666666666</v>
      </c>
      <c r="F76" s="15">
        <f t="shared" si="75"/>
        <v>13.528333333333334</v>
      </c>
      <c r="G76" s="15">
        <f t="shared" si="45"/>
        <v>14.436721372889595</v>
      </c>
      <c r="H76" s="15">
        <f t="shared" si="46"/>
        <v>13.603877102584477</v>
      </c>
      <c r="I76" s="15">
        <f t="shared" si="47"/>
        <v>14.020299237737035</v>
      </c>
      <c r="J76" s="15">
        <f t="shared" si="48"/>
        <v>0.43452514200653636</v>
      </c>
      <c r="K76" s="15">
        <f t="shared" si="49"/>
        <v>63.271666666666668</v>
      </c>
      <c r="L76" s="15">
        <f t="shared" si="50"/>
        <v>0.94554094772600494</v>
      </c>
      <c r="M76" s="15">
        <f t="shared" si="41"/>
        <v>14.421666666666667</v>
      </c>
      <c r="N76" s="15">
        <f t="shared" si="41"/>
        <v>72.911666666666676</v>
      </c>
      <c r="O76" s="15">
        <f t="shared" si="51"/>
        <v>2.0537618283060244</v>
      </c>
      <c r="P76" s="15">
        <f t="shared" si="52"/>
        <v>13.528333333333334</v>
      </c>
      <c r="Q76" s="15">
        <f t="shared" si="53"/>
        <v>14.452630111099884</v>
      </c>
      <c r="R76" s="15">
        <f t="shared" si="54"/>
        <v>13.683338058572721</v>
      </c>
      <c r="S76" s="15">
        <f t="shared" si="55"/>
        <v>86.2488331102019</v>
      </c>
      <c r="T76" s="15">
        <f t="shared" si="56"/>
        <v>81.367732331444302</v>
      </c>
      <c r="U76" s="15">
        <f t="shared" si="43"/>
        <v>-4.8811007787575988</v>
      </c>
      <c r="V76" s="15">
        <f t="shared" si="57"/>
        <v>9.6400000000000077</v>
      </c>
      <c r="W76" s="15">
        <f t="shared" si="58"/>
        <v>-0.76929205252716315</v>
      </c>
      <c r="X76" s="15">
        <f t="shared" si="59"/>
        <v>-1.197659259771551</v>
      </c>
      <c r="Y76" s="15">
        <f t="shared" si="60"/>
        <v>68.091666666666669</v>
      </c>
      <c r="Z76" s="15">
        <f t="shared" si="61"/>
        <v>14.067984084836302</v>
      </c>
      <c r="AA76" s="15">
        <f t="shared" si="44"/>
        <v>83.808282720823101</v>
      </c>
      <c r="AB76" s="15">
        <f t="shared" si="62"/>
        <v>327.30840277777787</v>
      </c>
      <c r="AC76" s="15">
        <f t="shared" si="63"/>
        <v>1.2634454902015284</v>
      </c>
      <c r="AD76" s="15">
        <f t="shared" si="64"/>
        <v>1.6330592838176337</v>
      </c>
      <c r="AE76" s="15">
        <f t="shared" si="65"/>
        <v>0.5877371130777409</v>
      </c>
      <c r="AF76" s="15">
        <f t="shared" si="66"/>
        <v>1.1240241452926794</v>
      </c>
      <c r="AG76" s="15">
        <f t="shared" si="67"/>
        <v>1.1929189509850438E-24</v>
      </c>
      <c r="AH76" s="15">
        <f t="shared" si="68"/>
        <v>0.26497570900398465</v>
      </c>
      <c r="AI76" s="15">
        <f t="shared" si="69"/>
        <v>-1.1033781109457735E-26</v>
      </c>
      <c r="AJ76" s="15">
        <f t="shared" si="70"/>
        <v>7.6299294862830687</v>
      </c>
      <c r="AK76" s="15">
        <f t="shared" si="71"/>
        <v>-0.47107417357732079</v>
      </c>
      <c r="AL76" s="15">
        <f t="shared" si="72"/>
        <v>-1.0655102604221176</v>
      </c>
      <c r="AM76" s="15">
        <f t="shared" si="73"/>
        <v>7.7183577889165109</v>
      </c>
      <c r="AP76" s="16">
        <f t="shared" si="74"/>
        <v>7.7183577889165109</v>
      </c>
      <c r="AQ76" t="s">
        <v>83</v>
      </c>
      <c r="BC76">
        <v>0</v>
      </c>
      <c r="BD76">
        <v>0</v>
      </c>
    </row>
    <row r="77" spans="1:56" x14ac:dyDescent="0.2">
      <c r="A77" s="28">
        <f>'(Lab)limts'!A73</f>
        <v>58.32166666666668</v>
      </c>
      <c r="B77" s="29">
        <f>'(Lab)limts'!D73</f>
        <v>-0.22558833333333306</v>
      </c>
      <c r="C77" s="15">
        <f>'(Lab)limts'!F73</f>
        <v>17.371666666666666</v>
      </c>
      <c r="D77" s="15">
        <f t="shared" si="75"/>
        <v>72.911666666666676</v>
      </c>
      <c r="E77" s="15">
        <f t="shared" si="75"/>
        <v>1.4316666666666666</v>
      </c>
      <c r="F77" s="15">
        <f t="shared" si="75"/>
        <v>13.528333333333334</v>
      </c>
      <c r="G77" s="15">
        <f t="shared" si="45"/>
        <v>17.373131349123966</v>
      </c>
      <c r="H77" s="15">
        <f t="shared" si="46"/>
        <v>13.603877102584477</v>
      </c>
      <c r="I77" s="15">
        <f t="shared" si="47"/>
        <v>15.488504225854221</v>
      </c>
      <c r="J77" s="15">
        <f t="shared" si="48"/>
        <v>0.40801099971668564</v>
      </c>
      <c r="K77" s="15">
        <f t="shared" si="49"/>
        <v>58.32166666666668</v>
      </c>
      <c r="L77" s="15">
        <f t="shared" si="50"/>
        <v>-0.31763085474108721</v>
      </c>
      <c r="M77" s="15">
        <f t="shared" si="41"/>
        <v>17.371666666666666</v>
      </c>
      <c r="N77" s="15">
        <f t="shared" si="41"/>
        <v>72.911666666666676</v>
      </c>
      <c r="O77" s="15">
        <f t="shared" si="51"/>
        <v>2.015802414594388</v>
      </c>
      <c r="P77" s="15">
        <f t="shared" si="52"/>
        <v>13.528333333333334</v>
      </c>
      <c r="Q77" s="15">
        <f t="shared" si="53"/>
        <v>17.374570272028638</v>
      </c>
      <c r="R77" s="15">
        <f t="shared" si="54"/>
        <v>13.67769213546139</v>
      </c>
      <c r="S77" s="15">
        <f t="shared" si="55"/>
        <v>91.047503390969084</v>
      </c>
      <c r="T77" s="15">
        <f t="shared" si="56"/>
        <v>81.52494302661492</v>
      </c>
      <c r="U77" s="15">
        <f t="shared" si="43"/>
        <v>-9.5225603643541632</v>
      </c>
      <c r="V77" s="15">
        <f t="shared" si="57"/>
        <v>14.589999999999996</v>
      </c>
      <c r="W77" s="15">
        <f t="shared" si="58"/>
        <v>-3.6968781365672481</v>
      </c>
      <c r="X77" s="15">
        <f t="shared" si="59"/>
        <v>-2.559143211491651</v>
      </c>
      <c r="Y77" s="15">
        <f t="shared" si="60"/>
        <v>65.616666666666674</v>
      </c>
      <c r="Z77" s="15">
        <f t="shared" si="61"/>
        <v>15.526131203745013</v>
      </c>
      <c r="AA77" s="15">
        <f t="shared" si="44"/>
        <v>86.286223208791995</v>
      </c>
      <c r="AB77" s="15">
        <f t="shared" si="62"/>
        <v>243.88027777777802</v>
      </c>
      <c r="AC77" s="15">
        <f t="shared" si="63"/>
        <v>1.2251979712631267</v>
      </c>
      <c r="AD77" s="15">
        <f t="shared" si="64"/>
        <v>1.6986759041685255</v>
      </c>
      <c r="AE77" s="15">
        <f t="shared" si="65"/>
        <v>0.59690324643846782</v>
      </c>
      <c r="AF77" s="15">
        <f t="shared" si="66"/>
        <v>1.139013971802175</v>
      </c>
      <c r="AG77" s="15">
        <f t="shared" si="67"/>
        <v>5.3796124283374304E-24</v>
      </c>
      <c r="AH77" s="15">
        <f t="shared" si="68"/>
        <v>0.37098660498302272</v>
      </c>
      <c r="AI77" s="15">
        <f t="shared" si="69"/>
        <v>-6.9665311053414884E-26</v>
      </c>
      <c r="AJ77" s="15">
        <f t="shared" si="70"/>
        <v>11.908279594160877</v>
      </c>
      <c r="AK77" s="15">
        <f t="shared" si="71"/>
        <v>-2.176329297127936</v>
      </c>
      <c r="AL77" s="15">
        <f t="shared" si="72"/>
        <v>-2.2468058117342613</v>
      </c>
      <c r="AM77" s="15">
        <f t="shared" si="73"/>
        <v>12.312256838528368</v>
      </c>
      <c r="AP77" s="16">
        <f t="shared" si="74"/>
        <v>12.312256838528368</v>
      </c>
      <c r="AQ77" t="s">
        <v>84</v>
      </c>
      <c r="BC77">
        <v>0</v>
      </c>
      <c r="BD77">
        <v>0</v>
      </c>
    </row>
    <row r="78" spans="1:56" x14ac:dyDescent="0.2">
      <c r="A78" s="28">
        <f>'(Lab)limts'!A74</f>
        <v>86.268333333333359</v>
      </c>
      <c r="B78" s="29">
        <f>'(Lab)limts'!D74</f>
        <v>-0.49833</v>
      </c>
      <c r="C78" s="15">
        <f>'(Lab)limts'!F74</f>
        <v>10.119999999999999</v>
      </c>
      <c r="D78" s="15">
        <f t="shared" si="75"/>
        <v>72.911666666666676</v>
      </c>
      <c r="E78" s="15">
        <f t="shared" si="75"/>
        <v>1.4316666666666666</v>
      </c>
      <c r="F78" s="15">
        <f t="shared" si="75"/>
        <v>13.528333333333334</v>
      </c>
      <c r="G78" s="15">
        <f t="shared" si="45"/>
        <v>10.132261977905031</v>
      </c>
      <c r="H78" s="15">
        <f t="shared" si="46"/>
        <v>13.603877102584477</v>
      </c>
      <c r="I78" s="15">
        <f t="shared" si="47"/>
        <v>11.868069540244754</v>
      </c>
      <c r="J78" s="15">
        <f t="shared" si="48"/>
        <v>0.4632435479280046</v>
      </c>
      <c r="K78" s="15">
        <f t="shared" si="49"/>
        <v>86.268333333333359</v>
      </c>
      <c r="L78" s="15">
        <f t="shared" si="50"/>
        <v>-0.72917815723896251</v>
      </c>
      <c r="M78" s="15">
        <f t="shared" si="41"/>
        <v>10.119999999999999</v>
      </c>
      <c r="N78" s="15">
        <f t="shared" si="41"/>
        <v>72.911666666666676</v>
      </c>
      <c r="O78" s="15">
        <f t="shared" si="51"/>
        <v>2.0948770127835932</v>
      </c>
      <c r="P78" s="15">
        <f t="shared" si="52"/>
        <v>13.528333333333334</v>
      </c>
      <c r="Q78" s="15">
        <f t="shared" si="53"/>
        <v>10.146235793879146</v>
      </c>
      <c r="R78" s="15">
        <f t="shared" si="54"/>
        <v>13.689569477396537</v>
      </c>
      <c r="S78" s="15">
        <f t="shared" si="55"/>
        <v>94.121220830650913</v>
      </c>
      <c r="T78" s="15">
        <f t="shared" si="56"/>
        <v>81.197599565566676</v>
      </c>
      <c r="U78" s="15">
        <f t="shared" si="43"/>
        <v>-12.923621265084236</v>
      </c>
      <c r="V78" s="15">
        <f t="shared" si="57"/>
        <v>-13.356666666666683</v>
      </c>
      <c r="W78" s="15">
        <f t="shared" si="58"/>
        <v>3.5433336835173908</v>
      </c>
      <c r="X78" s="15">
        <f t="shared" si="59"/>
        <v>-2.6526986488655893</v>
      </c>
      <c r="Y78" s="15">
        <f t="shared" si="60"/>
        <v>79.590000000000018</v>
      </c>
      <c r="Z78" s="15">
        <f t="shared" si="61"/>
        <v>11.917902635637841</v>
      </c>
      <c r="AA78" s="15">
        <f t="shared" si="44"/>
        <v>87.659410198108787</v>
      </c>
      <c r="AB78" s="15">
        <f t="shared" si="62"/>
        <v>875.5681000000011</v>
      </c>
      <c r="AC78" s="15">
        <f t="shared" si="63"/>
        <v>1.4388659446462435</v>
      </c>
      <c r="AD78" s="15">
        <f t="shared" si="64"/>
        <v>1.536305618603703</v>
      </c>
      <c r="AE78" s="15">
        <f t="shared" si="65"/>
        <v>0.60355336664997727</v>
      </c>
      <c r="AF78" s="15">
        <f t="shared" si="66"/>
        <v>1.1078963538871878</v>
      </c>
      <c r="AG78" s="15">
        <f t="shared" si="67"/>
        <v>1.2290726977809255E-23</v>
      </c>
      <c r="AH78" s="15">
        <f t="shared" si="68"/>
        <v>0.14918589928253392</v>
      </c>
      <c r="AI78" s="15">
        <f t="shared" si="69"/>
        <v>-6.4004824529943198E-26</v>
      </c>
      <c r="AJ78" s="15">
        <f t="shared" si="70"/>
        <v>-9.2827735039281407</v>
      </c>
      <c r="AK78" s="15">
        <f t="shared" si="71"/>
        <v>2.3063989616452805</v>
      </c>
      <c r="AL78" s="15">
        <f t="shared" si="72"/>
        <v>-2.3943563308591789</v>
      </c>
      <c r="AM78" s="15">
        <f t="shared" si="73"/>
        <v>9.8601370342726078</v>
      </c>
      <c r="AP78" s="16">
        <f t="shared" si="74"/>
        <v>9.8601370342726078</v>
      </c>
      <c r="AQ78" t="s">
        <v>85</v>
      </c>
      <c r="BC78">
        <v>0</v>
      </c>
      <c r="BD78">
        <v>0</v>
      </c>
    </row>
    <row r="79" spans="1:56" x14ac:dyDescent="0.2">
      <c r="A79" s="28">
        <f>'(Lab)limts'!A75</f>
        <v>60.224999999999994</v>
      </c>
      <c r="B79" s="29">
        <f>'(Lab)limts'!D75</f>
        <v>1.218118333333333</v>
      </c>
      <c r="C79" s="15">
        <f>'(Lab)limts'!F75</f>
        <v>-5.3316666666666661</v>
      </c>
      <c r="D79" s="15">
        <f t="shared" si="75"/>
        <v>72.911666666666676</v>
      </c>
      <c r="E79" s="15">
        <f t="shared" si="75"/>
        <v>1.4316666666666666</v>
      </c>
      <c r="F79" s="15">
        <f t="shared" si="75"/>
        <v>13.528333333333334</v>
      </c>
      <c r="G79" s="15">
        <f t="shared" si="45"/>
        <v>5.4690476061602551</v>
      </c>
      <c r="H79" s="15">
        <f t="shared" si="46"/>
        <v>13.603877102584477</v>
      </c>
      <c r="I79" s="15">
        <f t="shared" si="47"/>
        <v>9.5364623543723663</v>
      </c>
      <c r="J79" s="15">
        <f t="shared" si="48"/>
        <v>0.48286908869275069</v>
      </c>
      <c r="K79" s="15">
        <f t="shared" si="49"/>
        <v>60.224999999999994</v>
      </c>
      <c r="L79" s="15">
        <f t="shared" si="50"/>
        <v>1.8063100228699318</v>
      </c>
      <c r="M79" s="15">
        <f t="shared" si="41"/>
        <v>-5.3316666666666661</v>
      </c>
      <c r="N79" s="15">
        <f t="shared" si="41"/>
        <v>72.911666666666676</v>
      </c>
      <c r="O79" s="15">
        <f t="shared" si="51"/>
        <v>2.1229742453117879</v>
      </c>
      <c r="P79" s="15">
        <f t="shared" si="52"/>
        <v>13.528333333333334</v>
      </c>
      <c r="Q79" s="15">
        <f t="shared" si="53"/>
        <v>5.629336136984965</v>
      </c>
      <c r="R79" s="15">
        <f t="shared" si="54"/>
        <v>13.693897269369117</v>
      </c>
      <c r="S79" s="15">
        <f t="shared" si="55"/>
        <v>288.7158149267226</v>
      </c>
      <c r="T79" s="15">
        <f t="shared" si="56"/>
        <v>81.081424235380268</v>
      </c>
      <c r="U79" s="15">
        <f t="shared" si="43"/>
        <v>-207.63439069134233</v>
      </c>
      <c r="V79" s="15">
        <f t="shared" si="57"/>
        <v>12.686666666666682</v>
      </c>
      <c r="W79" s="15">
        <f t="shared" si="58"/>
        <v>8.0645611323841528</v>
      </c>
      <c r="X79" s="15">
        <f t="shared" si="59"/>
        <v>-17.051766183355127</v>
      </c>
      <c r="Y79" s="15">
        <f t="shared" si="60"/>
        <v>66.568333333333328</v>
      </c>
      <c r="Z79" s="15">
        <f t="shared" si="61"/>
        <v>9.6616167031770406</v>
      </c>
      <c r="AA79" s="15">
        <f t="shared" si="44"/>
        <v>184.89861958105143</v>
      </c>
      <c r="AB79" s="15">
        <f t="shared" si="62"/>
        <v>274.50966944444428</v>
      </c>
      <c r="AC79" s="15">
        <f t="shared" si="63"/>
        <v>1.239938050979442</v>
      </c>
      <c r="AD79" s="15">
        <f t="shared" si="64"/>
        <v>1.4347727516429667</v>
      </c>
      <c r="AE79" s="15">
        <f t="shared" si="65"/>
        <v>0.94579286706613497</v>
      </c>
      <c r="AF79" s="15">
        <f t="shared" si="66"/>
        <v>1.1370683224328781</v>
      </c>
      <c r="AG79" s="15">
        <f t="shared" si="67"/>
        <v>6.854523787201839E-5</v>
      </c>
      <c r="AH79" s="15">
        <f t="shared" si="68"/>
        <v>7.1719106233954222E-2</v>
      </c>
      <c r="AI79" s="15">
        <f t="shared" si="69"/>
        <v>-1.7160088364441536E-7</v>
      </c>
      <c r="AJ79" s="15">
        <f t="shared" si="70"/>
        <v>10.231693959746885</v>
      </c>
      <c r="AK79" s="15">
        <f t="shared" si="71"/>
        <v>5.6207933438583755</v>
      </c>
      <c r="AL79" s="15">
        <f t="shared" si="72"/>
        <v>-14.996254707783141</v>
      </c>
      <c r="AM79" s="15">
        <f t="shared" si="73"/>
        <v>19.004434977798621</v>
      </c>
      <c r="AP79" s="16">
        <f t="shared" si="74"/>
        <v>19.004434977798621</v>
      </c>
      <c r="AQ79" t="s">
        <v>86</v>
      </c>
      <c r="BC79">
        <v>0</v>
      </c>
      <c r="BD79">
        <v>0</v>
      </c>
    </row>
    <row r="80" spans="1:56" x14ac:dyDescent="0.2">
      <c r="A80" s="28">
        <f>'(Lab)limts'!A76</f>
        <v>49.830000000000005</v>
      </c>
      <c r="B80" s="29">
        <f>'(Lab)limts'!D76</f>
        <v>0.74826499999999996</v>
      </c>
      <c r="C80" s="15">
        <f>'(Lab)limts'!F76</f>
        <v>1.5549999999999999</v>
      </c>
      <c r="D80" s="15">
        <f t="shared" si="75"/>
        <v>72.911666666666676</v>
      </c>
      <c r="E80" s="15">
        <f t="shared" si="75"/>
        <v>1.4316666666666666</v>
      </c>
      <c r="F80" s="15">
        <f t="shared" si="75"/>
        <v>13.528333333333334</v>
      </c>
      <c r="G80" s="15">
        <f t="shared" si="45"/>
        <v>1.7256666857261282</v>
      </c>
      <c r="H80" s="15">
        <f t="shared" si="46"/>
        <v>13.603877102584477</v>
      </c>
      <c r="I80" s="15">
        <f t="shared" si="47"/>
        <v>7.6647718941553027</v>
      </c>
      <c r="J80" s="15">
        <f t="shared" si="48"/>
        <v>0.4920224045437423</v>
      </c>
      <c r="K80" s="15">
        <f t="shared" si="49"/>
        <v>49.830000000000005</v>
      </c>
      <c r="L80" s="15">
        <f t="shared" si="50"/>
        <v>1.1164281445359232</v>
      </c>
      <c r="M80" s="15">
        <f t="shared" si="41"/>
        <v>1.5549999999999999</v>
      </c>
      <c r="N80" s="15">
        <f t="shared" si="41"/>
        <v>72.911666666666676</v>
      </c>
      <c r="O80" s="15">
        <f t="shared" si="51"/>
        <v>2.1360787425051244</v>
      </c>
      <c r="P80" s="15">
        <f t="shared" si="52"/>
        <v>13.528333333333334</v>
      </c>
      <c r="Q80" s="15">
        <f t="shared" si="53"/>
        <v>1.91427187251757</v>
      </c>
      <c r="R80" s="15">
        <f t="shared" si="54"/>
        <v>13.695934987139799</v>
      </c>
      <c r="S80" s="15">
        <f t="shared" si="55"/>
        <v>54.32315685451843</v>
      </c>
      <c r="T80" s="15">
        <f t="shared" si="56"/>
        <v>81.027265488950093</v>
      </c>
      <c r="U80" s="15">
        <f t="shared" si="43"/>
        <v>26.704108634431662</v>
      </c>
      <c r="V80" s="15">
        <f t="shared" si="57"/>
        <v>23.081666666666671</v>
      </c>
      <c r="W80" s="15">
        <f t="shared" si="58"/>
        <v>11.781663114622228</v>
      </c>
      <c r="X80" s="15">
        <f t="shared" si="59"/>
        <v>2.3649128327699729</v>
      </c>
      <c r="Y80" s="15">
        <f t="shared" si="60"/>
        <v>61.370833333333337</v>
      </c>
      <c r="Z80" s="15">
        <f t="shared" si="61"/>
        <v>7.8051034298286845</v>
      </c>
      <c r="AA80" s="15">
        <f t="shared" si="44"/>
        <v>67.675211171734261</v>
      </c>
      <c r="AB80" s="15">
        <f t="shared" si="62"/>
        <v>129.29585069444454</v>
      </c>
      <c r="AC80" s="15">
        <f t="shared" si="63"/>
        <v>1.1587274276483643</v>
      </c>
      <c r="AD80" s="15">
        <f t="shared" si="64"/>
        <v>1.3512296543422908</v>
      </c>
      <c r="AE80" s="15">
        <f t="shared" si="65"/>
        <v>0.59197514735280099</v>
      </c>
      <c r="AF80" s="15">
        <f t="shared" si="66"/>
        <v>1.0693064087946502</v>
      </c>
      <c r="AG80" s="15">
        <f t="shared" si="67"/>
        <v>4.0651725027225972E-29</v>
      </c>
      <c r="AH80" s="15">
        <f t="shared" si="68"/>
        <v>3.4001847302943838E-2</v>
      </c>
      <c r="AI80" s="15">
        <f t="shared" si="69"/>
        <v>-4.8249059833853664E-32</v>
      </c>
      <c r="AJ80" s="15">
        <f t="shared" si="70"/>
        <v>19.919841470837433</v>
      </c>
      <c r="AK80" s="15">
        <f t="shared" si="71"/>
        <v>8.7192159206696331</v>
      </c>
      <c r="AL80" s="15">
        <f t="shared" si="72"/>
        <v>2.2116325248959874</v>
      </c>
      <c r="AM80" s="15">
        <f t="shared" si="73"/>
        <v>21.856718164439314</v>
      </c>
      <c r="AP80" s="16">
        <f t="shared" si="74"/>
        <v>21.856718164439314</v>
      </c>
      <c r="AQ80" t="s">
        <v>87</v>
      </c>
      <c r="BC80">
        <v>0</v>
      </c>
      <c r="BD80">
        <v>0</v>
      </c>
    </row>
    <row r="81" spans="1:56" x14ac:dyDescent="0.2">
      <c r="A81" s="28">
        <f>'(Lab)limts'!A77</f>
        <v>68.041666666666671</v>
      </c>
      <c r="B81" s="29">
        <f>'(Lab)limts'!D77</f>
        <v>1.0871583333333332</v>
      </c>
      <c r="C81" s="15">
        <f>'(Lab)limts'!F77</f>
        <v>4.623333333333334</v>
      </c>
      <c r="D81" s="15">
        <f t="shared" si="75"/>
        <v>72.911666666666676</v>
      </c>
      <c r="E81" s="15">
        <f t="shared" si="75"/>
        <v>1.4316666666666666</v>
      </c>
      <c r="F81" s="15">
        <f t="shared" si="75"/>
        <v>13.528333333333334</v>
      </c>
      <c r="G81" s="15">
        <f t="shared" si="45"/>
        <v>4.7494341086962377</v>
      </c>
      <c r="H81" s="15">
        <f t="shared" si="46"/>
        <v>13.603877102584477</v>
      </c>
      <c r="I81" s="15">
        <f t="shared" si="47"/>
        <v>9.1766556056403576</v>
      </c>
      <c r="J81" s="15">
        <f t="shared" si="48"/>
        <v>0.48502452491993248</v>
      </c>
      <c r="K81" s="15">
        <f t="shared" si="49"/>
        <v>68.041666666666671</v>
      </c>
      <c r="L81" s="15">
        <f t="shared" si="50"/>
        <v>1.6144567874710789</v>
      </c>
      <c r="M81" s="15">
        <f t="shared" si="41"/>
        <v>4.623333333333334</v>
      </c>
      <c r="N81" s="15">
        <f t="shared" si="41"/>
        <v>72.911666666666676</v>
      </c>
      <c r="O81" s="15">
        <f t="shared" si="51"/>
        <v>2.1260601115103701</v>
      </c>
      <c r="P81" s="15">
        <f t="shared" si="52"/>
        <v>13.528333333333334</v>
      </c>
      <c r="Q81" s="15">
        <f t="shared" si="53"/>
        <v>4.8971095382605601</v>
      </c>
      <c r="R81" s="15">
        <f t="shared" si="54"/>
        <v>13.694376012638665</v>
      </c>
      <c r="S81" s="15">
        <f t="shared" si="55"/>
        <v>70.750922222412512</v>
      </c>
      <c r="T81" s="15">
        <f t="shared" si="56"/>
        <v>81.068669404365409</v>
      </c>
      <c r="U81" s="15">
        <f t="shared" si="43"/>
        <v>10.317747181952896</v>
      </c>
      <c r="V81" s="15">
        <f t="shared" si="57"/>
        <v>4.8700000000000045</v>
      </c>
      <c r="W81" s="15">
        <f t="shared" si="58"/>
        <v>8.7972664743781053</v>
      </c>
      <c r="X81" s="15">
        <f t="shared" si="59"/>
        <v>1.4727068750946544</v>
      </c>
      <c r="Y81" s="15">
        <f t="shared" si="60"/>
        <v>70.476666666666674</v>
      </c>
      <c r="Z81" s="15">
        <f t="shared" si="61"/>
        <v>9.2957427754496127</v>
      </c>
      <c r="AA81" s="15">
        <f t="shared" si="44"/>
        <v>75.909795813388968</v>
      </c>
      <c r="AB81" s="15">
        <f t="shared" si="62"/>
        <v>419.29387777777805</v>
      </c>
      <c r="AC81" s="15">
        <f t="shared" si="63"/>
        <v>1.300076651443407</v>
      </c>
      <c r="AD81" s="15">
        <f t="shared" si="64"/>
        <v>1.4183084248952325</v>
      </c>
      <c r="AE81" s="15">
        <f t="shared" si="65"/>
        <v>0.57891375461476036</v>
      </c>
      <c r="AF81" s="15">
        <f t="shared" si="66"/>
        <v>1.0807215002810286</v>
      </c>
      <c r="AG81" s="15">
        <f t="shared" si="67"/>
        <v>8.6015278769912205E-27</v>
      </c>
      <c r="AH81" s="15">
        <f t="shared" si="68"/>
        <v>6.266442048278742E-2</v>
      </c>
      <c r="AI81" s="15">
        <f t="shared" si="69"/>
        <v>-1.8814990013535772E-29</v>
      </c>
      <c r="AJ81" s="15">
        <f t="shared" si="70"/>
        <v>3.7459329760234512</v>
      </c>
      <c r="AK81" s="15">
        <f t="shared" si="71"/>
        <v>6.2026469842255514</v>
      </c>
      <c r="AL81" s="15">
        <f t="shared" si="72"/>
        <v>1.3627071125277832</v>
      </c>
      <c r="AM81" s="15">
        <f t="shared" si="73"/>
        <v>7.3730464630514874</v>
      </c>
      <c r="AP81" s="16">
        <f t="shared" si="74"/>
        <v>7.3730464630514874</v>
      </c>
      <c r="AQ81" t="s">
        <v>88</v>
      </c>
      <c r="BC81">
        <v>0</v>
      </c>
      <c r="BD81">
        <v>0</v>
      </c>
    </row>
    <row r="82" spans="1:56" x14ac:dyDescent="0.2">
      <c r="A82" s="28">
        <f>'(Lab)limts'!A78</f>
        <v>52.051666666666669</v>
      </c>
      <c r="B82" s="29">
        <f>'(Lab)limts'!D78</f>
        <v>-5.5588333333333351E-2</v>
      </c>
      <c r="C82" s="15">
        <f>'(Lab)limts'!F78</f>
        <v>17.371666666666666</v>
      </c>
      <c r="D82" s="15">
        <f t="shared" si="75"/>
        <v>72.911666666666676</v>
      </c>
      <c r="E82" s="15">
        <f t="shared" si="75"/>
        <v>1.4316666666666666</v>
      </c>
      <c r="F82" s="15">
        <f t="shared" si="75"/>
        <v>13.528333333333334</v>
      </c>
      <c r="G82" s="15">
        <f t="shared" si="45"/>
        <v>17.371755606172353</v>
      </c>
      <c r="H82" s="15">
        <f t="shared" si="46"/>
        <v>13.603877102584477</v>
      </c>
      <c r="I82" s="15">
        <f t="shared" si="47"/>
        <v>15.487816354378415</v>
      </c>
      <c r="J82" s="15">
        <f t="shared" si="48"/>
        <v>0.4080248139435188</v>
      </c>
      <c r="K82" s="15">
        <f t="shared" si="49"/>
        <v>52.051666666666669</v>
      </c>
      <c r="L82" s="15">
        <f t="shared" si="50"/>
        <v>-7.8269752699096987E-2</v>
      </c>
      <c r="M82" s="15">
        <f t="shared" si="41"/>
        <v>17.371666666666666</v>
      </c>
      <c r="N82" s="15">
        <f t="shared" si="41"/>
        <v>72.911666666666676</v>
      </c>
      <c r="O82" s="15">
        <f t="shared" si="51"/>
        <v>2.0158221919624708</v>
      </c>
      <c r="P82" s="15">
        <f t="shared" si="52"/>
        <v>13.528333333333334</v>
      </c>
      <c r="Q82" s="15">
        <f t="shared" si="53"/>
        <v>17.371842991806176</v>
      </c>
      <c r="R82" s="15">
        <f t="shared" si="54"/>
        <v>13.677695050240963</v>
      </c>
      <c r="S82" s="15">
        <f t="shared" si="55"/>
        <v>90.258150022890263</v>
      </c>
      <c r="T82" s="15">
        <f t="shared" si="56"/>
        <v>81.524861084025545</v>
      </c>
      <c r="U82" s="15">
        <f t="shared" si="43"/>
        <v>-8.7332889388647175</v>
      </c>
      <c r="V82" s="15">
        <f t="shared" si="57"/>
        <v>20.860000000000007</v>
      </c>
      <c r="W82" s="15">
        <f t="shared" si="58"/>
        <v>-3.6941479415652125</v>
      </c>
      <c r="X82" s="15">
        <f t="shared" si="59"/>
        <v>-2.3472756910165185</v>
      </c>
      <c r="Y82" s="15">
        <f t="shared" si="60"/>
        <v>62.481666666666669</v>
      </c>
      <c r="Z82" s="15">
        <f t="shared" si="61"/>
        <v>15.52476902102357</v>
      </c>
      <c r="AA82" s="15">
        <f t="shared" si="44"/>
        <v>85.891505553457904</v>
      </c>
      <c r="AB82" s="15">
        <f t="shared" si="62"/>
        <v>155.79200277777784</v>
      </c>
      <c r="AC82" s="15">
        <f t="shared" si="63"/>
        <v>1.1762531398505582</v>
      </c>
      <c r="AD82" s="15">
        <f t="shared" si="64"/>
        <v>1.6986146059460605</v>
      </c>
      <c r="AE82" s="15">
        <f t="shared" si="65"/>
        <v>0.59520424170283448</v>
      </c>
      <c r="AF82" s="15">
        <f t="shared" si="66"/>
        <v>1.1386061255915498</v>
      </c>
      <c r="AG82" s="15">
        <f t="shared" si="67"/>
        <v>4.2376265585230494E-24</v>
      </c>
      <c r="AH82" s="15">
        <f t="shared" si="68"/>
        <v>0.37087661543793943</v>
      </c>
      <c r="AI82" s="15">
        <f t="shared" si="69"/>
        <v>-5.4860466473140513E-26</v>
      </c>
      <c r="AJ82" s="15">
        <f t="shared" si="70"/>
        <v>17.734277846561369</v>
      </c>
      <c r="AK82" s="15">
        <f t="shared" si="71"/>
        <v>-2.1748005278146771</v>
      </c>
      <c r="AL82" s="15">
        <f t="shared" si="72"/>
        <v>-2.061534395660324</v>
      </c>
      <c r="AM82" s="15">
        <f t="shared" si="73"/>
        <v>17.985669076776404</v>
      </c>
      <c r="AP82" s="16">
        <f t="shared" si="74"/>
        <v>17.985669076776404</v>
      </c>
      <c r="AQ82" t="s">
        <v>89</v>
      </c>
      <c r="BC82">
        <v>0</v>
      </c>
      <c r="BD82">
        <v>0</v>
      </c>
    </row>
    <row r="83" spans="1:56" x14ac:dyDescent="0.2">
      <c r="A83" s="28">
        <f>'(Lab)limts'!A79</f>
        <v>40.094999999999999</v>
      </c>
      <c r="B83" s="29">
        <f>'(Lab)limts'!D79</f>
        <v>5.2278333333333427E-2</v>
      </c>
      <c r="C83" s="15">
        <f>'(Lab)limts'!F79</f>
        <v>16.003333333333334</v>
      </c>
      <c r="D83" s="15">
        <f t="shared" si="75"/>
        <v>72.911666666666676</v>
      </c>
      <c r="E83" s="15">
        <f t="shared" si="75"/>
        <v>1.4316666666666666</v>
      </c>
      <c r="F83" s="15">
        <f t="shared" si="75"/>
        <v>13.528333333333334</v>
      </c>
      <c r="G83" s="15">
        <f t="shared" si="45"/>
        <v>16.003418722320362</v>
      </c>
      <c r="H83" s="15">
        <f t="shared" si="46"/>
        <v>13.603877102584477</v>
      </c>
      <c r="I83" s="15">
        <f t="shared" si="47"/>
        <v>14.803647912452419</v>
      </c>
      <c r="J83" s="15">
        <f t="shared" si="48"/>
        <v>0.42111452899493163</v>
      </c>
      <c r="K83" s="15">
        <f t="shared" si="49"/>
        <v>40.094999999999999</v>
      </c>
      <c r="L83" s="15">
        <f t="shared" si="50"/>
        <v>7.4293499051640163E-2</v>
      </c>
      <c r="M83" s="15">
        <f t="shared" si="41"/>
        <v>16.003333333333334</v>
      </c>
      <c r="N83" s="15">
        <f t="shared" si="41"/>
        <v>72.911666666666676</v>
      </c>
      <c r="O83" s="15">
        <f t="shared" si="51"/>
        <v>2.0345623006777438</v>
      </c>
      <c r="P83" s="15">
        <f t="shared" si="52"/>
        <v>13.528333333333334</v>
      </c>
      <c r="Q83" s="15">
        <f t="shared" si="53"/>
        <v>16.003505781602328</v>
      </c>
      <c r="R83" s="15">
        <f t="shared" si="54"/>
        <v>13.680469528971472</v>
      </c>
      <c r="S83" s="15">
        <f t="shared" si="55"/>
        <v>89.73401332878764</v>
      </c>
      <c r="T83" s="15">
        <f t="shared" si="56"/>
        <v>81.447231859643281</v>
      </c>
      <c r="U83" s="15">
        <f t="shared" si="43"/>
        <v>-8.2867814691443584</v>
      </c>
      <c r="V83" s="15">
        <f t="shared" si="57"/>
        <v>32.816666666666677</v>
      </c>
      <c r="W83" s="15">
        <f t="shared" si="58"/>
        <v>-2.3230362526308568</v>
      </c>
      <c r="X83" s="15">
        <f t="shared" si="59"/>
        <v>-2.1381724307434684</v>
      </c>
      <c r="Y83" s="15">
        <f t="shared" si="60"/>
        <v>56.503333333333337</v>
      </c>
      <c r="Z83" s="15">
        <f t="shared" si="61"/>
        <v>14.8419876552869</v>
      </c>
      <c r="AA83" s="15">
        <f t="shared" si="44"/>
        <v>85.590622594215461</v>
      </c>
      <c r="AB83" s="15">
        <f t="shared" si="62"/>
        <v>42.2933444444445</v>
      </c>
      <c r="AC83" s="15">
        <f t="shared" si="63"/>
        <v>1.0803789751089106</v>
      </c>
      <c r="AD83" s="15">
        <f t="shared" si="64"/>
        <v>1.6678894444879104</v>
      </c>
      <c r="AE83" s="15">
        <f t="shared" si="65"/>
        <v>0.59397135179880445</v>
      </c>
      <c r="AF83" s="15">
        <f t="shared" si="66"/>
        <v>1.132235732064879</v>
      </c>
      <c r="AG83" s="15">
        <f t="shared" si="67"/>
        <v>3.5317023779022359E-24</v>
      </c>
      <c r="AH83" s="15">
        <f t="shared" si="68"/>
        <v>0.31833903561511073</v>
      </c>
      <c r="AI83" s="15">
        <f t="shared" si="69"/>
        <v>-3.9244731064503103E-26</v>
      </c>
      <c r="AJ83" s="15">
        <f t="shared" si="70"/>
        <v>30.375143743757604</v>
      </c>
      <c r="AK83" s="15">
        <f t="shared" si="71"/>
        <v>-1.3927999006817235</v>
      </c>
      <c r="AL83" s="15">
        <f t="shared" si="72"/>
        <v>-1.8884516449980291</v>
      </c>
      <c r="AM83" s="15">
        <f t="shared" si="73"/>
        <v>30.465644562896934</v>
      </c>
      <c r="AP83" s="16">
        <f t="shared" si="74"/>
        <v>30.465644562896934</v>
      </c>
      <c r="AQ83" t="s">
        <v>90</v>
      </c>
      <c r="BC83">
        <v>0</v>
      </c>
      <c r="BD83">
        <v>0</v>
      </c>
    </row>
    <row r="84" spans="1:56" x14ac:dyDescent="0.2">
      <c r="A84" s="28">
        <f>'(Lab)limts'!A80</f>
        <v>43.778333333333329</v>
      </c>
      <c r="B84" s="29">
        <f>'(Lab)limts'!D80</f>
        <v>-8.9366699999999994</v>
      </c>
      <c r="C84" s="15">
        <f>'(Lab)limts'!F80</f>
        <v>14.744999999999999</v>
      </c>
      <c r="D84" s="15">
        <f t="shared" si="75"/>
        <v>72.911666666666676</v>
      </c>
      <c r="E84" s="15">
        <f t="shared" si="75"/>
        <v>1.4316666666666666</v>
      </c>
      <c r="F84" s="15">
        <f t="shared" si="75"/>
        <v>13.528333333333334</v>
      </c>
      <c r="G84" s="15">
        <f t="shared" si="45"/>
        <v>17.241783425414553</v>
      </c>
      <c r="H84" s="15">
        <f t="shared" si="46"/>
        <v>13.603877102584477</v>
      </c>
      <c r="I84" s="15">
        <f t="shared" si="47"/>
        <v>15.422830263999515</v>
      </c>
      <c r="J84" s="15">
        <f t="shared" si="48"/>
        <v>0.40932396776341251</v>
      </c>
      <c r="K84" s="15">
        <f t="shared" si="49"/>
        <v>43.778333333333329</v>
      </c>
      <c r="L84" s="15">
        <f t="shared" si="50"/>
        <v>-12.594663222992256</v>
      </c>
      <c r="M84" s="15">
        <f t="shared" si="41"/>
        <v>14.744999999999999</v>
      </c>
      <c r="N84" s="15">
        <f t="shared" si="41"/>
        <v>72.911666666666676</v>
      </c>
      <c r="O84" s="15">
        <f t="shared" si="51"/>
        <v>2.0176821471812856</v>
      </c>
      <c r="P84" s="15">
        <f t="shared" si="52"/>
        <v>13.528333333333334</v>
      </c>
      <c r="Q84" s="15">
        <f t="shared" si="53"/>
        <v>19.391765435374719</v>
      </c>
      <c r="R84" s="15">
        <f t="shared" si="54"/>
        <v>13.677969294629662</v>
      </c>
      <c r="S84" s="15">
        <f t="shared" si="55"/>
        <v>130.50279384377737</v>
      </c>
      <c r="T84" s="15">
        <f t="shared" si="56"/>
        <v>81.517154979842758</v>
      </c>
      <c r="U84" s="15">
        <f t="shared" si="43"/>
        <v>-48.985638863934611</v>
      </c>
      <c r="V84" s="15">
        <f t="shared" si="57"/>
        <v>29.133333333333347</v>
      </c>
      <c r="W84" s="15">
        <f t="shared" si="58"/>
        <v>-5.7137961407450568</v>
      </c>
      <c r="X84" s="15">
        <f t="shared" si="59"/>
        <v>-13.503830888196752</v>
      </c>
      <c r="Y84" s="15">
        <f t="shared" si="60"/>
        <v>58.344999999999999</v>
      </c>
      <c r="Z84" s="15">
        <f t="shared" si="61"/>
        <v>16.534867365002192</v>
      </c>
      <c r="AA84" s="15">
        <f t="shared" si="44"/>
        <v>106.00997441181006</v>
      </c>
      <c r="AB84" s="15">
        <f t="shared" si="62"/>
        <v>69.639024999999975</v>
      </c>
      <c r="AC84" s="15">
        <f t="shared" si="63"/>
        <v>1.1103304473384323</v>
      </c>
      <c r="AD84" s="15">
        <f t="shared" si="64"/>
        <v>1.7440690314250986</v>
      </c>
      <c r="AE84" s="15">
        <f t="shared" si="65"/>
        <v>0.81443131931275237</v>
      </c>
      <c r="AF84" s="15">
        <f t="shared" si="66"/>
        <v>1.2019977076411017</v>
      </c>
      <c r="AG84" s="15">
        <f t="shared" si="67"/>
        <v>4.2978210051506625E-19</v>
      </c>
      <c r="AH84" s="15">
        <f t="shared" si="68"/>
        <v>0.45808007080064206</v>
      </c>
      <c r="AI84" s="15">
        <f t="shared" si="69"/>
        <v>-6.8722204918370268E-21</v>
      </c>
      <c r="AJ84" s="15">
        <f t="shared" si="70"/>
        <v>26.238435056130108</v>
      </c>
      <c r="AK84" s="15">
        <f t="shared" si="71"/>
        <v>-3.2761295784698667</v>
      </c>
      <c r="AL84" s="15">
        <f t="shared" si="72"/>
        <v>-11.23448971853513</v>
      </c>
      <c r="AM84" s="15">
        <f t="shared" si="73"/>
        <v>28.729814800056648</v>
      </c>
      <c r="AP84" s="16">
        <f t="shared" si="74"/>
        <v>28.729814800056648</v>
      </c>
      <c r="AQ84" t="s">
        <v>91</v>
      </c>
      <c r="BC84">
        <v>0</v>
      </c>
      <c r="BD84">
        <v>0</v>
      </c>
    </row>
    <row r="85" spans="1:56" x14ac:dyDescent="0.2">
      <c r="A85" s="28">
        <f>'(Lab)limts'!A81</f>
        <v>93.763333333333321</v>
      </c>
      <c r="B85" s="29">
        <f>'(Lab)limts'!D81</f>
        <v>-0.72167000000000003</v>
      </c>
      <c r="C85" s="15">
        <f>'(Lab)limts'!F81</f>
        <v>2.9800000000000004</v>
      </c>
      <c r="D85" s="15">
        <f t="shared" si="75"/>
        <v>72.911666666666676</v>
      </c>
      <c r="E85" s="15">
        <f t="shared" si="75"/>
        <v>1.4316666666666666</v>
      </c>
      <c r="F85" s="15">
        <f t="shared" si="75"/>
        <v>13.528333333333334</v>
      </c>
      <c r="G85" s="15">
        <f t="shared" si="45"/>
        <v>3.0661388730616888</v>
      </c>
      <c r="H85" s="15">
        <f t="shared" si="46"/>
        <v>13.603877102584477</v>
      </c>
      <c r="I85" s="15">
        <f t="shared" si="47"/>
        <v>8.3350079878230829</v>
      </c>
      <c r="J85" s="15">
        <f t="shared" si="48"/>
        <v>0.48930325511082456</v>
      </c>
      <c r="K85" s="15">
        <f t="shared" si="49"/>
        <v>93.763333333333321</v>
      </c>
      <c r="L85" s="15">
        <f t="shared" si="50"/>
        <v>-1.0747854801158288</v>
      </c>
      <c r="M85" s="15">
        <f t="shared" si="41"/>
        <v>2.9800000000000004</v>
      </c>
      <c r="N85" s="15">
        <f t="shared" si="41"/>
        <v>72.911666666666676</v>
      </c>
      <c r="O85" s="15">
        <f t="shared" si="51"/>
        <v>2.1321858269003302</v>
      </c>
      <c r="P85" s="15">
        <f t="shared" si="52"/>
        <v>13.528333333333334</v>
      </c>
      <c r="Q85" s="15">
        <f t="shared" si="53"/>
        <v>3.1678958045156431</v>
      </c>
      <c r="R85" s="15">
        <f t="shared" si="54"/>
        <v>13.695328370587266</v>
      </c>
      <c r="S85" s="15">
        <f t="shared" si="55"/>
        <v>109.83266376975023</v>
      </c>
      <c r="T85" s="15">
        <f t="shared" si="56"/>
        <v>81.043352589890404</v>
      </c>
      <c r="U85" s="15">
        <f t="shared" si="43"/>
        <v>-28.789311179859823</v>
      </c>
      <c r="V85" s="15">
        <f t="shared" si="57"/>
        <v>-20.851666666666645</v>
      </c>
      <c r="W85" s="15">
        <f t="shared" si="58"/>
        <v>10.527432566071623</v>
      </c>
      <c r="X85" s="15">
        <f t="shared" si="59"/>
        <v>-3.2749297155741655</v>
      </c>
      <c r="Y85" s="15">
        <f t="shared" si="60"/>
        <v>83.337500000000006</v>
      </c>
      <c r="Z85" s="15">
        <f t="shared" si="61"/>
        <v>8.4316120875514535</v>
      </c>
      <c r="AA85" s="15">
        <f t="shared" si="44"/>
        <v>95.438008179820315</v>
      </c>
      <c r="AB85" s="15">
        <f t="shared" si="62"/>
        <v>1111.3889062500004</v>
      </c>
      <c r="AC85" s="15">
        <f t="shared" si="63"/>
        <v>1.4956228930846178</v>
      </c>
      <c r="AD85" s="15">
        <f t="shared" si="64"/>
        <v>1.3794225439398153</v>
      </c>
      <c r="AE85" s="15">
        <f t="shared" si="65"/>
        <v>0.66477154760434876</v>
      </c>
      <c r="AF85" s="15">
        <f t="shared" si="66"/>
        <v>1.0840764372436167</v>
      </c>
      <c r="AG85" s="15">
        <f t="shared" si="67"/>
        <v>1.1823099199662996E-21</v>
      </c>
      <c r="AH85" s="15">
        <f t="shared" si="68"/>
        <v>4.4547093314132133E-2</v>
      </c>
      <c r="AI85" s="15">
        <f t="shared" si="69"/>
        <v>-1.8384764385284983E-24</v>
      </c>
      <c r="AJ85" s="15">
        <f t="shared" si="70"/>
        <v>-13.941794260491385</v>
      </c>
      <c r="AK85" s="15">
        <f t="shared" si="71"/>
        <v>7.6317678091615546</v>
      </c>
      <c r="AL85" s="15">
        <f t="shared" si="72"/>
        <v>-3.0209398554045079</v>
      </c>
      <c r="AM85" s="15">
        <f t="shared" si="73"/>
        <v>16.178491422403894</v>
      </c>
      <c r="AP85" s="16">
        <f t="shared" si="74"/>
        <v>16.178491422403894</v>
      </c>
      <c r="AQ85" t="s">
        <v>92</v>
      </c>
      <c r="BC85">
        <v>0</v>
      </c>
      <c r="BD85">
        <v>0</v>
      </c>
    </row>
    <row r="86" spans="1:56" x14ac:dyDescent="0.2">
      <c r="A86" s="28">
        <f>'(Lab)limts'!A82</f>
        <v>56.535000000000004</v>
      </c>
      <c r="B86" s="29">
        <f>'(Lab)limts'!D82</f>
        <v>-0.34884166666666649</v>
      </c>
      <c r="C86" s="15">
        <f>'(Lab)limts'!F82</f>
        <v>17.371666666666666</v>
      </c>
      <c r="D86" s="15">
        <f t="shared" si="75"/>
        <v>72.911666666666676</v>
      </c>
      <c r="E86" s="15">
        <f t="shared" si="75"/>
        <v>1.4316666666666666</v>
      </c>
      <c r="F86" s="15">
        <f t="shared" si="75"/>
        <v>13.528333333333334</v>
      </c>
      <c r="G86" s="15">
        <f t="shared" si="45"/>
        <v>17.375168870724121</v>
      </c>
      <c r="H86" s="15">
        <f t="shared" si="46"/>
        <v>13.603877102584477</v>
      </c>
      <c r="I86" s="15">
        <f t="shared" si="47"/>
        <v>15.489522986654299</v>
      </c>
      <c r="J86" s="15">
        <f t="shared" si="48"/>
        <v>0.40799053796449125</v>
      </c>
      <c r="K86" s="15">
        <f t="shared" si="49"/>
        <v>56.535000000000004</v>
      </c>
      <c r="L86" s="15">
        <f t="shared" si="50"/>
        <v>-0.49116576591442951</v>
      </c>
      <c r="M86" s="15">
        <f t="shared" si="41"/>
        <v>17.371666666666666</v>
      </c>
      <c r="N86" s="15">
        <f t="shared" si="41"/>
        <v>72.911666666666676</v>
      </c>
      <c r="O86" s="15">
        <f t="shared" si="51"/>
        <v>2.01577312018583</v>
      </c>
      <c r="P86" s="15">
        <f t="shared" si="52"/>
        <v>13.528333333333334</v>
      </c>
      <c r="Q86" s="15">
        <f t="shared" si="53"/>
        <v>17.378608879521515</v>
      </c>
      <c r="R86" s="15">
        <f t="shared" si="54"/>
        <v>13.677687818116098</v>
      </c>
      <c r="S86" s="15">
        <f t="shared" si="55"/>
        <v>91.619546965452301</v>
      </c>
      <c r="T86" s="15">
        <f t="shared" si="56"/>
        <v>81.525064400750779</v>
      </c>
      <c r="U86" s="15">
        <f t="shared" si="43"/>
        <v>-10.094482564701522</v>
      </c>
      <c r="V86" s="15">
        <f t="shared" si="57"/>
        <v>16.376666666666672</v>
      </c>
      <c r="W86" s="15">
        <f t="shared" si="58"/>
        <v>-3.7009210614054169</v>
      </c>
      <c r="X86" s="15">
        <f t="shared" si="59"/>
        <v>-2.7127729331808257</v>
      </c>
      <c r="Y86" s="15">
        <f t="shared" si="60"/>
        <v>64.723333333333343</v>
      </c>
      <c r="Z86" s="15">
        <f t="shared" si="61"/>
        <v>15.528148348818807</v>
      </c>
      <c r="AA86" s="15">
        <f t="shared" si="44"/>
        <v>86.572305683101547</v>
      </c>
      <c r="AB86" s="15">
        <f t="shared" si="62"/>
        <v>216.77654444444474</v>
      </c>
      <c r="AC86" s="15">
        <f t="shared" si="63"/>
        <v>1.2113168893340449</v>
      </c>
      <c r="AD86" s="15">
        <f t="shared" si="64"/>
        <v>1.6987666756968463</v>
      </c>
      <c r="AE86" s="15">
        <f t="shared" si="65"/>
        <v>0.59819323482908227</v>
      </c>
      <c r="AF86" s="15">
        <f t="shared" si="66"/>
        <v>1.1393324993752869</v>
      </c>
      <c r="AG86" s="15">
        <f t="shared" si="67"/>
        <v>6.3932710357183659E-24</v>
      </c>
      <c r="AH86" s="15">
        <f t="shared" si="68"/>
        <v>0.37114951742461361</v>
      </c>
      <c r="AI86" s="15">
        <f t="shared" si="69"/>
        <v>-8.2828420516727135E-26</v>
      </c>
      <c r="AJ86" s="15">
        <f t="shared" si="70"/>
        <v>13.51972123138661</v>
      </c>
      <c r="AK86" s="15">
        <f t="shared" si="71"/>
        <v>-2.1785929252981564</v>
      </c>
      <c r="AL86" s="15">
        <f t="shared" si="72"/>
        <v>-2.3810195308817046</v>
      </c>
      <c r="AM86" s="15">
        <f t="shared" si="73"/>
        <v>13.899582127352073</v>
      </c>
      <c r="AP86" s="16">
        <f t="shared" si="74"/>
        <v>13.899582127352073</v>
      </c>
      <c r="AQ86" t="s">
        <v>93</v>
      </c>
      <c r="BC86">
        <v>0</v>
      </c>
      <c r="BD86">
        <v>0</v>
      </c>
    </row>
    <row r="87" spans="1:56" x14ac:dyDescent="0.2">
      <c r="A87" s="28">
        <f>'(Lab)limts'!A83</f>
        <v>39.706666666666663</v>
      </c>
      <c r="B87" s="29">
        <f>'(Lab)limts'!D83</f>
        <v>-0.19437499999999996</v>
      </c>
      <c r="C87" s="15">
        <f>'(Lab)limts'!F83</f>
        <v>17.371666666666666</v>
      </c>
      <c r="D87" s="15">
        <f t="shared" si="75"/>
        <v>72.911666666666676</v>
      </c>
      <c r="E87" s="15">
        <f t="shared" si="75"/>
        <v>1.4316666666666666</v>
      </c>
      <c r="F87" s="15">
        <f t="shared" si="75"/>
        <v>13.528333333333334</v>
      </c>
      <c r="G87" s="15">
        <f t="shared" si="45"/>
        <v>17.372754082712468</v>
      </c>
      <c r="H87" s="15">
        <f t="shared" si="46"/>
        <v>13.603877102584477</v>
      </c>
      <c r="I87" s="15">
        <f t="shared" si="47"/>
        <v>15.488315592648473</v>
      </c>
      <c r="J87" s="15">
        <f t="shared" si="48"/>
        <v>0.40801478808712105</v>
      </c>
      <c r="K87" s="15">
        <f t="shared" si="49"/>
        <v>39.706666666666663</v>
      </c>
      <c r="L87" s="15">
        <f t="shared" si="50"/>
        <v>-0.27368287443443412</v>
      </c>
      <c r="M87" s="15">
        <f t="shared" si="41"/>
        <v>17.371666666666666</v>
      </c>
      <c r="N87" s="15">
        <f t="shared" si="41"/>
        <v>72.911666666666676</v>
      </c>
      <c r="O87" s="15">
        <f t="shared" si="51"/>
        <v>2.0158078382780613</v>
      </c>
      <c r="P87" s="15">
        <f t="shared" si="52"/>
        <v>13.528333333333334</v>
      </c>
      <c r="Q87" s="15">
        <f t="shared" si="53"/>
        <v>17.373822408829223</v>
      </c>
      <c r="R87" s="15">
        <f t="shared" si="54"/>
        <v>13.677692934798655</v>
      </c>
      <c r="S87" s="15">
        <f t="shared" si="55"/>
        <v>90.90259482649823</v>
      </c>
      <c r="T87" s="15">
        <f t="shared" si="56"/>
        <v>81.524920554931569</v>
      </c>
      <c r="U87" s="15">
        <f t="shared" si="43"/>
        <v>-9.3776742715666614</v>
      </c>
      <c r="V87" s="15">
        <f t="shared" si="57"/>
        <v>33.205000000000013</v>
      </c>
      <c r="W87" s="15">
        <f t="shared" si="58"/>
        <v>-3.6961294740305686</v>
      </c>
      <c r="X87" s="15">
        <f t="shared" si="59"/>
        <v>-2.5202392239449023</v>
      </c>
      <c r="Y87" s="15">
        <f t="shared" si="60"/>
        <v>56.30916666666667</v>
      </c>
      <c r="Z87" s="15">
        <f t="shared" si="61"/>
        <v>15.525757671813938</v>
      </c>
      <c r="AA87" s="15">
        <f t="shared" si="44"/>
        <v>86.2137576907149</v>
      </c>
      <c r="AB87" s="15">
        <f t="shared" si="62"/>
        <v>39.805584027777819</v>
      </c>
      <c r="AC87" s="15">
        <f t="shared" si="63"/>
        <v>1.0772083713449518</v>
      </c>
      <c r="AD87" s="15">
        <f t="shared" si="64"/>
        <v>1.6986590952316272</v>
      </c>
      <c r="AE87" s="15">
        <f t="shared" si="65"/>
        <v>0.59658433438841507</v>
      </c>
      <c r="AF87" s="15">
        <f t="shared" si="66"/>
        <v>1.1389363570977242</v>
      </c>
      <c r="AG87" s="15">
        <f t="shared" si="67"/>
        <v>5.1492298360946059E-24</v>
      </c>
      <c r="AH87" s="15">
        <f t="shared" si="68"/>
        <v>0.3709564420655459</v>
      </c>
      <c r="AI87" s="15">
        <f t="shared" si="69"/>
        <v>-6.6676463628154936E-26</v>
      </c>
      <c r="AJ87" s="15">
        <f t="shared" si="70"/>
        <v>30.825048229565656</v>
      </c>
      <c r="AK87" s="15">
        <f t="shared" si="71"/>
        <v>-2.1759100954429993</v>
      </c>
      <c r="AL87" s="15">
        <f t="shared" si="72"/>
        <v>-2.2128007489084469</v>
      </c>
      <c r="AM87" s="15">
        <f t="shared" si="73"/>
        <v>30.980875879369023</v>
      </c>
      <c r="AP87" s="16">
        <f t="shared" si="74"/>
        <v>30.980875879369023</v>
      </c>
      <c r="AQ87" t="s">
        <v>94</v>
      </c>
      <c r="BC87">
        <v>0</v>
      </c>
      <c r="BD87">
        <v>0</v>
      </c>
    </row>
    <row r="88" spans="1:56" x14ac:dyDescent="0.2">
      <c r="A88" s="28">
        <f>'(Lab)limts'!A84</f>
        <v>58.28</v>
      </c>
      <c r="B88" s="29">
        <f>'(Lab)limts'!D84</f>
        <v>0.53373166666666672</v>
      </c>
      <c r="C88" s="15">
        <f>'(Lab)limts'!F84</f>
        <v>14.596666666666666</v>
      </c>
      <c r="D88" s="15">
        <f t="shared" si="75"/>
        <v>72.911666666666676</v>
      </c>
      <c r="E88" s="15">
        <f t="shared" si="75"/>
        <v>1.4316666666666666</v>
      </c>
      <c r="F88" s="15">
        <f t="shared" si="75"/>
        <v>13.528333333333334</v>
      </c>
      <c r="G88" s="15">
        <f t="shared" si="45"/>
        <v>14.606421439551186</v>
      </c>
      <c r="H88" s="15">
        <f t="shared" si="46"/>
        <v>13.603877102584477</v>
      </c>
      <c r="I88" s="15">
        <f t="shared" si="47"/>
        <v>14.10514927106783</v>
      </c>
      <c r="J88" s="15">
        <f t="shared" si="48"/>
        <v>0.4331524647652274</v>
      </c>
      <c r="K88" s="15">
        <f t="shared" si="49"/>
        <v>58.28</v>
      </c>
      <c r="L88" s="15">
        <f t="shared" si="50"/>
        <v>0.76491885360658618</v>
      </c>
      <c r="M88" s="15">
        <f t="shared" si="41"/>
        <v>14.596666666666666</v>
      </c>
      <c r="N88" s="15">
        <f t="shared" si="41"/>
        <v>72.911666666666676</v>
      </c>
      <c r="O88" s="15">
        <f t="shared" si="51"/>
        <v>2.0517966120555506</v>
      </c>
      <c r="P88" s="15">
        <f t="shared" si="52"/>
        <v>13.528333333333334</v>
      </c>
      <c r="Q88" s="15">
        <f t="shared" si="53"/>
        <v>14.616695202075624</v>
      </c>
      <c r="R88" s="15">
        <f t="shared" si="54"/>
        <v>13.683043232958829</v>
      </c>
      <c r="S88" s="15">
        <f t="shared" si="55"/>
        <v>87.0002349934732</v>
      </c>
      <c r="T88" s="15">
        <f t="shared" si="56"/>
        <v>81.375868173713485</v>
      </c>
      <c r="U88" s="15">
        <f t="shared" si="43"/>
        <v>-5.6243668197597145</v>
      </c>
      <c r="V88" s="15">
        <f t="shared" si="57"/>
        <v>14.631666666666675</v>
      </c>
      <c r="W88" s="15">
        <f t="shared" si="58"/>
        <v>-0.93365196911679504</v>
      </c>
      <c r="X88" s="15">
        <f t="shared" si="59"/>
        <v>-1.3876903389683406</v>
      </c>
      <c r="Y88" s="15">
        <f t="shared" si="60"/>
        <v>65.595833333333331</v>
      </c>
      <c r="Z88" s="15">
        <f t="shared" si="61"/>
        <v>14.149869217517226</v>
      </c>
      <c r="AA88" s="15">
        <f t="shared" si="44"/>
        <v>84.188051583593335</v>
      </c>
      <c r="AB88" s="15">
        <f t="shared" si="62"/>
        <v>243.23001736111104</v>
      </c>
      <c r="AC88" s="15">
        <f t="shared" si="63"/>
        <v>1.2248747655949168</v>
      </c>
      <c r="AD88" s="15">
        <f t="shared" si="64"/>
        <v>1.6367441147882751</v>
      </c>
      <c r="AE88" s="15">
        <f t="shared" si="65"/>
        <v>0.58891563664677471</v>
      </c>
      <c r="AF88" s="15">
        <f t="shared" si="66"/>
        <v>1.1249961885805413</v>
      </c>
      <c r="AG88" s="15">
        <f t="shared" si="67"/>
        <v>1.5045895849399059E-24</v>
      </c>
      <c r="AH88" s="15">
        <f t="shared" si="68"/>
        <v>0.27031492865073919</v>
      </c>
      <c r="AI88" s="15">
        <f t="shared" si="69"/>
        <v>-1.4196962839429085E-26</v>
      </c>
      <c r="AJ88" s="15">
        <f t="shared" si="70"/>
        <v>11.945438895183813</v>
      </c>
      <c r="AK88" s="15">
        <f t="shared" si="71"/>
        <v>-0.57043245836724443</v>
      </c>
      <c r="AL88" s="15">
        <f t="shared" si="72"/>
        <v>-1.2335067025598125</v>
      </c>
      <c r="AM88" s="15">
        <f t="shared" si="73"/>
        <v>12.022497343455274</v>
      </c>
      <c r="AP88" s="16">
        <f t="shared" si="74"/>
        <v>12.022497343455274</v>
      </c>
      <c r="AQ88" t="s">
        <v>95</v>
      </c>
      <c r="BC88">
        <v>0</v>
      </c>
      <c r="BD88">
        <v>0</v>
      </c>
    </row>
    <row r="89" spans="1:56" x14ac:dyDescent="0.2">
      <c r="A89" s="28">
        <f>'(Lab)limts'!A85</f>
        <v>44.103333333333332</v>
      </c>
      <c r="B89" s="29">
        <f>'(Lab)limts'!D85</f>
        <v>-5.62</v>
      </c>
      <c r="C89" s="15">
        <f>'(Lab)limts'!F85</f>
        <v>-8.9433333333333334</v>
      </c>
      <c r="D89" s="15">
        <f t="shared" si="75"/>
        <v>72.911666666666676</v>
      </c>
      <c r="E89" s="15">
        <f t="shared" si="75"/>
        <v>1.4316666666666666</v>
      </c>
      <c r="F89" s="15">
        <f t="shared" si="75"/>
        <v>13.528333333333334</v>
      </c>
      <c r="G89" s="15">
        <f t="shared" si="45"/>
        <v>10.56255703469151</v>
      </c>
      <c r="H89" s="15">
        <f t="shared" si="46"/>
        <v>13.603877102584477</v>
      </c>
      <c r="I89" s="15">
        <f t="shared" si="47"/>
        <v>12.083217068637992</v>
      </c>
      <c r="J89" s="15">
        <f t="shared" si="48"/>
        <v>0.46087222864527438</v>
      </c>
      <c r="K89" s="15">
        <f t="shared" si="49"/>
        <v>44.103333333333332</v>
      </c>
      <c r="L89" s="15">
        <f t="shared" si="50"/>
        <v>-8.2101019249864429</v>
      </c>
      <c r="M89" s="15">
        <f t="shared" si="41"/>
        <v>-8.9433333333333334</v>
      </c>
      <c r="N89" s="15">
        <f t="shared" si="41"/>
        <v>72.911666666666676</v>
      </c>
      <c r="O89" s="15">
        <f t="shared" si="51"/>
        <v>2.0914820740104845</v>
      </c>
      <c r="P89" s="15">
        <f t="shared" si="52"/>
        <v>13.528333333333334</v>
      </c>
      <c r="Q89" s="15">
        <f t="shared" si="53"/>
        <v>12.140386514842813</v>
      </c>
      <c r="R89" s="15">
        <f t="shared" si="54"/>
        <v>13.689050370412295</v>
      </c>
      <c r="S89" s="15">
        <f t="shared" si="55"/>
        <v>227.44764417809367</v>
      </c>
      <c r="T89" s="15">
        <f t="shared" si="56"/>
        <v>81.21164178537262</v>
      </c>
      <c r="U89" s="15">
        <f t="shared" si="43"/>
        <v>-146.23600239272105</v>
      </c>
      <c r="V89" s="15">
        <f t="shared" si="57"/>
        <v>28.808333333333344</v>
      </c>
      <c r="W89" s="15">
        <f t="shared" si="58"/>
        <v>1.5486638555694814</v>
      </c>
      <c r="X89" s="15">
        <f t="shared" si="59"/>
        <v>-24.671847841793692</v>
      </c>
      <c r="Y89" s="15">
        <f t="shared" si="60"/>
        <v>58.507500000000007</v>
      </c>
      <c r="Z89" s="15">
        <f t="shared" si="61"/>
        <v>12.914718442627553</v>
      </c>
      <c r="AA89" s="15">
        <f t="shared" si="44"/>
        <v>154.32964298173314</v>
      </c>
      <c r="AB89" s="15">
        <f t="shared" si="62"/>
        <v>72.377556250000126</v>
      </c>
      <c r="AC89" s="15">
        <f t="shared" si="63"/>
        <v>1.112956685399547</v>
      </c>
      <c r="AD89" s="15">
        <f t="shared" si="64"/>
        <v>1.5811623299182398</v>
      </c>
      <c r="AE89" s="15">
        <f t="shared" si="65"/>
        <v>1.3354609557708299</v>
      </c>
      <c r="AF89" s="15">
        <f t="shared" si="66"/>
        <v>1.2587065335235383</v>
      </c>
      <c r="AG89" s="15">
        <f t="shared" si="67"/>
        <v>2.2849111005981352E-9</v>
      </c>
      <c r="AH89" s="15">
        <f t="shared" si="68"/>
        <v>0.19720401431487916</v>
      </c>
      <c r="AI89" s="15">
        <f t="shared" si="69"/>
        <v>-1.5728685261632478E-11</v>
      </c>
      <c r="AJ89" s="15">
        <f t="shared" si="70"/>
        <v>25.884505400128191</v>
      </c>
      <c r="AK89" s="15">
        <f t="shared" si="71"/>
        <v>0.9794464655944346</v>
      </c>
      <c r="AL89" s="15">
        <f t="shared" si="72"/>
        <v>-19.600953188610998</v>
      </c>
      <c r="AM89" s="15">
        <f t="shared" si="73"/>
        <v>32.483292645460871</v>
      </c>
      <c r="AP89" s="16">
        <f t="shared" si="74"/>
        <v>32.483292645460871</v>
      </c>
      <c r="AQ89" t="s">
        <v>96</v>
      </c>
      <c r="BC89">
        <v>0</v>
      </c>
      <c r="BD89">
        <v>0</v>
      </c>
    </row>
    <row r="90" spans="1:56" x14ac:dyDescent="0.2">
      <c r="A90" s="28">
        <f>'(Lab)limts'!A86</f>
        <v>37.109999999999992</v>
      </c>
      <c r="B90" s="29">
        <f>'(Lab)limts'!D86</f>
        <v>0.32581166666666661</v>
      </c>
      <c r="C90" s="15">
        <f>'(Lab)limts'!F86</f>
        <v>5.2166666666666659</v>
      </c>
      <c r="D90" s="15">
        <f t="shared" si="75"/>
        <v>72.911666666666676</v>
      </c>
      <c r="E90" s="15">
        <f t="shared" si="75"/>
        <v>1.4316666666666666</v>
      </c>
      <c r="F90" s="15">
        <f t="shared" si="75"/>
        <v>13.528333333333334</v>
      </c>
      <c r="G90" s="15">
        <f t="shared" si="45"/>
        <v>5.2268311961691678</v>
      </c>
      <c r="H90" s="15">
        <f t="shared" si="46"/>
        <v>13.603877102584477</v>
      </c>
      <c r="I90" s="15">
        <f t="shared" si="47"/>
        <v>9.4153541493768227</v>
      </c>
      <c r="J90" s="15">
        <f t="shared" si="48"/>
        <v>0.48361769347373457</v>
      </c>
      <c r="K90" s="15">
        <f t="shared" si="49"/>
        <v>37.109999999999992</v>
      </c>
      <c r="L90" s="15">
        <f t="shared" si="50"/>
        <v>0.48337995340683321</v>
      </c>
      <c r="M90" s="15">
        <f t="shared" si="41"/>
        <v>5.2166666666666659</v>
      </c>
      <c r="N90" s="15">
        <f t="shared" si="41"/>
        <v>72.911666666666676</v>
      </c>
      <c r="O90" s="15">
        <f t="shared" si="51"/>
        <v>2.12404599782323</v>
      </c>
      <c r="P90" s="15">
        <f t="shared" si="52"/>
        <v>13.528333333333334</v>
      </c>
      <c r="Q90" s="15">
        <f t="shared" si="53"/>
        <v>5.2390139616598361</v>
      </c>
      <c r="R90" s="15">
        <f t="shared" si="54"/>
        <v>13.694063464824701</v>
      </c>
      <c r="S90" s="15">
        <f t="shared" si="55"/>
        <v>84.706050067128899</v>
      </c>
      <c r="T90" s="15">
        <f t="shared" si="56"/>
        <v>81.076994252615847</v>
      </c>
      <c r="U90" s="15">
        <f t="shared" si="43"/>
        <v>-3.6290558145130518</v>
      </c>
      <c r="V90" s="15">
        <f t="shared" si="57"/>
        <v>35.801666666666684</v>
      </c>
      <c r="W90" s="15">
        <f t="shared" si="58"/>
        <v>8.4550495031648651</v>
      </c>
      <c r="X90" s="15">
        <f t="shared" si="59"/>
        <v>-0.53640073276454292</v>
      </c>
      <c r="Y90" s="15">
        <f t="shared" si="60"/>
        <v>55.010833333333338</v>
      </c>
      <c r="Z90" s="15">
        <f t="shared" si="61"/>
        <v>9.4665387132422687</v>
      </c>
      <c r="AA90" s="15">
        <f t="shared" si="44"/>
        <v>82.89152215987238</v>
      </c>
      <c r="AB90" s="15">
        <f t="shared" si="62"/>
        <v>25.108450694444489</v>
      </c>
      <c r="AC90" s="15">
        <f t="shared" si="63"/>
        <v>1.0560766704058497</v>
      </c>
      <c r="AD90" s="15">
        <f t="shared" si="64"/>
        <v>1.4259942420959022</v>
      </c>
      <c r="AE90" s="15">
        <f t="shared" si="65"/>
        <v>0.58521352115051362</v>
      </c>
      <c r="AF90" s="15">
        <f t="shared" si="66"/>
        <v>1.0830991968022623</v>
      </c>
      <c r="AG90" s="15">
        <f t="shared" si="67"/>
        <v>6.7988745670022867E-25</v>
      </c>
      <c r="AH90" s="15">
        <f t="shared" si="68"/>
        <v>6.6783160027365313E-2</v>
      </c>
      <c r="AI90" s="15">
        <f t="shared" si="69"/>
        <v>-1.584934639419382E-27</v>
      </c>
      <c r="AJ90" s="15">
        <f t="shared" si="70"/>
        <v>33.90063209417184</v>
      </c>
      <c r="AK90" s="15">
        <f t="shared" si="71"/>
        <v>5.9292311662758026</v>
      </c>
      <c r="AL90" s="15">
        <f t="shared" si="72"/>
        <v>-0.49524617352520461</v>
      </c>
      <c r="AM90" s="15">
        <f t="shared" si="73"/>
        <v>34.418801655198884</v>
      </c>
      <c r="AP90" s="16">
        <f t="shared" si="74"/>
        <v>34.418801655198884</v>
      </c>
      <c r="AQ90" t="s">
        <v>97</v>
      </c>
      <c r="BC90">
        <v>0</v>
      </c>
      <c r="BD90">
        <v>0</v>
      </c>
    </row>
    <row r="91" spans="1:56" x14ac:dyDescent="0.2">
      <c r="A91" s="28">
        <f>'(Lab)limts'!A87</f>
        <v>71.291666666666686</v>
      </c>
      <c r="B91" s="29">
        <f>'(Lab)limts'!D87</f>
        <v>0.96521166666666702</v>
      </c>
      <c r="C91" s="15">
        <f>'(Lab)limts'!F87</f>
        <v>10.871666666666664</v>
      </c>
      <c r="D91" s="15">
        <f t="shared" ref="D91:F94" si="76">D90</f>
        <v>72.911666666666676</v>
      </c>
      <c r="E91" s="15">
        <f t="shared" si="76"/>
        <v>1.4316666666666666</v>
      </c>
      <c r="F91" s="15">
        <f t="shared" si="76"/>
        <v>13.528333333333334</v>
      </c>
      <c r="G91" s="15">
        <f t="shared" si="45"/>
        <v>10.914429424966771</v>
      </c>
      <c r="H91" s="15">
        <f t="shared" si="46"/>
        <v>13.603877102584477</v>
      </c>
      <c r="I91" s="15">
        <f t="shared" si="47"/>
        <v>12.259153263775623</v>
      </c>
      <c r="J91" s="15">
        <f t="shared" si="48"/>
        <v>0.45885508248497292</v>
      </c>
      <c r="K91" s="15">
        <f t="shared" si="49"/>
        <v>71.291666666666686</v>
      </c>
      <c r="L91" s="15">
        <f t="shared" si="50"/>
        <v>1.4081039455904587</v>
      </c>
      <c r="M91" s="15">
        <f t="shared" si="41"/>
        <v>10.871666666666664</v>
      </c>
      <c r="N91" s="15">
        <f t="shared" si="41"/>
        <v>72.911666666666676</v>
      </c>
      <c r="O91" s="15">
        <f t="shared" si="51"/>
        <v>2.0885941930909859</v>
      </c>
      <c r="P91" s="15">
        <f t="shared" si="52"/>
        <v>13.528333333333334</v>
      </c>
      <c r="Q91" s="15">
        <f t="shared" si="53"/>
        <v>10.962476582994304</v>
      </c>
      <c r="R91" s="15">
        <f t="shared" si="54"/>
        <v>13.688609442934339</v>
      </c>
      <c r="S91" s="15">
        <f t="shared" si="55"/>
        <v>82.620105009022282</v>
      </c>
      <c r="T91" s="15">
        <f t="shared" si="56"/>
        <v>81.223587539133746</v>
      </c>
      <c r="U91" s="15">
        <f t="shared" si="43"/>
        <v>-1.3965174698885363</v>
      </c>
      <c r="V91" s="15">
        <f t="shared" si="57"/>
        <v>1.6199999999999903</v>
      </c>
      <c r="W91" s="15">
        <f t="shared" si="58"/>
        <v>2.7261328599400354</v>
      </c>
      <c r="X91" s="15">
        <f t="shared" si="59"/>
        <v>-0.29857056900552736</v>
      </c>
      <c r="Y91" s="15">
        <f t="shared" si="60"/>
        <v>72.101666666666688</v>
      </c>
      <c r="Z91" s="15">
        <f t="shared" si="61"/>
        <v>12.325543012964321</v>
      </c>
      <c r="AA91" s="15">
        <f t="shared" si="44"/>
        <v>81.921846274078007</v>
      </c>
      <c r="AB91" s="15">
        <f t="shared" si="62"/>
        <v>488.48366944444535</v>
      </c>
      <c r="AC91" s="15">
        <f t="shared" si="63"/>
        <v>1.3249397212710738</v>
      </c>
      <c r="AD91" s="15">
        <f t="shared" si="64"/>
        <v>1.5546494355833944</v>
      </c>
      <c r="AE91" s="15">
        <f t="shared" si="65"/>
        <v>0.58302140765055765</v>
      </c>
      <c r="AF91" s="15">
        <f t="shared" si="66"/>
        <v>1.1077908315621392</v>
      </c>
      <c r="AG91" s="15">
        <f t="shared" si="67"/>
        <v>3.7402303205912718E-25</v>
      </c>
      <c r="AH91" s="15">
        <f t="shared" si="68"/>
        <v>0.16769846716408024</v>
      </c>
      <c r="AI91" s="15">
        <f t="shared" si="69"/>
        <v>-2.1894488457410981E-27</v>
      </c>
      <c r="AJ91" s="15">
        <f t="shared" si="70"/>
        <v>1.2226971340596928</v>
      </c>
      <c r="AK91" s="15">
        <f t="shared" si="71"/>
        <v>1.753535425764351</v>
      </c>
      <c r="AL91" s="15">
        <f t="shared" si="72"/>
        <v>-0.26951890239468884</v>
      </c>
      <c r="AM91" s="15">
        <f t="shared" si="73"/>
        <v>2.1546496721732717</v>
      </c>
      <c r="AP91" s="16">
        <f t="shared" si="74"/>
        <v>2.1546496721732717</v>
      </c>
      <c r="AQ91" t="s">
        <v>98</v>
      </c>
      <c r="BC91">
        <v>0</v>
      </c>
      <c r="BD91">
        <v>0</v>
      </c>
    </row>
    <row r="92" spans="1:56" x14ac:dyDescent="0.2">
      <c r="A92" s="28">
        <f>'(Lab)limts'!A88</f>
        <v>64.304999999999993</v>
      </c>
      <c r="B92" s="29">
        <f>'(Lab)limts'!D88</f>
        <v>0.6711849999999997</v>
      </c>
      <c r="C92" s="15">
        <f>'(Lab)limts'!F88</f>
        <v>14.819999999999999</v>
      </c>
      <c r="D92" s="15">
        <f t="shared" si="76"/>
        <v>72.911666666666676</v>
      </c>
      <c r="E92" s="15">
        <f t="shared" si="76"/>
        <v>1.4316666666666666</v>
      </c>
      <c r="F92" s="15">
        <f t="shared" si="76"/>
        <v>13.528333333333334</v>
      </c>
      <c r="G92" s="15">
        <f t="shared" si="45"/>
        <v>14.835190908924123</v>
      </c>
      <c r="H92" s="15">
        <f t="shared" si="46"/>
        <v>13.603877102584477</v>
      </c>
      <c r="I92" s="15">
        <f t="shared" si="47"/>
        <v>14.2195340057543</v>
      </c>
      <c r="J92" s="15">
        <f t="shared" si="48"/>
        <v>0.43127153812475694</v>
      </c>
      <c r="K92" s="15">
        <f t="shared" si="49"/>
        <v>64.304999999999993</v>
      </c>
      <c r="L92" s="15">
        <f t="shared" si="50"/>
        <v>0.96064798731626455</v>
      </c>
      <c r="M92" s="15">
        <f t="shared" si="41"/>
        <v>14.819999999999999</v>
      </c>
      <c r="N92" s="15">
        <f t="shared" si="41"/>
        <v>72.911666666666676</v>
      </c>
      <c r="O92" s="15">
        <f t="shared" si="51"/>
        <v>2.0491037520819435</v>
      </c>
      <c r="P92" s="15">
        <f t="shared" si="52"/>
        <v>13.528333333333334</v>
      </c>
      <c r="Q92" s="15">
        <f t="shared" si="53"/>
        <v>14.851102469363504</v>
      </c>
      <c r="R92" s="15">
        <f t="shared" si="54"/>
        <v>13.682639692858031</v>
      </c>
      <c r="S92" s="15">
        <f t="shared" si="55"/>
        <v>86.291215986414997</v>
      </c>
      <c r="T92" s="15">
        <f t="shared" si="56"/>
        <v>81.387016973385229</v>
      </c>
      <c r="U92" s="15">
        <f t="shared" si="43"/>
        <v>-4.9041990130297677</v>
      </c>
      <c r="V92" s="15">
        <f t="shared" si="57"/>
        <v>8.6066666666666833</v>
      </c>
      <c r="W92" s="15">
        <f t="shared" si="58"/>
        <v>-1.1684627765054731</v>
      </c>
      <c r="X92" s="15">
        <f t="shared" si="59"/>
        <v>-1.2197677932912216</v>
      </c>
      <c r="Y92" s="15">
        <f t="shared" si="60"/>
        <v>68.608333333333334</v>
      </c>
      <c r="Z92" s="15">
        <f t="shared" si="61"/>
        <v>14.266871081110768</v>
      </c>
      <c r="AA92" s="15">
        <f t="shared" si="44"/>
        <v>83.839116479900113</v>
      </c>
      <c r="AB92" s="15">
        <f t="shared" si="62"/>
        <v>346.27006944444446</v>
      </c>
      <c r="AC92" s="15">
        <f t="shared" si="63"/>
        <v>1.2713972843427701</v>
      </c>
      <c r="AD92" s="15">
        <f t="shared" si="64"/>
        <v>1.6420091986499845</v>
      </c>
      <c r="AE92" s="15">
        <f t="shared" si="65"/>
        <v>0.58782984748450595</v>
      </c>
      <c r="AF92" s="15">
        <f t="shared" si="66"/>
        <v>1.1257973897753568</v>
      </c>
      <c r="AG92" s="15">
        <f t="shared" si="67"/>
        <v>1.215634536127155E-24</v>
      </c>
      <c r="AH92" s="15">
        <f t="shared" si="68"/>
        <v>0.27806854985899349</v>
      </c>
      <c r="AI92" s="15">
        <f t="shared" si="69"/>
        <v>-1.1799463607688801E-26</v>
      </c>
      <c r="AJ92" s="15">
        <f t="shared" si="70"/>
        <v>6.7694549710445315</v>
      </c>
      <c r="AK92" s="15">
        <f t="shared" si="71"/>
        <v>-0.71160549981458787</v>
      </c>
      <c r="AL92" s="15">
        <f t="shared" si="72"/>
        <v>-1.0834700847322232</v>
      </c>
      <c r="AM92" s="15">
        <f t="shared" si="73"/>
        <v>6.8924458950996152</v>
      </c>
      <c r="AP92" s="16">
        <f t="shared" si="74"/>
        <v>6.8924458950996152</v>
      </c>
      <c r="AQ92" t="s">
        <v>99</v>
      </c>
      <c r="BC92">
        <v>0</v>
      </c>
      <c r="BD92">
        <v>0</v>
      </c>
    </row>
    <row r="93" spans="1:56" x14ac:dyDescent="0.2">
      <c r="A93" s="28">
        <f>'(Lab)limts'!A89</f>
        <v>64.408333333333331</v>
      </c>
      <c r="B93" s="29">
        <f>'(Lab)limts'!D89</f>
        <v>-0.45333000000000001</v>
      </c>
      <c r="C93" s="15">
        <f>'(Lab)limts'!F89</f>
        <v>6.8433333333333337</v>
      </c>
      <c r="D93" s="15">
        <f t="shared" si="76"/>
        <v>72.911666666666676</v>
      </c>
      <c r="E93" s="15">
        <f t="shared" si="76"/>
        <v>1.4316666666666666</v>
      </c>
      <c r="F93" s="15">
        <f t="shared" si="76"/>
        <v>13.528333333333334</v>
      </c>
      <c r="G93" s="15">
        <f t="shared" si="45"/>
        <v>6.8583321004462237</v>
      </c>
      <c r="H93" s="15">
        <f t="shared" si="46"/>
        <v>13.603877102584477</v>
      </c>
      <c r="I93" s="15">
        <f t="shared" si="47"/>
        <v>10.23110460151535</v>
      </c>
      <c r="J93" s="15">
        <f t="shared" si="48"/>
        <v>0.47809759852519279</v>
      </c>
      <c r="K93" s="15">
        <f t="shared" si="49"/>
        <v>64.408333333333331</v>
      </c>
      <c r="L93" s="15">
        <f t="shared" si="50"/>
        <v>-0.67006598433942566</v>
      </c>
      <c r="M93" s="15">
        <f t="shared" si="41"/>
        <v>6.8433333333333337</v>
      </c>
      <c r="N93" s="15">
        <f t="shared" si="41"/>
        <v>72.911666666666676</v>
      </c>
      <c r="O93" s="15">
        <f t="shared" si="51"/>
        <v>2.1161430618885677</v>
      </c>
      <c r="P93" s="15">
        <f t="shared" si="52"/>
        <v>13.528333333333334</v>
      </c>
      <c r="Q93" s="15">
        <f t="shared" si="53"/>
        <v>6.8760598844454428</v>
      </c>
      <c r="R93" s="15">
        <f t="shared" si="54"/>
        <v>13.69283988937857</v>
      </c>
      <c r="S93" s="15">
        <f t="shared" si="55"/>
        <v>95.592298273754821</v>
      </c>
      <c r="T93" s="15">
        <f t="shared" si="56"/>
        <v>81.109662779143889</v>
      </c>
      <c r="U93" s="15">
        <f t="shared" si="43"/>
        <v>-14.482635494610932</v>
      </c>
      <c r="V93" s="15">
        <f t="shared" si="57"/>
        <v>8.5033333333333445</v>
      </c>
      <c r="W93" s="15">
        <f t="shared" si="58"/>
        <v>6.8167800049331273</v>
      </c>
      <c r="X93" s="15">
        <f t="shared" si="59"/>
        <v>-2.4461594824595201</v>
      </c>
      <c r="Y93" s="15">
        <f t="shared" si="60"/>
        <v>68.66</v>
      </c>
      <c r="Z93" s="15">
        <f t="shared" si="61"/>
        <v>10.284449886912007</v>
      </c>
      <c r="AA93" s="15">
        <f t="shared" si="44"/>
        <v>88.350980526449348</v>
      </c>
      <c r="AB93" s="15">
        <f t="shared" si="62"/>
        <v>348.1955999999999</v>
      </c>
      <c r="AC93" s="15">
        <f t="shared" si="63"/>
        <v>1.2721919273136482</v>
      </c>
      <c r="AD93" s="15">
        <f t="shared" si="64"/>
        <v>1.4628002449110404</v>
      </c>
      <c r="AE93" s="15">
        <f t="shared" si="65"/>
        <v>0.60734920435744755</v>
      </c>
      <c r="AF93" s="15">
        <f t="shared" si="66"/>
        <v>1.0936937868410508</v>
      </c>
      <c r="AG93" s="15">
        <f t="shared" si="67"/>
        <v>1.8590845103603834E-23</v>
      </c>
      <c r="AH93" s="15">
        <f t="shared" si="68"/>
        <v>8.9215676822992529E-2</v>
      </c>
      <c r="AI93" s="15">
        <f t="shared" si="69"/>
        <v>-5.7895881432269424E-26</v>
      </c>
      <c r="AJ93" s="15">
        <f t="shared" si="70"/>
        <v>6.6840019581706711</v>
      </c>
      <c r="AK93" s="15">
        <f t="shared" si="71"/>
        <v>4.6600894610512507</v>
      </c>
      <c r="AL93" s="15">
        <f t="shared" si="72"/>
        <v>-2.2366036196702161</v>
      </c>
      <c r="AM93" s="15">
        <f t="shared" si="73"/>
        <v>8.4495391420687689</v>
      </c>
      <c r="AP93" s="16">
        <f t="shared" si="74"/>
        <v>8.4495391420687689</v>
      </c>
      <c r="AQ93" t="s">
        <v>100</v>
      </c>
      <c r="BC93">
        <v>0</v>
      </c>
      <c r="BD93">
        <v>0</v>
      </c>
    </row>
    <row r="94" spans="1:56" x14ac:dyDescent="0.2">
      <c r="A94" s="28">
        <f>'(Lab)limts'!A90</f>
        <v>61.71</v>
      </c>
      <c r="B94" s="29">
        <f>'(Lab)limts'!D90</f>
        <v>0.65375833333333366</v>
      </c>
      <c r="C94" s="15">
        <f>'(Lab)limts'!F90</f>
        <v>13.418333333333331</v>
      </c>
      <c r="D94" s="15">
        <f t="shared" si="76"/>
        <v>72.911666666666676</v>
      </c>
      <c r="E94" s="15">
        <f t="shared" si="76"/>
        <v>1.4316666666666666</v>
      </c>
      <c r="F94" s="15">
        <f t="shared" si="76"/>
        <v>13.528333333333334</v>
      </c>
      <c r="G94" s="15">
        <f t="shared" si="45"/>
        <v>13.434249863793928</v>
      </c>
      <c r="H94" s="15">
        <f t="shared" si="46"/>
        <v>13.603877102584477</v>
      </c>
      <c r="I94" s="15">
        <f t="shared" si="47"/>
        <v>13.519063483189203</v>
      </c>
      <c r="J94" s="15">
        <f t="shared" si="48"/>
        <v>0.44224674386792745</v>
      </c>
      <c r="K94" s="15">
        <f t="shared" si="49"/>
        <v>61.71</v>
      </c>
      <c r="L94" s="15">
        <f t="shared" si="50"/>
        <v>0.94288082752652358</v>
      </c>
      <c r="M94" s="15">
        <f t="shared" si="41"/>
        <v>13.418333333333331</v>
      </c>
      <c r="N94" s="15">
        <f t="shared" si="41"/>
        <v>72.911666666666676</v>
      </c>
      <c r="O94" s="15">
        <f t="shared" si="51"/>
        <v>2.0648165883042493</v>
      </c>
      <c r="P94" s="15">
        <f t="shared" si="52"/>
        <v>13.528333333333334</v>
      </c>
      <c r="Q94" s="15">
        <f t="shared" si="53"/>
        <v>13.451419765190643</v>
      </c>
      <c r="R94" s="15">
        <f t="shared" si="54"/>
        <v>13.685001655868156</v>
      </c>
      <c r="S94" s="15">
        <f t="shared" si="55"/>
        <v>85.980541082686216</v>
      </c>
      <c r="T94" s="15">
        <f t="shared" si="56"/>
        <v>81.321973030466381</v>
      </c>
      <c r="U94" s="15">
        <f t="shared" si="43"/>
        <v>-4.6585680522198345</v>
      </c>
      <c r="V94" s="15">
        <f t="shared" si="57"/>
        <v>11.201666666666675</v>
      </c>
      <c r="W94" s="15">
        <f t="shared" si="58"/>
        <v>0.23358189067751312</v>
      </c>
      <c r="X94" s="15">
        <f t="shared" si="59"/>
        <v>-1.102850557264859</v>
      </c>
      <c r="Y94" s="15">
        <f t="shared" si="60"/>
        <v>67.310833333333335</v>
      </c>
      <c r="Z94" s="15">
        <f t="shared" si="61"/>
        <v>13.568210710529399</v>
      </c>
      <c r="AA94" s="15">
        <f t="shared" si="44"/>
        <v>83.651257056576299</v>
      </c>
      <c r="AB94" s="15">
        <f t="shared" si="62"/>
        <v>299.66495069444449</v>
      </c>
      <c r="AC94" s="15">
        <f t="shared" si="63"/>
        <v>1.2514083504814981</v>
      </c>
      <c r="AD94" s="15">
        <f t="shared" si="64"/>
        <v>1.610569481973823</v>
      </c>
      <c r="AE94" s="15">
        <f t="shared" si="65"/>
        <v>0.58727287482569501</v>
      </c>
      <c r="AF94" s="15">
        <f t="shared" si="66"/>
        <v>1.1195236316532009</v>
      </c>
      <c r="AG94" s="15">
        <f t="shared" si="67"/>
        <v>1.0836048769098359E-24</v>
      </c>
      <c r="AH94" s="15">
        <f t="shared" si="68"/>
        <v>0.23392565087035827</v>
      </c>
      <c r="AI94" s="15">
        <f t="shared" si="69"/>
        <v>-8.8482250620065357E-27</v>
      </c>
      <c r="AJ94" s="15">
        <f t="shared" si="70"/>
        <v>8.9512481376336233</v>
      </c>
      <c r="AK94" s="15">
        <f t="shared" si="71"/>
        <v>0.14503062009547601</v>
      </c>
      <c r="AL94" s="15">
        <f t="shared" si="72"/>
        <v>-0.98510699201255736</v>
      </c>
      <c r="AM94" s="15">
        <f t="shared" si="73"/>
        <v>9.006459509039427</v>
      </c>
      <c r="AP94" s="16">
        <f t="shared" si="74"/>
        <v>9.006459509039427</v>
      </c>
      <c r="AQ94" t="s">
        <v>101</v>
      </c>
      <c r="BC94">
        <v>0</v>
      </c>
      <c r="BD94">
        <v>0</v>
      </c>
    </row>
  </sheetData>
  <sheetProtection algorithmName="SHA-512" hashValue="Z6EagDc/2rOAjri9ui2L34CEQwG8NG0NCkwZXoDMnYYuGufX0qlT8L2SvF78R8129ip7xUNANeTtzFb3f1ebtw==" saltValue="Rcx3F/frGHehlPRRv/TJWw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1A1ABABC-1B7C-5840-BE05-C1C255082AEF}">
            <x14:iconSet iconSet="3Symbol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$AY$7</xm:f>
              </x14:cfvo>
              <x14:cfIcon iconSet="3Symbols" iconId="2"/>
              <x14:cfIcon iconSet="3Symbols" iconId="2"/>
              <x14:cfIcon iconSet="3Symbols" iconId="0"/>
            </x14:iconSet>
          </x14:cfRule>
          <xm:sqref>AP9:AP94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62EA-70DA-6F4C-A9AF-A77F8D3BF0E8}">
  <dimension ref="A2:BD94"/>
  <sheetViews>
    <sheetView topLeftCell="P1" zoomScale="93" zoomScaleNormal="70" workbookViewId="0">
      <selection activeCell="F47" sqref="F47"/>
    </sheetView>
  </sheetViews>
  <sheetFormatPr baseColWidth="10" defaultColWidth="11.5" defaultRowHeight="15" x14ac:dyDescent="0.2"/>
  <cols>
    <col min="1" max="1" width="14.6640625" customWidth="1"/>
    <col min="2" max="2" width="11" bestFit="1" customWidth="1"/>
    <col min="3" max="3" width="8.83203125" customWidth="1"/>
    <col min="4" max="4" width="14" customWidth="1"/>
    <col min="5" max="20" width="8.83203125" customWidth="1"/>
    <col min="21" max="21" width="10.5" customWidth="1"/>
    <col min="22" max="27" width="8.83203125" customWidth="1"/>
    <col min="28" max="28" width="11.5" bestFit="1" customWidth="1"/>
    <col min="29" max="32" width="8.83203125" customWidth="1"/>
    <col min="33" max="33" width="12.5" bestFit="1" customWidth="1"/>
    <col min="34" max="34" width="8.83203125" customWidth="1"/>
    <col min="35" max="35" width="13.1640625" bestFit="1" customWidth="1"/>
    <col min="36" max="36" width="10.6640625" bestFit="1" customWidth="1"/>
    <col min="37" max="38" width="11.5" bestFit="1" customWidth="1"/>
    <col min="39" max="39" width="8.83203125" customWidth="1"/>
    <col min="40" max="40" width="0" style="4" hidden="1" customWidth="1"/>
    <col min="41" max="41" width="0" style="5" hidden="1" customWidth="1"/>
    <col min="42" max="42" width="8.1640625" style="5" customWidth="1"/>
    <col min="43" max="44" width="11.5" style="5"/>
    <col min="45" max="46" width="9.1640625" style="4" customWidth="1"/>
    <col min="47" max="260" width="8.83203125" customWidth="1"/>
    <col min="261" max="261" width="11" bestFit="1" customWidth="1"/>
    <col min="262" max="279" width="8.83203125" customWidth="1"/>
    <col min="280" max="280" width="10.5" customWidth="1"/>
    <col min="281" max="286" width="8.83203125" customWidth="1"/>
    <col min="287" max="287" width="11.5" bestFit="1" customWidth="1"/>
    <col min="288" max="291" width="8.83203125" customWidth="1"/>
    <col min="292" max="292" width="12.5" bestFit="1" customWidth="1"/>
    <col min="293" max="293" width="8.83203125" customWidth="1"/>
    <col min="294" max="294" width="13.1640625" bestFit="1" customWidth="1"/>
    <col min="295" max="295" width="10.6640625" bestFit="1" customWidth="1"/>
    <col min="296" max="297" width="11.5" bestFit="1" customWidth="1"/>
    <col min="298" max="298" width="8.83203125" customWidth="1"/>
    <col min="299" max="300" width="0" hidden="1" customWidth="1"/>
    <col min="301" max="302" width="9.1640625" customWidth="1"/>
    <col min="303" max="516" width="8.83203125" customWidth="1"/>
    <col min="517" max="517" width="11" bestFit="1" customWidth="1"/>
    <col min="518" max="535" width="8.83203125" customWidth="1"/>
    <col min="536" max="536" width="10.5" customWidth="1"/>
    <col min="537" max="542" width="8.83203125" customWidth="1"/>
    <col min="543" max="543" width="11.5" bestFit="1" customWidth="1"/>
    <col min="544" max="547" width="8.83203125" customWidth="1"/>
    <col min="548" max="548" width="12.5" bestFit="1" customWidth="1"/>
    <col min="549" max="549" width="8.83203125" customWidth="1"/>
    <col min="550" max="550" width="13.1640625" bestFit="1" customWidth="1"/>
    <col min="551" max="551" width="10.6640625" bestFit="1" customWidth="1"/>
    <col min="552" max="553" width="11.5" bestFit="1" customWidth="1"/>
    <col min="554" max="554" width="8.83203125" customWidth="1"/>
    <col min="555" max="556" width="0" hidden="1" customWidth="1"/>
    <col min="557" max="558" width="9.1640625" customWidth="1"/>
    <col min="559" max="772" width="8.83203125" customWidth="1"/>
    <col min="773" max="773" width="11" bestFit="1" customWidth="1"/>
    <col min="774" max="791" width="8.83203125" customWidth="1"/>
    <col min="792" max="792" width="10.5" customWidth="1"/>
    <col min="793" max="798" width="8.83203125" customWidth="1"/>
    <col min="799" max="799" width="11.5" bestFit="1" customWidth="1"/>
    <col min="800" max="803" width="8.83203125" customWidth="1"/>
    <col min="804" max="804" width="12.5" bestFit="1" customWidth="1"/>
    <col min="805" max="805" width="8.83203125" customWidth="1"/>
    <col min="806" max="806" width="13.1640625" bestFit="1" customWidth="1"/>
    <col min="807" max="807" width="10.6640625" bestFit="1" customWidth="1"/>
    <col min="808" max="809" width="11.5" bestFit="1" customWidth="1"/>
    <col min="810" max="810" width="8.83203125" customWidth="1"/>
    <col min="811" max="812" width="0" hidden="1" customWidth="1"/>
    <col min="813" max="814" width="9.1640625" customWidth="1"/>
    <col min="815" max="1028" width="8.83203125" customWidth="1"/>
    <col min="1029" max="1029" width="11" bestFit="1" customWidth="1"/>
    <col min="1030" max="1047" width="8.83203125" customWidth="1"/>
    <col min="1048" max="1048" width="10.5" customWidth="1"/>
    <col min="1049" max="1054" width="8.83203125" customWidth="1"/>
    <col min="1055" max="1055" width="11.5" bestFit="1" customWidth="1"/>
    <col min="1056" max="1059" width="8.83203125" customWidth="1"/>
    <col min="1060" max="1060" width="12.5" bestFit="1" customWidth="1"/>
    <col min="1061" max="1061" width="8.83203125" customWidth="1"/>
    <col min="1062" max="1062" width="13.1640625" bestFit="1" customWidth="1"/>
    <col min="1063" max="1063" width="10.6640625" bestFit="1" customWidth="1"/>
    <col min="1064" max="1065" width="11.5" bestFit="1" customWidth="1"/>
    <col min="1066" max="1066" width="8.83203125" customWidth="1"/>
    <col min="1067" max="1068" width="0" hidden="1" customWidth="1"/>
    <col min="1069" max="1070" width="9.1640625" customWidth="1"/>
    <col min="1071" max="1284" width="8.83203125" customWidth="1"/>
    <col min="1285" max="1285" width="11" bestFit="1" customWidth="1"/>
    <col min="1286" max="1303" width="8.83203125" customWidth="1"/>
    <col min="1304" max="1304" width="10.5" customWidth="1"/>
    <col min="1305" max="1310" width="8.83203125" customWidth="1"/>
    <col min="1311" max="1311" width="11.5" bestFit="1" customWidth="1"/>
    <col min="1312" max="1315" width="8.83203125" customWidth="1"/>
    <col min="1316" max="1316" width="12.5" bestFit="1" customWidth="1"/>
    <col min="1317" max="1317" width="8.83203125" customWidth="1"/>
    <col min="1318" max="1318" width="13.1640625" bestFit="1" customWidth="1"/>
    <col min="1319" max="1319" width="10.6640625" bestFit="1" customWidth="1"/>
    <col min="1320" max="1321" width="11.5" bestFit="1" customWidth="1"/>
    <col min="1322" max="1322" width="8.83203125" customWidth="1"/>
    <col min="1323" max="1324" width="0" hidden="1" customWidth="1"/>
    <col min="1325" max="1326" width="9.1640625" customWidth="1"/>
    <col min="1327" max="1540" width="8.83203125" customWidth="1"/>
    <col min="1541" max="1541" width="11" bestFit="1" customWidth="1"/>
    <col min="1542" max="1559" width="8.83203125" customWidth="1"/>
    <col min="1560" max="1560" width="10.5" customWidth="1"/>
    <col min="1561" max="1566" width="8.83203125" customWidth="1"/>
    <col min="1567" max="1567" width="11.5" bestFit="1" customWidth="1"/>
    <col min="1568" max="1571" width="8.83203125" customWidth="1"/>
    <col min="1572" max="1572" width="12.5" bestFit="1" customWidth="1"/>
    <col min="1573" max="1573" width="8.83203125" customWidth="1"/>
    <col min="1574" max="1574" width="13.1640625" bestFit="1" customWidth="1"/>
    <col min="1575" max="1575" width="10.6640625" bestFit="1" customWidth="1"/>
    <col min="1576" max="1577" width="11.5" bestFit="1" customWidth="1"/>
    <col min="1578" max="1578" width="8.83203125" customWidth="1"/>
    <col min="1579" max="1580" width="0" hidden="1" customWidth="1"/>
    <col min="1581" max="1582" width="9.1640625" customWidth="1"/>
    <col min="1583" max="1796" width="8.83203125" customWidth="1"/>
    <col min="1797" max="1797" width="11" bestFit="1" customWidth="1"/>
    <col min="1798" max="1815" width="8.83203125" customWidth="1"/>
    <col min="1816" max="1816" width="10.5" customWidth="1"/>
    <col min="1817" max="1822" width="8.83203125" customWidth="1"/>
    <col min="1823" max="1823" width="11.5" bestFit="1" customWidth="1"/>
    <col min="1824" max="1827" width="8.83203125" customWidth="1"/>
    <col min="1828" max="1828" width="12.5" bestFit="1" customWidth="1"/>
    <col min="1829" max="1829" width="8.83203125" customWidth="1"/>
    <col min="1830" max="1830" width="13.1640625" bestFit="1" customWidth="1"/>
    <col min="1831" max="1831" width="10.6640625" bestFit="1" customWidth="1"/>
    <col min="1832" max="1833" width="11.5" bestFit="1" customWidth="1"/>
    <col min="1834" max="1834" width="8.83203125" customWidth="1"/>
    <col min="1835" max="1836" width="0" hidden="1" customWidth="1"/>
    <col min="1837" max="1838" width="9.1640625" customWidth="1"/>
    <col min="1839" max="2052" width="8.83203125" customWidth="1"/>
    <col min="2053" max="2053" width="11" bestFit="1" customWidth="1"/>
    <col min="2054" max="2071" width="8.83203125" customWidth="1"/>
    <col min="2072" max="2072" width="10.5" customWidth="1"/>
    <col min="2073" max="2078" width="8.83203125" customWidth="1"/>
    <col min="2079" max="2079" width="11.5" bestFit="1" customWidth="1"/>
    <col min="2080" max="2083" width="8.83203125" customWidth="1"/>
    <col min="2084" max="2084" width="12.5" bestFit="1" customWidth="1"/>
    <col min="2085" max="2085" width="8.83203125" customWidth="1"/>
    <col min="2086" max="2086" width="13.1640625" bestFit="1" customWidth="1"/>
    <col min="2087" max="2087" width="10.6640625" bestFit="1" customWidth="1"/>
    <col min="2088" max="2089" width="11.5" bestFit="1" customWidth="1"/>
    <col min="2090" max="2090" width="8.83203125" customWidth="1"/>
    <col min="2091" max="2092" width="0" hidden="1" customWidth="1"/>
    <col min="2093" max="2094" width="9.1640625" customWidth="1"/>
    <col min="2095" max="2308" width="8.83203125" customWidth="1"/>
    <col min="2309" max="2309" width="11" bestFit="1" customWidth="1"/>
    <col min="2310" max="2327" width="8.83203125" customWidth="1"/>
    <col min="2328" max="2328" width="10.5" customWidth="1"/>
    <col min="2329" max="2334" width="8.83203125" customWidth="1"/>
    <col min="2335" max="2335" width="11.5" bestFit="1" customWidth="1"/>
    <col min="2336" max="2339" width="8.83203125" customWidth="1"/>
    <col min="2340" max="2340" width="12.5" bestFit="1" customWidth="1"/>
    <col min="2341" max="2341" width="8.83203125" customWidth="1"/>
    <col min="2342" max="2342" width="13.1640625" bestFit="1" customWidth="1"/>
    <col min="2343" max="2343" width="10.6640625" bestFit="1" customWidth="1"/>
    <col min="2344" max="2345" width="11.5" bestFit="1" customWidth="1"/>
    <col min="2346" max="2346" width="8.83203125" customWidth="1"/>
    <col min="2347" max="2348" width="0" hidden="1" customWidth="1"/>
    <col min="2349" max="2350" width="9.1640625" customWidth="1"/>
    <col min="2351" max="2564" width="8.83203125" customWidth="1"/>
    <col min="2565" max="2565" width="11" bestFit="1" customWidth="1"/>
    <col min="2566" max="2583" width="8.83203125" customWidth="1"/>
    <col min="2584" max="2584" width="10.5" customWidth="1"/>
    <col min="2585" max="2590" width="8.83203125" customWidth="1"/>
    <col min="2591" max="2591" width="11.5" bestFit="1" customWidth="1"/>
    <col min="2592" max="2595" width="8.83203125" customWidth="1"/>
    <col min="2596" max="2596" width="12.5" bestFit="1" customWidth="1"/>
    <col min="2597" max="2597" width="8.83203125" customWidth="1"/>
    <col min="2598" max="2598" width="13.1640625" bestFit="1" customWidth="1"/>
    <col min="2599" max="2599" width="10.6640625" bestFit="1" customWidth="1"/>
    <col min="2600" max="2601" width="11.5" bestFit="1" customWidth="1"/>
    <col min="2602" max="2602" width="8.83203125" customWidth="1"/>
    <col min="2603" max="2604" width="0" hidden="1" customWidth="1"/>
    <col min="2605" max="2606" width="9.1640625" customWidth="1"/>
    <col min="2607" max="2820" width="8.83203125" customWidth="1"/>
    <col min="2821" max="2821" width="11" bestFit="1" customWidth="1"/>
    <col min="2822" max="2839" width="8.83203125" customWidth="1"/>
    <col min="2840" max="2840" width="10.5" customWidth="1"/>
    <col min="2841" max="2846" width="8.83203125" customWidth="1"/>
    <col min="2847" max="2847" width="11.5" bestFit="1" customWidth="1"/>
    <col min="2848" max="2851" width="8.83203125" customWidth="1"/>
    <col min="2852" max="2852" width="12.5" bestFit="1" customWidth="1"/>
    <col min="2853" max="2853" width="8.83203125" customWidth="1"/>
    <col min="2854" max="2854" width="13.1640625" bestFit="1" customWidth="1"/>
    <col min="2855" max="2855" width="10.6640625" bestFit="1" customWidth="1"/>
    <col min="2856" max="2857" width="11.5" bestFit="1" customWidth="1"/>
    <col min="2858" max="2858" width="8.83203125" customWidth="1"/>
    <col min="2859" max="2860" width="0" hidden="1" customWidth="1"/>
    <col min="2861" max="2862" width="9.1640625" customWidth="1"/>
    <col min="2863" max="3076" width="8.83203125" customWidth="1"/>
    <col min="3077" max="3077" width="11" bestFit="1" customWidth="1"/>
    <col min="3078" max="3095" width="8.83203125" customWidth="1"/>
    <col min="3096" max="3096" width="10.5" customWidth="1"/>
    <col min="3097" max="3102" width="8.83203125" customWidth="1"/>
    <col min="3103" max="3103" width="11.5" bestFit="1" customWidth="1"/>
    <col min="3104" max="3107" width="8.83203125" customWidth="1"/>
    <col min="3108" max="3108" width="12.5" bestFit="1" customWidth="1"/>
    <col min="3109" max="3109" width="8.83203125" customWidth="1"/>
    <col min="3110" max="3110" width="13.1640625" bestFit="1" customWidth="1"/>
    <col min="3111" max="3111" width="10.6640625" bestFit="1" customWidth="1"/>
    <col min="3112" max="3113" width="11.5" bestFit="1" customWidth="1"/>
    <col min="3114" max="3114" width="8.83203125" customWidth="1"/>
    <col min="3115" max="3116" width="0" hidden="1" customWidth="1"/>
    <col min="3117" max="3118" width="9.1640625" customWidth="1"/>
    <col min="3119" max="3332" width="8.83203125" customWidth="1"/>
    <col min="3333" max="3333" width="11" bestFit="1" customWidth="1"/>
    <col min="3334" max="3351" width="8.83203125" customWidth="1"/>
    <col min="3352" max="3352" width="10.5" customWidth="1"/>
    <col min="3353" max="3358" width="8.83203125" customWidth="1"/>
    <col min="3359" max="3359" width="11.5" bestFit="1" customWidth="1"/>
    <col min="3360" max="3363" width="8.83203125" customWidth="1"/>
    <col min="3364" max="3364" width="12.5" bestFit="1" customWidth="1"/>
    <col min="3365" max="3365" width="8.83203125" customWidth="1"/>
    <col min="3366" max="3366" width="13.1640625" bestFit="1" customWidth="1"/>
    <col min="3367" max="3367" width="10.6640625" bestFit="1" customWidth="1"/>
    <col min="3368" max="3369" width="11.5" bestFit="1" customWidth="1"/>
    <col min="3370" max="3370" width="8.83203125" customWidth="1"/>
    <col min="3371" max="3372" width="0" hidden="1" customWidth="1"/>
    <col min="3373" max="3374" width="9.1640625" customWidth="1"/>
    <col min="3375" max="3588" width="8.83203125" customWidth="1"/>
    <col min="3589" max="3589" width="11" bestFit="1" customWidth="1"/>
    <col min="3590" max="3607" width="8.83203125" customWidth="1"/>
    <col min="3608" max="3608" width="10.5" customWidth="1"/>
    <col min="3609" max="3614" width="8.83203125" customWidth="1"/>
    <col min="3615" max="3615" width="11.5" bestFit="1" customWidth="1"/>
    <col min="3616" max="3619" width="8.83203125" customWidth="1"/>
    <col min="3620" max="3620" width="12.5" bestFit="1" customWidth="1"/>
    <col min="3621" max="3621" width="8.83203125" customWidth="1"/>
    <col min="3622" max="3622" width="13.1640625" bestFit="1" customWidth="1"/>
    <col min="3623" max="3623" width="10.6640625" bestFit="1" customWidth="1"/>
    <col min="3624" max="3625" width="11.5" bestFit="1" customWidth="1"/>
    <col min="3626" max="3626" width="8.83203125" customWidth="1"/>
    <col min="3627" max="3628" width="0" hidden="1" customWidth="1"/>
    <col min="3629" max="3630" width="9.1640625" customWidth="1"/>
    <col min="3631" max="3844" width="8.83203125" customWidth="1"/>
    <col min="3845" max="3845" width="11" bestFit="1" customWidth="1"/>
    <col min="3846" max="3863" width="8.83203125" customWidth="1"/>
    <col min="3864" max="3864" width="10.5" customWidth="1"/>
    <col min="3865" max="3870" width="8.83203125" customWidth="1"/>
    <col min="3871" max="3871" width="11.5" bestFit="1" customWidth="1"/>
    <col min="3872" max="3875" width="8.83203125" customWidth="1"/>
    <col min="3876" max="3876" width="12.5" bestFit="1" customWidth="1"/>
    <col min="3877" max="3877" width="8.83203125" customWidth="1"/>
    <col min="3878" max="3878" width="13.1640625" bestFit="1" customWidth="1"/>
    <col min="3879" max="3879" width="10.6640625" bestFit="1" customWidth="1"/>
    <col min="3880" max="3881" width="11.5" bestFit="1" customWidth="1"/>
    <col min="3882" max="3882" width="8.83203125" customWidth="1"/>
    <col min="3883" max="3884" width="0" hidden="1" customWidth="1"/>
    <col min="3885" max="3886" width="9.1640625" customWidth="1"/>
    <col min="3887" max="4100" width="8.83203125" customWidth="1"/>
    <col min="4101" max="4101" width="11" bestFit="1" customWidth="1"/>
    <col min="4102" max="4119" width="8.83203125" customWidth="1"/>
    <col min="4120" max="4120" width="10.5" customWidth="1"/>
    <col min="4121" max="4126" width="8.83203125" customWidth="1"/>
    <col min="4127" max="4127" width="11.5" bestFit="1" customWidth="1"/>
    <col min="4128" max="4131" width="8.83203125" customWidth="1"/>
    <col min="4132" max="4132" width="12.5" bestFit="1" customWidth="1"/>
    <col min="4133" max="4133" width="8.83203125" customWidth="1"/>
    <col min="4134" max="4134" width="13.1640625" bestFit="1" customWidth="1"/>
    <col min="4135" max="4135" width="10.6640625" bestFit="1" customWidth="1"/>
    <col min="4136" max="4137" width="11.5" bestFit="1" customWidth="1"/>
    <col min="4138" max="4138" width="8.83203125" customWidth="1"/>
    <col min="4139" max="4140" width="0" hidden="1" customWidth="1"/>
    <col min="4141" max="4142" width="9.1640625" customWidth="1"/>
    <col min="4143" max="4356" width="8.83203125" customWidth="1"/>
    <col min="4357" max="4357" width="11" bestFit="1" customWidth="1"/>
    <col min="4358" max="4375" width="8.83203125" customWidth="1"/>
    <col min="4376" max="4376" width="10.5" customWidth="1"/>
    <col min="4377" max="4382" width="8.83203125" customWidth="1"/>
    <col min="4383" max="4383" width="11.5" bestFit="1" customWidth="1"/>
    <col min="4384" max="4387" width="8.83203125" customWidth="1"/>
    <col min="4388" max="4388" width="12.5" bestFit="1" customWidth="1"/>
    <col min="4389" max="4389" width="8.83203125" customWidth="1"/>
    <col min="4390" max="4390" width="13.1640625" bestFit="1" customWidth="1"/>
    <col min="4391" max="4391" width="10.6640625" bestFit="1" customWidth="1"/>
    <col min="4392" max="4393" width="11.5" bestFit="1" customWidth="1"/>
    <col min="4394" max="4394" width="8.83203125" customWidth="1"/>
    <col min="4395" max="4396" width="0" hidden="1" customWidth="1"/>
    <col min="4397" max="4398" width="9.1640625" customWidth="1"/>
    <col min="4399" max="4612" width="8.83203125" customWidth="1"/>
    <col min="4613" max="4613" width="11" bestFit="1" customWidth="1"/>
    <col min="4614" max="4631" width="8.83203125" customWidth="1"/>
    <col min="4632" max="4632" width="10.5" customWidth="1"/>
    <col min="4633" max="4638" width="8.83203125" customWidth="1"/>
    <col min="4639" max="4639" width="11.5" bestFit="1" customWidth="1"/>
    <col min="4640" max="4643" width="8.83203125" customWidth="1"/>
    <col min="4644" max="4644" width="12.5" bestFit="1" customWidth="1"/>
    <col min="4645" max="4645" width="8.83203125" customWidth="1"/>
    <col min="4646" max="4646" width="13.1640625" bestFit="1" customWidth="1"/>
    <col min="4647" max="4647" width="10.6640625" bestFit="1" customWidth="1"/>
    <col min="4648" max="4649" width="11.5" bestFit="1" customWidth="1"/>
    <col min="4650" max="4650" width="8.83203125" customWidth="1"/>
    <col min="4651" max="4652" width="0" hidden="1" customWidth="1"/>
    <col min="4653" max="4654" width="9.1640625" customWidth="1"/>
    <col min="4655" max="4868" width="8.83203125" customWidth="1"/>
    <col min="4869" max="4869" width="11" bestFit="1" customWidth="1"/>
    <col min="4870" max="4887" width="8.83203125" customWidth="1"/>
    <col min="4888" max="4888" width="10.5" customWidth="1"/>
    <col min="4889" max="4894" width="8.83203125" customWidth="1"/>
    <col min="4895" max="4895" width="11.5" bestFit="1" customWidth="1"/>
    <col min="4896" max="4899" width="8.83203125" customWidth="1"/>
    <col min="4900" max="4900" width="12.5" bestFit="1" customWidth="1"/>
    <col min="4901" max="4901" width="8.83203125" customWidth="1"/>
    <col min="4902" max="4902" width="13.1640625" bestFit="1" customWidth="1"/>
    <col min="4903" max="4903" width="10.6640625" bestFit="1" customWidth="1"/>
    <col min="4904" max="4905" width="11.5" bestFit="1" customWidth="1"/>
    <col min="4906" max="4906" width="8.83203125" customWidth="1"/>
    <col min="4907" max="4908" width="0" hidden="1" customWidth="1"/>
    <col min="4909" max="4910" width="9.1640625" customWidth="1"/>
    <col min="4911" max="5124" width="8.83203125" customWidth="1"/>
    <col min="5125" max="5125" width="11" bestFit="1" customWidth="1"/>
    <col min="5126" max="5143" width="8.83203125" customWidth="1"/>
    <col min="5144" max="5144" width="10.5" customWidth="1"/>
    <col min="5145" max="5150" width="8.83203125" customWidth="1"/>
    <col min="5151" max="5151" width="11.5" bestFit="1" customWidth="1"/>
    <col min="5152" max="5155" width="8.83203125" customWidth="1"/>
    <col min="5156" max="5156" width="12.5" bestFit="1" customWidth="1"/>
    <col min="5157" max="5157" width="8.83203125" customWidth="1"/>
    <col min="5158" max="5158" width="13.1640625" bestFit="1" customWidth="1"/>
    <col min="5159" max="5159" width="10.6640625" bestFit="1" customWidth="1"/>
    <col min="5160" max="5161" width="11.5" bestFit="1" customWidth="1"/>
    <col min="5162" max="5162" width="8.83203125" customWidth="1"/>
    <col min="5163" max="5164" width="0" hidden="1" customWidth="1"/>
    <col min="5165" max="5166" width="9.1640625" customWidth="1"/>
    <col min="5167" max="5380" width="8.83203125" customWidth="1"/>
    <col min="5381" max="5381" width="11" bestFit="1" customWidth="1"/>
    <col min="5382" max="5399" width="8.83203125" customWidth="1"/>
    <col min="5400" max="5400" width="10.5" customWidth="1"/>
    <col min="5401" max="5406" width="8.83203125" customWidth="1"/>
    <col min="5407" max="5407" width="11.5" bestFit="1" customWidth="1"/>
    <col min="5408" max="5411" width="8.83203125" customWidth="1"/>
    <col min="5412" max="5412" width="12.5" bestFit="1" customWidth="1"/>
    <col min="5413" max="5413" width="8.83203125" customWidth="1"/>
    <col min="5414" max="5414" width="13.1640625" bestFit="1" customWidth="1"/>
    <col min="5415" max="5415" width="10.6640625" bestFit="1" customWidth="1"/>
    <col min="5416" max="5417" width="11.5" bestFit="1" customWidth="1"/>
    <col min="5418" max="5418" width="8.83203125" customWidth="1"/>
    <col min="5419" max="5420" width="0" hidden="1" customWidth="1"/>
    <col min="5421" max="5422" width="9.1640625" customWidth="1"/>
    <col min="5423" max="5636" width="8.83203125" customWidth="1"/>
    <col min="5637" max="5637" width="11" bestFit="1" customWidth="1"/>
    <col min="5638" max="5655" width="8.83203125" customWidth="1"/>
    <col min="5656" max="5656" width="10.5" customWidth="1"/>
    <col min="5657" max="5662" width="8.83203125" customWidth="1"/>
    <col min="5663" max="5663" width="11.5" bestFit="1" customWidth="1"/>
    <col min="5664" max="5667" width="8.83203125" customWidth="1"/>
    <col min="5668" max="5668" width="12.5" bestFit="1" customWidth="1"/>
    <col min="5669" max="5669" width="8.83203125" customWidth="1"/>
    <col min="5670" max="5670" width="13.1640625" bestFit="1" customWidth="1"/>
    <col min="5671" max="5671" width="10.6640625" bestFit="1" customWidth="1"/>
    <col min="5672" max="5673" width="11.5" bestFit="1" customWidth="1"/>
    <col min="5674" max="5674" width="8.83203125" customWidth="1"/>
    <col min="5675" max="5676" width="0" hidden="1" customWidth="1"/>
    <col min="5677" max="5678" width="9.1640625" customWidth="1"/>
    <col min="5679" max="5892" width="8.83203125" customWidth="1"/>
    <col min="5893" max="5893" width="11" bestFit="1" customWidth="1"/>
    <col min="5894" max="5911" width="8.83203125" customWidth="1"/>
    <col min="5912" max="5912" width="10.5" customWidth="1"/>
    <col min="5913" max="5918" width="8.83203125" customWidth="1"/>
    <col min="5919" max="5919" width="11.5" bestFit="1" customWidth="1"/>
    <col min="5920" max="5923" width="8.83203125" customWidth="1"/>
    <col min="5924" max="5924" width="12.5" bestFit="1" customWidth="1"/>
    <col min="5925" max="5925" width="8.83203125" customWidth="1"/>
    <col min="5926" max="5926" width="13.1640625" bestFit="1" customWidth="1"/>
    <col min="5927" max="5927" width="10.6640625" bestFit="1" customWidth="1"/>
    <col min="5928" max="5929" width="11.5" bestFit="1" customWidth="1"/>
    <col min="5930" max="5930" width="8.83203125" customWidth="1"/>
    <col min="5931" max="5932" width="0" hidden="1" customWidth="1"/>
    <col min="5933" max="5934" width="9.1640625" customWidth="1"/>
    <col min="5935" max="6148" width="8.83203125" customWidth="1"/>
    <col min="6149" max="6149" width="11" bestFit="1" customWidth="1"/>
    <col min="6150" max="6167" width="8.83203125" customWidth="1"/>
    <col min="6168" max="6168" width="10.5" customWidth="1"/>
    <col min="6169" max="6174" width="8.83203125" customWidth="1"/>
    <col min="6175" max="6175" width="11.5" bestFit="1" customWidth="1"/>
    <col min="6176" max="6179" width="8.83203125" customWidth="1"/>
    <col min="6180" max="6180" width="12.5" bestFit="1" customWidth="1"/>
    <col min="6181" max="6181" width="8.83203125" customWidth="1"/>
    <col min="6182" max="6182" width="13.1640625" bestFit="1" customWidth="1"/>
    <col min="6183" max="6183" width="10.6640625" bestFit="1" customWidth="1"/>
    <col min="6184" max="6185" width="11.5" bestFit="1" customWidth="1"/>
    <col min="6186" max="6186" width="8.83203125" customWidth="1"/>
    <col min="6187" max="6188" width="0" hidden="1" customWidth="1"/>
    <col min="6189" max="6190" width="9.1640625" customWidth="1"/>
    <col min="6191" max="6404" width="8.83203125" customWidth="1"/>
    <col min="6405" max="6405" width="11" bestFit="1" customWidth="1"/>
    <col min="6406" max="6423" width="8.83203125" customWidth="1"/>
    <col min="6424" max="6424" width="10.5" customWidth="1"/>
    <col min="6425" max="6430" width="8.83203125" customWidth="1"/>
    <col min="6431" max="6431" width="11.5" bestFit="1" customWidth="1"/>
    <col min="6432" max="6435" width="8.83203125" customWidth="1"/>
    <col min="6436" max="6436" width="12.5" bestFit="1" customWidth="1"/>
    <col min="6437" max="6437" width="8.83203125" customWidth="1"/>
    <col min="6438" max="6438" width="13.1640625" bestFit="1" customWidth="1"/>
    <col min="6439" max="6439" width="10.6640625" bestFit="1" customWidth="1"/>
    <col min="6440" max="6441" width="11.5" bestFit="1" customWidth="1"/>
    <col min="6442" max="6442" width="8.83203125" customWidth="1"/>
    <col min="6443" max="6444" width="0" hidden="1" customWidth="1"/>
    <col min="6445" max="6446" width="9.1640625" customWidth="1"/>
    <col min="6447" max="6660" width="8.83203125" customWidth="1"/>
    <col min="6661" max="6661" width="11" bestFit="1" customWidth="1"/>
    <col min="6662" max="6679" width="8.83203125" customWidth="1"/>
    <col min="6680" max="6680" width="10.5" customWidth="1"/>
    <col min="6681" max="6686" width="8.83203125" customWidth="1"/>
    <col min="6687" max="6687" width="11.5" bestFit="1" customWidth="1"/>
    <col min="6688" max="6691" width="8.83203125" customWidth="1"/>
    <col min="6692" max="6692" width="12.5" bestFit="1" customWidth="1"/>
    <col min="6693" max="6693" width="8.83203125" customWidth="1"/>
    <col min="6694" max="6694" width="13.1640625" bestFit="1" customWidth="1"/>
    <col min="6695" max="6695" width="10.6640625" bestFit="1" customWidth="1"/>
    <col min="6696" max="6697" width="11.5" bestFit="1" customWidth="1"/>
    <col min="6698" max="6698" width="8.83203125" customWidth="1"/>
    <col min="6699" max="6700" width="0" hidden="1" customWidth="1"/>
    <col min="6701" max="6702" width="9.1640625" customWidth="1"/>
    <col min="6703" max="6916" width="8.83203125" customWidth="1"/>
    <col min="6917" max="6917" width="11" bestFit="1" customWidth="1"/>
    <col min="6918" max="6935" width="8.83203125" customWidth="1"/>
    <col min="6936" max="6936" width="10.5" customWidth="1"/>
    <col min="6937" max="6942" width="8.83203125" customWidth="1"/>
    <col min="6943" max="6943" width="11.5" bestFit="1" customWidth="1"/>
    <col min="6944" max="6947" width="8.83203125" customWidth="1"/>
    <col min="6948" max="6948" width="12.5" bestFit="1" customWidth="1"/>
    <col min="6949" max="6949" width="8.83203125" customWidth="1"/>
    <col min="6950" max="6950" width="13.1640625" bestFit="1" customWidth="1"/>
    <col min="6951" max="6951" width="10.6640625" bestFit="1" customWidth="1"/>
    <col min="6952" max="6953" width="11.5" bestFit="1" customWidth="1"/>
    <col min="6954" max="6954" width="8.83203125" customWidth="1"/>
    <col min="6955" max="6956" width="0" hidden="1" customWidth="1"/>
    <col min="6957" max="6958" width="9.1640625" customWidth="1"/>
    <col min="6959" max="7172" width="8.83203125" customWidth="1"/>
    <col min="7173" max="7173" width="11" bestFit="1" customWidth="1"/>
    <col min="7174" max="7191" width="8.83203125" customWidth="1"/>
    <col min="7192" max="7192" width="10.5" customWidth="1"/>
    <col min="7193" max="7198" width="8.83203125" customWidth="1"/>
    <col min="7199" max="7199" width="11.5" bestFit="1" customWidth="1"/>
    <col min="7200" max="7203" width="8.83203125" customWidth="1"/>
    <col min="7204" max="7204" width="12.5" bestFit="1" customWidth="1"/>
    <col min="7205" max="7205" width="8.83203125" customWidth="1"/>
    <col min="7206" max="7206" width="13.1640625" bestFit="1" customWidth="1"/>
    <col min="7207" max="7207" width="10.6640625" bestFit="1" customWidth="1"/>
    <col min="7208" max="7209" width="11.5" bestFit="1" customWidth="1"/>
    <col min="7210" max="7210" width="8.83203125" customWidth="1"/>
    <col min="7211" max="7212" width="0" hidden="1" customWidth="1"/>
    <col min="7213" max="7214" width="9.1640625" customWidth="1"/>
    <col min="7215" max="7428" width="8.83203125" customWidth="1"/>
    <col min="7429" max="7429" width="11" bestFit="1" customWidth="1"/>
    <col min="7430" max="7447" width="8.83203125" customWidth="1"/>
    <col min="7448" max="7448" width="10.5" customWidth="1"/>
    <col min="7449" max="7454" width="8.83203125" customWidth="1"/>
    <col min="7455" max="7455" width="11.5" bestFit="1" customWidth="1"/>
    <col min="7456" max="7459" width="8.83203125" customWidth="1"/>
    <col min="7460" max="7460" width="12.5" bestFit="1" customWidth="1"/>
    <col min="7461" max="7461" width="8.83203125" customWidth="1"/>
    <col min="7462" max="7462" width="13.1640625" bestFit="1" customWidth="1"/>
    <col min="7463" max="7463" width="10.6640625" bestFit="1" customWidth="1"/>
    <col min="7464" max="7465" width="11.5" bestFit="1" customWidth="1"/>
    <col min="7466" max="7466" width="8.83203125" customWidth="1"/>
    <col min="7467" max="7468" width="0" hidden="1" customWidth="1"/>
    <col min="7469" max="7470" width="9.1640625" customWidth="1"/>
    <col min="7471" max="7684" width="8.83203125" customWidth="1"/>
    <col min="7685" max="7685" width="11" bestFit="1" customWidth="1"/>
    <col min="7686" max="7703" width="8.83203125" customWidth="1"/>
    <col min="7704" max="7704" width="10.5" customWidth="1"/>
    <col min="7705" max="7710" width="8.83203125" customWidth="1"/>
    <col min="7711" max="7711" width="11.5" bestFit="1" customWidth="1"/>
    <col min="7712" max="7715" width="8.83203125" customWidth="1"/>
    <col min="7716" max="7716" width="12.5" bestFit="1" customWidth="1"/>
    <col min="7717" max="7717" width="8.83203125" customWidth="1"/>
    <col min="7718" max="7718" width="13.1640625" bestFit="1" customWidth="1"/>
    <col min="7719" max="7719" width="10.6640625" bestFit="1" customWidth="1"/>
    <col min="7720" max="7721" width="11.5" bestFit="1" customWidth="1"/>
    <col min="7722" max="7722" width="8.83203125" customWidth="1"/>
    <col min="7723" max="7724" width="0" hidden="1" customWidth="1"/>
    <col min="7725" max="7726" width="9.1640625" customWidth="1"/>
    <col min="7727" max="7940" width="8.83203125" customWidth="1"/>
    <col min="7941" max="7941" width="11" bestFit="1" customWidth="1"/>
    <col min="7942" max="7959" width="8.83203125" customWidth="1"/>
    <col min="7960" max="7960" width="10.5" customWidth="1"/>
    <col min="7961" max="7966" width="8.83203125" customWidth="1"/>
    <col min="7967" max="7967" width="11.5" bestFit="1" customWidth="1"/>
    <col min="7968" max="7971" width="8.83203125" customWidth="1"/>
    <col min="7972" max="7972" width="12.5" bestFit="1" customWidth="1"/>
    <col min="7973" max="7973" width="8.83203125" customWidth="1"/>
    <col min="7974" max="7974" width="13.1640625" bestFit="1" customWidth="1"/>
    <col min="7975" max="7975" width="10.6640625" bestFit="1" customWidth="1"/>
    <col min="7976" max="7977" width="11.5" bestFit="1" customWidth="1"/>
    <col min="7978" max="7978" width="8.83203125" customWidth="1"/>
    <col min="7979" max="7980" width="0" hidden="1" customWidth="1"/>
    <col min="7981" max="7982" width="9.1640625" customWidth="1"/>
    <col min="7983" max="8196" width="8.83203125" customWidth="1"/>
    <col min="8197" max="8197" width="11" bestFit="1" customWidth="1"/>
    <col min="8198" max="8215" width="8.83203125" customWidth="1"/>
    <col min="8216" max="8216" width="10.5" customWidth="1"/>
    <col min="8217" max="8222" width="8.83203125" customWidth="1"/>
    <col min="8223" max="8223" width="11.5" bestFit="1" customWidth="1"/>
    <col min="8224" max="8227" width="8.83203125" customWidth="1"/>
    <col min="8228" max="8228" width="12.5" bestFit="1" customWidth="1"/>
    <col min="8229" max="8229" width="8.83203125" customWidth="1"/>
    <col min="8230" max="8230" width="13.1640625" bestFit="1" customWidth="1"/>
    <col min="8231" max="8231" width="10.6640625" bestFit="1" customWidth="1"/>
    <col min="8232" max="8233" width="11.5" bestFit="1" customWidth="1"/>
    <col min="8234" max="8234" width="8.83203125" customWidth="1"/>
    <col min="8235" max="8236" width="0" hidden="1" customWidth="1"/>
    <col min="8237" max="8238" width="9.1640625" customWidth="1"/>
    <col min="8239" max="8452" width="8.83203125" customWidth="1"/>
    <col min="8453" max="8453" width="11" bestFit="1" customWidth="1"/>
    <col min="8454" max="8471" width="8.83203125" customWidth="1"/>
    <col min="8472" max="8472" width="10.5" customWidth="1"/>
    <col min="8473" max="8478" width="8.83203125" customWidth="1"/>
    <col min="8479" max="8479" width="11.5" bestFit="1" customWidth="1"/>
    <col min="8480" max="8483" width="8.83203125" customWidth="1"/>
    <col min="8484" max="8484" width="12.5" bestFit="1" customWidth="1"/>
    <col min="8485" max="8485" width="8.83203125" customWidth="1"/>
    <col min="8486" max="8486" width="13.1640625" bestFit="1" customWidth="1"/>
    <col min="8487" max="8487" width="10.6640625" bestFit="1" customWidth="1"/>
    <col min="8488" max="8489" width="11.5" bestFit="1" customWidth="1"/>
    <col min="8490" max="8490" width="8.83203125" customWidth="1"/>
    <col min="8491" max="8492" width="0" hidden="1" customWidth="1"/>
    <col min="8493" max="8494" width="9.1640625" customWidth="1"/>
    <col min="8495" max="8708" width="8.83203125" customWidth="1"/>
    <col min="8709" max="8709" width="11" bestFit="1" customWidth="1"/>
    <col min="8710" max="8727" width="8.83203125" customWidth="1"/>
    <col min="8728" max="8728" width="10.5" customWidth="1"/>
    <col min="8729" max="8734" width="8.83203125" customWidth="1"/>
    <col min="8735" max="8735" width="11.5" bestFit="1" customWidth="1"/>
    <col min="8736" max="8739" width="8.83203125" customWidth="1"/>
    <col min="8740" max="8740" width="12.5" bestFit="1" customWidth="1"/>
    <col min="8741" max="8741" width="8.83203125" customWidth="1"/>
    <col min="8742" max="8742" width="13.1640625" bestFit="1" customWidth="1"/>
    <col min="8743" max="8743" width="10.6640625" bestFit="1" customWidth="1"/>
    <col min="8744" max="8745" width="11.5" bestFit="1" customWidth="1"/>
    <col min="8746" max="8746" width="8.83203125" customWidth="1"/>
    <col min="8747" max="8748" width="0" hidden="1" customWidth="1"/>
    <col min="8749" max="8750" width="9.1640625" customWidth="1"/>
    <col min="8751" max="8964" width="8.83203125" customWidth="1"/>
    <col min="8965" max="8965" width="11" bestFit="1" customWidth="1"/>
    <col min="8966" max="8983" width="8.83203125" customWidth="1"/>
    <col min="8984" max="8984" width="10.5" customWidth="1"/>
    <col min="8985" max="8990" width="8.83203125" customWidth="1"/>
    <col min="8991" max="8991" width="11.5" bestFit="1" customWidth="1"/>
    <col min="8992" max="8995" width="8.83203125" customWidth="1"/>
    <col min="8996" max="8996" width="12.5" bestFit="1" customWidth="1"/>
    <col min="8997" max="8997" width="8.83203125" customWidth="1"/>
    <col min="8998" max="8998" width="13.1640625" bestFit="1" customWidth="1"/>
    <col min="8999" max="8999" width="10.6640625" bestFit="1" customWidth="1"/>
    <col min="9000" max="9001" width="11.5" bestFit="1" customWidth="1"/>
    <col min="9002" max="9002" width="8.83203125" customWidth="1"/>
    <col min="9003" max="9004" width="0" hidden="1" customWidth="1"/>
    <col min="9005" max="9006" width="9.1640625" customWidth="1"/>
    <col min="9007" max="9220" width="8.83203125" customWidth="1"/>
    <col min="9221" max="9221" width="11" bestFit="1" customWidth="1"/>
    <col min="9222" max="9239" width="8.83203125" customWidth="1"/>
    <col min="9240" max="9240" width="10.5" customWidth="1"/>
    <col min="9241" max="9246" width="8.83203125" customWidth="1"/>
    <col min="9247" max="9247" width="11.5" bestFit="1" customWidth="1"/>
    <col min="9248" max="9251" width="8.83203125" customWidth="1"/>
    <col min="9252" max="9252" width="12.5" bestFit="1" customWidth="1"/>
    <col min="9253" max="9253" width="8.83203125" customWidth="1"/>
    <col min="9254" max="9254" width="13.1640625" bestFit="1" customWidth="1"/>
    <col min="9255" max="9255" width="10.6640625" bestFit="1" customWidth="1"/>
    <col min="9256" max="9257" width="11.5" bestFit="1" customWidth="1"/>
    <col min="9258" max="9258" width="8.83203125" customWidth="1"/>
    <col min="9259" max="9260" width="0" hidden="1" customWidth="1"/>
    <col min="9261" max="9262" width="9.1640625" customWidth="1"/>
    <col min="9263" max="9476" width="8.83203125" customWidth="1"/>
    <col min="9477" max="9477" width="11" bestFit="1" customWidth="1"/>
    <col min="9478" max="9495" width="8.83203125" customWidth="1"/>
    <col min="9496" max="9496" width="10.5" customWidth="1"/>
    <col min="9497" max="9502" width="8.83203125" customWidth="1"/>
    <col min="9503" max="9503" width="11.5" bestFit="1" customWidth="1"/>
    <col min="9504" max="9507" width="8.83203125" customWidth="1"/>
    <col min="9508" max="9508" width="12.5" bestFit="1" customWidth="1"/>
    <col min="9509" max="9509" width="8.83203125" customWidth="1"/>
    <col min="9510" max="9510" width="13.1640625" bestFit="1" customWidth="1"/>
    <col min="9511" max="9511" width="10.6640625" bestFit="1" customWidth="1"/>
    <col min="9512" max="9513" width="11.5" bestFit="1" customWidth="1"/>
    <col min="9514" max="9514" width="8.83203125" customWidth="1"/>
    <col min="9515" max="9516" width="0" hidden="1" customWidth="1"/>
    <col min="9517" max="9518" width="9.1640625" customWidth="1"/>
    <col min="9519" max="9732" width="8.83203125" customWidth="1"/>
    <col min="9733" max="9733" width="11" bestFit="1" customWidth="1"/>
    <col min="9734" max="9751" width="8.83203125" customWidth="1"/>
    <col min="9752" max="9752" width="10.5" customWidth="1"/>
    <col min="9753" max="9758" width="8.83203125" customWidth="1"/>
    <col min="9759" max="9759" width="11.5" bestFit="1" customWidth="1"/>
    <col min="9760" max="9763" width="8.83203125" customWidth="1"/>
    <col min="9764" max="9764" width="12.5" bestFit="1" customWidth="1"/>
    <col min="9765" max="9765" width="8.83203125" customWidth="1"/>
    <col min="9766" max="9766" width="13.1640625" bestFit="1" customWidth="1"/>
    <col min="9767" max="9767" width="10.6640625" bestFit="1" customWidth="1"/>
    <col min="9768" max="9769" width="11.5" bestFit="1" customWidth="1"/>
    <col min="9770" max="9770" width="8.83203125" customWidth="1"/>
    <col min="9771" max="9772" width="0" hidden="1" customWidth="1"/>
    <col min="9773" max="9774" width="9.1640625" customWidth="1"/>
    <col min="9775" max="9988" width="8.83203125" customWidth="1"/>
    <col min="9989" max="9989" width="11" bestFit="1" customWidth="1"/>
    <col min="9990" max="10007" width="8.83203125" customWidth="1"/>
    <col min="10008" max="10008" width="10.5" customWidth="1"/>
    <col min="10009" max="10014" width="8.83203125" customWidth="1"/>
    <col min="10015" max="10015" width="11.5" bestFit="1" customWidth="1"/>
    <col min="10016" max="10019" width="8.83203125" customWidth="1"/>
    <col min="10020" max="10020" width="12.5" bestFit="1" customWidth="1"/>
    <col min="10021" max="10021" width="8.83203125" customWidth="1"/>
    <col min="10022" max="10022" width="13.1640625" bestFit="1" customWidth="1"/>
    <col min="10023" max="10023" width="10.6640625" bestFit="1" customWidth="1"/>
    <col min="10024" max="10025" width="11.5" bestFit="1" customWidth="1"/>
    <col min="10026" max="10026" width="8.83203125" customWidth="1"/>
    <col min="10027" max="10028" width="0" hidden="1" customWidth="1"/>
    <col min="10029" max="10030" width="9.1640625" customWidth="1"/>
    <col min="10031" max="10244" width="8.83203125" customWidth="1"/>
    <col min="10245" max="10245" width="11" bestFit="1" customWidth="1"/>
    <col min="10246" max="10263" width="8.83203125" customWidth="1"/>
    <col min="10264" max="10264" width="10.5" customWidth="1"/>
    <col min="10265" max="10270" width="8.83203125" customWidth="1"/>
    <col min="10271" max="10271" width="11.5" bestFit="1" customWidth="1"/>
    <col min="10272" max="10275" width="8.83203125" customWidth="1"/>
    <col min="10276" max="10276" width="12.5" bestFit="1" customWidth="1"/>
    <col min="10277" max="10277" width="8.83203125" customWidth="1"/>
    <col min="10278" max="10278" width="13.1640625" bestFit="1" customWidth="1"/>
    <col min="10279" max="10279" width="10.6640625" bestFit="1" customWidth="1"/>
    <col min="10280" max="10281" width="11.5" bestFit="1" customWidth="1"/>
    <col min="10282" max="10282" width="8.83203125" customWidth="1"/>
    <col min="10283" max="10284" width="0" hidden="1" customWidth="1"/>
    <col min="10285" max="10286" width="9.1640625" customWidth="1"/>
    <col min="10287" max="10500" width="8.83203125" customWidth="1"/>
    <col min="10501" max="10501" width="11" bestFit="1" customWidth="1"/>
    <col min="10502" max="10519" width="8.83203125" customWidth="1"/>
    <col min="10520" max="10520" width="10.5" customWidth="1"/>
    <col min="10521" max="10526" width="8.83203125" customWidth="1"/>
    <col min="10527" max="10527" width="11.5" bestFit="1" customWidth="1"/>
    <col min="10528" max="10531" width="8.83203125" customWidth="1"/>
    <col min="10532" max="10532" width="12.5" bestFit="1" customWidth="1"/>
    <col min="10533" max="10533" width="8.83203125" customWidth="1"/>
    <col min="10534" max="10534" width="13.1640625" bestFit="1" customWidth="1"/>
    <col min="10535" max="10535" width="10.6640625" bestFit="1" customWidth="1"/>
    <col min="10536" max="10537" width="11.5" bestFit="1" customWidth="1"/>
    <col min="10538" max="10538" width="8.83203125" customWidth="1"/>
    <col min="10539" max="10540" width="0" hidden="1" customWidth="1"/>
    <col min="10541" max="10542" width="9.1640625" customWidth="1"/>
    <col min="10543" max="10756" width="8.83203125" customWidth="1"/>
    <col min="10757" max="10757" width="11" bestFit="1" customWidth="1"/>
    <col min="10758" max="10775" width="8.83203125" customWidth="1"/>
    <col min="10776" max="10776" width="10.5" customWidth="1"/>
    <col min="10777" max="10782" width="8.83203125" customWidth="1"/>
    <col min="10783" max="10783" width="11.5" bestFit="1" customWidth="1"/>
    <col min="10784" max="10787" width="8.83203125" customWidth="1"/>
    <col min="10788" max="10788" width="12.5" bestFit="1" customWidth="1"/>
    <col min="10789" max="10789" width="8.83203125" customWidth="1"/>
    <col min="10790" max="10790" width="13.1640625" bestFit="1" customWidth="1"/>
    <col min="10791" max="10791" width="10.6640625" bestFit="1" customWidth="1"/>
    <col min="10792" max="10793" width="11.5" bestFit="1" customWidth="1"/>
    <col min="10794" max="10794" width="8.83203125" customWidth="1"/>
    <col min="10795" max="10796" width="0" hidden="1" customWidth="1"/>
    <col min="10797" max="10798" width="9.1640625" customWidth="1"/>
    <col min="10799" max="11012" width="8.83203125" customWidth="1"/>
    <col min="11013" max="11013" width="11" bestFit="1" customWidth="1"/>
    <col min="11014" max="11031" width="8.83203125" customWidth="1"/>
    <col min="11032" max="11032" width="10.5" customWidth="1"/>
    <col min="11033" max="11038" width="8.83203125" customWidth="1"/>
    <col min="11039" max="11039" width="11.5" bestFit="1" customWidth="1"/>
    <col min="11040" max="11043" width="8.83203125" customWidth="1"/>
    <col min="11044" max="11044" width="12.5" bestFit="1" customWidth="1"/>
    <col min="11045" max="11045" width="8.83203125" customWidth="1"/>
    <col min="11046" max="11046" width="13.1640625" bestFit="1" customWidth="1"/>
    <col min="11047" max="11047" width="10.6640625" bestFit="1" customWidth="1"/>
    <col min="11048" max="11049" width="11.5" bestFit="1" customWidth="1"/>
    <col min="11050" max="11050" width="8.83203125" customWidth="1"/>
    <col min="11051" max="11052" width="0" hidden="1" customWidth="1"/>
    <col min="11053" max="11054" width="9.1640625" customWidth="1"/>
    <col min="11055" max="11268" width="8.83203125" customWidth="1"/>
    <col min="11269" max="11269" width="11" bestFit="1" customWidth="1"/>
    <col min="11270" max="11287" width="8.83203125" customWidth="1"/>
    <col min="11288" max="11288" width="10.5" customWidth="1"/>
    <col min="11289" max="11294" width="8.83203125" customWidth="1"/>
    <col min="11295" max="11295" width="11.5" bestFit="1" customWidth="1"/>
    <col min="11296" max="11299" width="8.83203125" customWidth="1"/>
    <col min="11300" max="11300" width="12.5" bestFit="1" customWidth="1"/>
    <col min="11301" max="11301" width="8.83203125" customWidth="1"/>
    <col min="11302" max="11302" width="13.1640625" bestFit="1" customWidth="1"/>
    <col min="11303" max="11303" width="10.6640625" bestFit="1" customWidth="1"/>
    <col min="11304" max="11305" width="11.5" bestFit="1" customWidth="1"/>
    <col min="11306" max="11306" width="8.83203125" customWidth="1"/>
    <col min="11307" max="11308" width="0" hidden="1" customWidth="1"/>
    <col min="11309" max="11310" width="9.1640625" customWidth="1"/>
    <col min="11311" max="11524" width="8.83203125" customWidth="1"/>
    <col min="11525" max="11525" width="11" bestFit="1" customWidth="1"/>
    <col min="11526" max="11543" width="8.83203125" customWidth="1"/>
    <col min="11544" max="11544" width="10.5" customWidth="1"/>
    <col min="11545" max="11550" width="8.83203125" customWidth="1"/>
    <col min="11551" max="11551" width="11.5" bestFit="1" customWidth="1"/>
    <col min="11552" max="11555" width="8.83203125" customWidth="1"/>
    <col min="11556" max="11556" width="12.5" bestFit="1" customWidth="1"/>
    <col min="11557" max="11557" width="8.83203125" customWidth="1"/>
    <col min="11558" max="11558" width="13.1640625" bestFit="1" customWidth="1"/>
    <col min="11559" max="11559" width="10.6640625" bestFit="1" customWidth="1"/>
    <col min="11560" max="11561" width="11.5" bestFit="1" customWidth="1"/>
    <col min="11562" max="11562" width="8.83203125" customWidth="1"/>
    <col min="11563" max="11564" width="0" hidden="1" customWidth="1"/>
    <col min="11565" max="11566" width="9.1640625" customWidth="1"/>
    <col min="11567" max="11780" width="8.83203125" customWidth="1"/>
    <col min="11781" max="11781" width="11" bestFit="1" customWidth="1"/>
    <col min="11782" max="11799" width="8.83203125" customWidth="1"/>
    <col min="11800" max="11800" width="10.5" customWidth="1"/>
    <col min="11801" max="11806" width="8.83203125" customWidth="1"/>
    <col min="11807" max="11807" width="11.5" bestFit="1" customWidth="1"/>
    <col min="11808" max="11811" width="8.83203125" customWidth="1"/>
    <col min="11812" max="11812" width="12.5" bestFit="1" customWidth="1"/>
    <col min="11813" max="11813" width="8.83203125" customWidth="1"/>
    <col min="11814" max="11814" width="13.1640625" bestFit="1" customWidth="1"/>
    <col min="11815" max="11815" width="10.6640625" bestFit="1" customWidth="1"/>
    <col min="11816" max="11817" width="11.5" bestFit="1" customWidth="1"/>
    <col min="11818" max="11818" width="8.83203125" customWidth="1"/>
    <col min="11819" max="11820" width="0" hidden="1" customWidth="1"/>
    <col min="11821" max="11822" width="9.1640625" customWidth="1"/>
    <col min="11823" max="12036" width="8.83203125" customWidth="1"/>
    <col min="12037" max="12037" width="11" bestFit="1" customWidth="1"/>
    <col min="12038" max="12055" width="8.83203125" customWidth="1"/>
    <col min="12056" max="12056" width="10.5" customWidth="1"/>
    <col min="12057" max="12062" width="8.83203125" customWidth="1"/>
    <col min="12063" max="12063" width="11.5" bestFit="1" customWidth="1"/>
    <col min="12064" max="12067" width="8.83203125" customWidth="1"/>
    <col min="12068" max="12068" width="12.5" bestFit="1" customWidth="1"/>
    <col min="12069" max="12069" width="8.83203125" customWidth="1"/>
    <col min="12070" max="12070" width="13.1640625" bestFit="1" customWidth="1"/>
    <col min="12071" max="12071" width="10.6640625" bestFit="1" customWidth="1"/>
    <col min="12072" max="12073" width="11.5" bestFit="1" customWidth="1"/>
    <col min="12074" max="12074" width="8.83203125" customWidth="1"/>
    <col min="12075" max="12076" width="0" hidden="1" customWidth="1"/>
    <col min="12077" max="12078" width="9.1640625" customWidth="1"/>
    <col min="12079" max="12292" width="8.83203125" customWidth="1"/>
    <col min="12293" max="12293" width="11" bestFit="1" customWidth="1"/>
    <col min="12294" max="12311" width="8.83203125" customWidth="1"/>
    <col min="12312" max="12312" width="10.5" customWidth="1"/>
    <col min="12313" max="12318" width="8.83203125" customWidth="1"/>
    <col min="12319" max="12319" width="11.5" bestFit="1" customWidth="1"/>
    <col min="12320" max="12323" width="8.83203125" customWidth="1"/>
    <col min="12324" max="12324" width="12.5" bestFit="1" customWidth="1"/>
    <col min="12325" max="12325" width="8.83203125" customWidth="1"/>
    <col min="12326" max="12326" width="13.1640625" bestFit="1" customWidth="1"/>
    <col min="12327" max="12327" width="10.6640625" bestFit="1" customWidth="1"/>
    <col min="12328" max="12329" width="11.5" bestFit="1" customWidth="1"/>
    <col min="12330" max="12330" width="8.83203125" customWidth="1"/>
    <col min="12331" max="12332" width="0" hidden="1" customWidth="1"/>
    <col min="12333" max="12334" width="9.1640625" customWidth="1"/>
    <col min="12335" max="12548" width="8.83203125" customWidth="1"/>
    <col min="12549" max="12549" width="11" bestFit="1" customWidth="1"/>
    <col min="12550" max="12567" width="8.83203125" customWidth="1"/>
    <col min="12568" max="12568" width="10.5" customWidth="1"/>
    <col min="12569" max="12574" width="8.83203125" customWidth="1"/>
    <col min="12575" max="12575" width="11.5" bestFit="1" customWidth="1"/>
    <col min="12576" max="12579" width="8.83203125" customWidth="1"/>
    <col min="12580" max="12580" width="12.5" bestFit="1" customWidth="1"/>
    <col min="12581" max="12581" width="8.83203125" customWidth="1"/>
    <col min="12582" max="12582" width="13.1640625" bestFit="1" customWidth="1"/>
    <col min="12583" max="12583" width="10.6640625" bestFit="1" customWidth="1"/>
    <col min="12584" max="12585" width="11.5" bestFit="1" customWidth="1"/>
    <col min="12586" max="12586" width="8.83203125" customWidth="1"/>
    <col min="12587" max="12588" width="0" hidden="1" customWidth="1"/>
    <col min="12589" max="12590" width="9.1640625" customWidth="1"/>
    <col min="12591" max="12804" width="8.83203125" customWidth="1"/>
    <col min="12805" max="12805" width="11" bestFit="1" customWidth="1"/>
    <col min="12806" max="12823" width="8.83203125" customWidth="1"/>
    <col min="12824" max="12824" width="10.5" customWidth="1"/>
    <col min="12825" max="12830" width="8.83203125" customWidth="1"/>
    <col min="12831" max="12831" width="11.5" bestFit="1" customWidth="1"/>
    <col min="12832" max="12835" width="8.83203125" customWidth="1"/>
    <col min="12836" max="12836" width="12.5" bestFit="1" customWidth="1"/>
    <col min="12837" max="12837" width="8.83203125" customWidth="1"/>
    <col min="12838" max="12838" width="13.1640625" bestFit="1" customWidth="1"/>
    <col min="12839" max="12839" width="10.6640625" bestFit="1" customWidth="1"/>
    <col min="12840" max="12841" width="11.5" bestFit="1" customWidth="1"/>
    <col min="12842" max="12842" width="8.83203125" customWidth="1"/>
    <col min="12843" max="12844" width="0" hidden="1" customWidth="1"/>
    <col min="12845" max="12846" width="9.1640625" customWidth="1"/>
    <col min="12847" max="13060" width="8.83203125" customWidth="1"/>
    <col min="13061" max="13061" width="11" bestFit="1" customWidth="1"/>
    <col min="13062" max="13079" width="8.83203125" customWidth="1"/>
    <col min="13080" max="13080" width="10.5" customWidth="1"/>
    <col min="13081" max="13086" width="8.83203125" customWidth="1"/>
    <col min="13087" max="13087" width="11.5" bestFit="1" customWidth="1"/>
    <col min="13088" max="13091" width="8.83203125" customWidth="1"/>
    <col min="13092" max="13092" width="12.5" bestFit="1" customWidth="1"/>
    <col min="13093" max="13093" width="8.83203125" customWidth="1"/>
    <col min="13094" max="13094" width="13.1640625" bestFit="1" customWidth="1"/>
    <col min="13095" max="13095" width="10.6640625" bestFit="1" customWidth="1"/>
    <col min="13096" max="13097" width="11.5" bestFit="1" customWidth="1"/>
    <col min="13098" max="13098" width="8.83203125" customWidth="1"/>
    <col min="13099" max="13100" width="0" hidden="1" customWidth="1"/>
    <col min="13101" max="13102" width="9.1640625" customWidth="1"/>
    <col min="13103" max="13316" width="8.83203125" customWidth="1"/>
    <col min="13317" max="13317" width="11" bestFit="1" customWidth="1"/>
    <col min="13318" max="13335" width="8.83203125" customWidth="1"/>
    <col min="13336" max="13336" width="10.5" customWidth="1"/>
    <col min="13337" max="13342" width="8.83203125" customWidth="1"/>
    <col min="13343" max="13343" width="11.5" bestFit="1" customWidth="1"/>
    <col min="13344" max="13347" width="8.83203125" customWidth="1"/>
    <col min="13348" max="13348" width="12.5" bestFit="1" customWidth="1"/>
    <col min="13349" max="13349" width="8.83203125" customWidth="1"/>
    <col min="13350" max="13350" width="13.1640625" bestFit="1" customWidth="1"/>
    <col min="13351" max="13351" width="10.6640625" bestFit="1" customWidth="1"/>
    <col min="13352" max="13353" width="11.5" bestFit="1" customWidth="1"/>
    <col min="13354" max="13354" width="8.83203125" customWidth="1"/>
    <col min="13355" max="13356" width="0" hidden="1" customWidth="1"/>
    <col min="13357" max="13358" width="9.1640625" customWidth="1"/>
    <col min="13359" max="13572" width="8.83203125" customWidth="1"/>
    <col min="13573" max="13573" width="11" bestFit="1" customWidth="1"/>
    <col min="13574" max="13591" width="8.83203125" customWidth="1"/>
    <col min="13592" max="13592" width="10.5" customWidth="1"/>
    <col min="13593" max="13598" width="8.83203125" customWidth="1"/>
    <col min="13599" max="13599" width="11.5" bestFit="1" customWidth="1"/>
    <col min="13600" max="13603" width="8.83203125" customWidth="1"/>
    <col min="13604" max="13604" width="12.5" bestFit="1" customWidth="1"/>
    <col min="13605" max="13605" width="8.83203125" customWidth="1"/>
    <col min="13606" max="13606" width="13.1640625" bestFit="1" customWidth="1"/>
    <col min="13607" max="13607" width="10.6640625" bestFit="1" customWidth="1"/>
    <col min="13608" max="13609" width="11.5" bestFit="1" customWidth="1"/>
    <col min="13610" max="13610" width="8.83203125" customWidth="1"/>
    <col min="13611" max="13612" width="0" hidden="1" customWidth="1"/>
    <col min="13613" max="13614" width="9.1640625" customWidth="1"/>
    <col min="13615" max="13828" width="8.83203125" customWidth="1"/>
    <col min="13829" max="13829" width="11" bestFit="1" customWidth="1"/>
    <col min="13830" max="13847" width="8.83203125" customWidth="1"/>
    <col min="13848" max="13848" width="10.5" customWidth="1"/>
    <col min="13849" max="13854" width="8.83203125" customWidth="1"/>
    <col min="13855" max="13855" width="11.5" bestFit="1" customWidth="1"/>
    <col min="13856" max="13859" width="8.83203125" customWidth="1"/>
    <col min="13860" max="13860" width="12.5" bestFit="1" customWidth="1"/>
    <col min="13861" max="13861" width="8.83203125" customWidth="1"/>
    <col min="13862" max="13862" width="13.1640625" bestFit="1" customWidth="1"/>
    <col min="13863" max="13863" width="10.6640625" bestFit="1" customWidth="1"/>
    <col min="13864" max="13865" width="11.5" bestFit="1" customWidth="1"/>
    <col min="13866" max="13866" width="8.83203125" customWidth="1"/>
    <col min="13867" max="13868" width="0" hidden="1" customWidth="1"/>
    <col min="13869" max="13870" width="9.1640625" customWidth="1"/>
    <col min="13871" max="14084" width="8.83203125" customWidth="1"/>
    <col min="14085" max="14085" width="11" bestFit="1" customWidth="1"/>
    <col min="14086" max="14103" width="8.83203125" customWidth="1"/>
    <col min="14104" max="14104" width="10.5" customWidth="1"/>
    <col min="14105" max="14110" width="8.83203125" customWidth="1"/>
    <col min="14111" max="14111" width="11.5" bestFit="1" customWidth="1"/>
    <col min="14112" max="14115" width="8.83203125" customWidth="1"/>
    <col min="14116" max="14116" width="12.5" bestFit="1" customWidth="1"/>
    <col min="14117" max="14117" width="8.83203125" customWidth="1"/>
    <col min="14118" max="14118" width="13.1640625" bestFit="1" customWidth="1"/>
    <col min="14119" max="14119" width="10.6640625" bestFit="1" customWidth="1"/>
    <col min="14120" max="14121" width="11.5" bestFit="1" customWidth="1"/>
    <col min="14122" max="14122" width="8.83203125" customWidth="1"/>
    <col min="14123" max="14124" width="0" hidden="1" customWidth="1"/>
    <col min="14125" max="14126" width="9.1640625" customWidth="1"/>
    <col min="14127" max="14340" width="8.83203125" customWidth="1"/>
    <col min="14341" max="14341" width="11" bestFit="1" customWidth="1"/>
    <col min="14342" max="14359" width="8.83203125" customWidth="1"/>
    <col min="14360" max="14360" width="10.5" customWidth="1"/>
    <col min="14361" max="14366" width="8.83203125" customWidth="1"/>
    <col min="14367" max="14367" width="11.5" bestFit="1" customWidth="1"/>
    <col min="14368" max="14371" width="8.83203125" customWidth="1"/>
    <col min="14372" max="14372" width="12.5" bestFit="1" customWidth="1"/>
    <col min="14373" max="14373" width="8.83203125" customWidth="1"/>
    <col min="14374" max="14374" width="13.1640625" bestFit="1" customWidth="1"/>
    <col min="14375" max="14375" width="10.6640625" bestFit="1" customWidth="1"/>
    <col min="14376" max="14377" width="11.5" bestFit="1" customWidth="1"/>
    <col min="14378" max="14378" width="8.83203125" customWidth="1"/>
    <col min="14379" max="14380" width="0" hidden="1" customWidth="1"/>
    <col min="14381" max="14382" width="9.1640625" customWidth="1"/>
    <col min="14383" max="14596" width="8.83203125" customWidth="1"/>
    <col min="14597" max="14597" width="11" bestFit="1" customWidth="1"/>
    <col min="14598" max="14615" width="8.83203125" customWidth="1"/>
    <col min="14616" max="14616" width="10.5" customWidth="1"/>
    <col min="14617" max="14622" width="8.83203125" customWidth="1"/>
    <col min="14623" max="14623" width="11.5" bestFit="1" customWidth="1"/>
    <col min="14624" max="14627" width="8.83203125" customWidth="1"/>
    <col min="14628" max="14628" width="12.5" bestFit="1" customWidth="1"/>
    <col min="14629" max="14629" width="8.83203125" customWidth="1"/>
    <col min="14630" max="14630" width="13.1640625" bestFit="1" customWidth="1"/>
    <col min="14631" max="14631" width="10.6640625" bestFit="1" customWidth="1"/>
    <col min="14632" max="14633" width="11.5" bestFit="1" customWidth="1"/>
    <col min="14634" max="14634" width="8.83203125" customWidth="1"/>
    <col min="14635" max="14636" width="0" hidden="1" customWidth="1"/>
    <col min="14637" max="14638" width="9.1640625" customWidth="1"/>
    <col min="14639" max="14852" width="8.83203125" customWidth="1"/>
    <col min="14853" max="14853" width="11" bestFit="1" customWidth="1"/>
    <col min="14854" max="14871" width="8.83203125" customWidth="1"/>
    <col min="14872" max="14872" width="10.5" customWidth="1"/>
    <col min="14873" max="14878" width="8.83203125" customWidth="1"/>
    <col min="14879" max="14879" width="11.5" bestFit="1" customWidth="1"/>
    <col min="14880" max="14883" width="8.83203125" customWidth="1"/>
    <col min="14884" max="14884" width="12.5" bestFit="1" customWidth="1"/>
    <col min="14885" max="14885" width="8.83203125" customWidth="1"/>
    <col min="14886" max="14886" width="13.1640625" bestFit="1" customWidth="1"/>
    <col min="14887" max="14887" width="10.6640625" bestFit="1" customWidth="1"/>
    <col min="14888" max="14889" width="11.5" bestFit="1" customWidth="1"/>
    <col min="14890" max="14890" width="8.83203125" customWidth="1"/>
    <col min="14891" max="14892" width="0" hidden="1" customWidth="1"/>
    <col min="14893" max="14894" width="9.1640625" customWidth="1"/>
    <col min="14895" max="15108" width="8.83203125" customWidth="1"/>
    <col min="15109" max="15109" width="11" bestFit="1" customWidth="1"/>
    <col min="15110" max="15127" width="8.83203125" customWidth="1"/>
    <col min="15128" max="15128" width="10.5" customWidth="1"/>
    <col min="15129" max="15134" width="8.83203125" customWidth="1"/>
    <col min="15135" max="15135" width="11.5" bestFit="1" customWidth="1"/>
    <col min="15136" max="15139" width="8.83203125" customWidth="1"/>
    <col min="15140" max="15140" width="12.5" bestFit="1" customWidth="1"/>
    <col min="15141" max="15141" width="8.83203125" customWidth="1"/>
    <col min="15142" max="15142" width="13.1640625" bestFit="1" customWidth="1"/>
    <col min="15143" max="15143" width="10.6640625" bestFit="1" customWidth="1"/>
    <col min="15144" max="15145" width="11.5" bestFit="1" customWidth="1"/>
    <col min="15146" max="15146" width="8.83203125" customWidth="1"/>
    <col min="15147" max="15148" width="0" hidden="1" customWidth="1"/>
    <col min="15149" max="15150" width="9.1640625" customWidth="1"/>
    <col min="15151" max="15364" width="8.83203125" customWidth="1"/>
    <col min="15365" max="15365" width="11" bestFit="1" customWidth="1"/>
    <col min="15366" max="15383" width="8.83203125" customWidth="1"/>
    <col min="15384" max="15384" width="10.5" customWidth="1"/>
    <col min="15385" max="15390" width="8.83203125" customWidth="1"/>
    <col min="15391" max="15391" width="11.5" bestFit="1" customWidth="1"/>
    <col min="15392" max="15395" width="8.83203125" customWidth="1"/>
    <col min="15396" max="15396" width="12.5" bestFit="1" customWidth="1"/>
    <col min="15397" max="15397" width="8.83203125" customWidth="1"/>
    <col min="15398" max="15398" width="13.1640625" bestFit="1" customWidth="1"/>
    <col min="15399" max="15399" width="10.6640625" bestFit="1" customWidth="1"/>
    <col min="15400" max="15401" width="11.5" bestFit="1" customWidth="1"/>
    <col min="15402" max="15402" width="8.83203125" customWidth="1"/>
    <col min="15403" max="15404" width="0" hidden="1" customWidth="1"/>
    <col min="15405" max="15406" width="9.1640625" customWidth="1"/>
    <col min="15407" max="15620" width="8.83203125" customWidth="1"/>
    <col min="15621" max="15621" width="11" bestFit="1" customWidth="1"/>
    <col min="15622" max="15639" width="8.83203125" customWidth="1"/>
    <col min="15640" max="15640" width="10.5" customWidth="1"/>
    <col min="15641" max="15646" width="8.83203125" customWidth="1"/>
    <col min="15647" max="15647" width="11.5" bestFit="1" customWidth="1"/>
    <col min="15648" max="15651" width="8.83203125" customWidth="1"/>
    <col min="15652" max="15652" width="12.5" bestFit="1" customWidth="1"/>
    <col min="15653" max="15653" width="8.83203125" customWidth="1"/>
    <col min="15654" max="15654" width="13.1640625" bestFit="1" customWidth="1"/>
    <col min="15655" max="15655" width="10.6640625" bestFit="1" customWidth="1"/>
    <col min="15656" max="15657" width="11.5" bestFit="1" customWidth="1"/>
    <col min="15658" max="15658" width="8.83203125" customWidth="1"/>
    <col min="15659" max="15660" width="0" hidden="1" customWidth="1"/>
    <col min="15661" max="15662" width="9.1640625" customWidth="1"/>
    <col min="15663" max="15876" width="8.83203125" customWidth="1"/>
    <col min="15877" max="15877" width="11" bestFit="1" customWidth="1"/>
    <col min="15878" max="15895" width="8.83203125" customWidth="1"/>
    <col min="15896" max="15896" width="10.5" customWidth="1"/>
    <col min="15897" max="15902" width="8.83203125" customWidth="1"/>
    <col min="15903" max="15903" width="11.5" bestFit="1" customWidth="1"/>
    <col min="15904" max="15907" width="8.83203125" customWidth="1"/>
    <col min="15908" max="15908" width="12.5" bestFit="1" customWidth="1"/>
    <col min="15909" max="15909" width="8.83203125" customWidth="1"/>
    <col min="15910" max="15910" width="13.1640625" bestFit="1" customWidth="1"/>
    <col min="15911" max="15911" width="10.6640625" bestFit="1" customWidth="1"/>
    <col min="15912" max="15913" width="11.5" bestFit="1" customWidth="1"/>
    <col min="15914" max="15914" width="8.83203125" customWidth="1"/>
    <col min="15915" max="15916" width="0" hidden="1" customWidth="1"/>
    <col min="15917" max="15918" width="9.1640625" customWidth="1"/>
    <col min="15919" max="16132" width="8.83203125" customWidth="1"/>
    <col min="16133" max="16133" width="11" bestFit="1" customWidth="1"/>
    <col min="16134" max="16151" width="8.83203125" customWidth="1"/>
    <col min="16152" max="16152" width="10.5" customWidth="1"/>
    <col min="16153" max="16158" width="8.83203125" customWidth="1"/>
    <col min="16159" max="16159" width="11.5" bestFit="1" customWidth="1"/>
    <col min="16160" max="16163" width="8.83203125" customWidth="1"/>
    <col min="16164" max="16164" width="12.5" bestFit="1" customWidth="1"/>
    <col min="16165" max="16165" width="8.83203125" customWidth="1"/>
    <col min="16166" max="16166" width="13.1640625" bestFit="1" customWidth="1"/>
    <col min="16167" max="16167" width="10.6640625" bestFit="1" customWidth="1"/>
    <col min="16168" max="16169" width="11.5" bestFit="1" customWidth="1"/>
    <col min="16170" max="16170" width="8.83203125" customWidth="1"/>
    <col min="16171" max="16172" width="0" hidden="1" customWidth="1"/>
    <col min="16173" max="16174" width="9.1640625" customWidth="1"/>
    <col min="16175" max="16384" width="8.83203125" customWidth="1"/>
  </cols>
  <sheetData>
    <row r="2" spans="1:56" x14ac:dyDescent="0.2">
      <c r="A2" s="3" t="s">
        <v>158</v>
      </c>
      <c r="B2" s="3">
        <f>25^7</f>
        <v>6103515625</v>
      </c>
    </row>
    <row r="3" spans="1:56" x14ac:dyDescent="0.2">
      <c r="A3" s="3" t="s">
        <v>159</v>
      </c>
      <c r="B3" s="3">
        <v>1</v>
      </c>
    </row>
    <row r="4" spans="1:56" x14ac:dyDescent="0.2">
      <c r="A4" s="3" t="s">
        <v>160</v>
      </c>
      <c r="B4" s="3">
        <v>1</v>
      </c>
    </row>
    <row r="5" spans="1:56" x14ac:dyDescent="0.2">
      <c r="A5" s="3" t="s">
        <v>161</v>
      </c>
      <c r="B5" s="3">
        <v>1</v>
      </c>
    </row>
    <row r="7" spans="1:56" x14ac:dyDescent="0.2">
      <c r="AY7">
        <v>2.4</v>
      </c>
    </row>
    <row r="8" spans="1:56" s="2" customFormat="1" x14ac:dyDescent="0.2">
      <c r="A8" s="2" t="s">
        <v>162</v>
      </c>
      <c r="B8" s="2" t="s">
        <v>163</v>
      </c>
      <c r="C8" s="2" t="s">
        <v>164</v>
      </c>
      <c r="D8" s="2" t="s">
        <v>165</v>
      </c>
      <c r="E8" s="2" t="s">
        <v>166</v>
      </c>
      <c r="F8" s="2" t="s">
        <v>167</v>
      </c>
      <c r="G8" s="2" t="s">
        <v>168</v>
      </c>
      <c r="H8" s="2" t="s">
        <v>169</v>
      </c>
      <c r="I8" s="2" t="s">
        <v>170</v>
      </c>
      <c r="J8" s="2" t="s">
        <v>171</v>
      </c>
      <c r="K8" s="2" t="s">
        <v>172</v>
      </c>
      <c r="L8" s="2" t="s">
        <v>173</v>
      </c>
      <c r="M8" s="2" t="s">
        <v>174</v>
      </c>
      <c r="N8" s="2" t="s">
        <v>175</v>
      </c>
      <c r="O8" s="2" t="s">
        <v>176</v>
      </c>
      <c r="P8" s="2" t="s">
        <v>177</v>
      </c>
      <c r="Q8" s="2" t="s">
        <v>178</v>
      </c>
      <c r="R8" s="2" t="s">
        <v>179</v>
      </c>
      <c r="S8" s="2" t="s">
        <v>180</v>
      </c>
      <c r="T8" s="2" t="s">
        <v>181</v>
      </c>
      <c r="U8" s="2" t="s">
        <v>182</v>
      </c>
      <c r="V8" s="2" t="s">
        <v>183</v>
      </c>
      <c r="W8" s="2" t="s">
        <v>184</v>
      </c>
      <c r="X8" s="2" t="s">
        <v>185</v>
      </c>
      <c r="Y8" s="2" t="s">
        <v>186</v>
      </c>
      <c r="Z8" s="2" t="s">
        <v>187</v>
      </c>
      <c r="AA8" s="2" t="s">
        <v>188</v>
      </c>
      <c r="AB8" s="2" t="s">
        <v>189</v>
      </c>
      <c r="AC8" s="2" t="s">
        <v>190</v>
      </c>
      <c r="AD8" s="2" t="s">
        <v>191</v>
      </c>
      <c r="AE8" s="2" t="s">
        <v>192</v>
      </c>
      <c r="AF8" s="2" t="s">
        <v>193</v>
      </c>
      <c r="AG8" s="2" t="s">
        <v>194</v>
      </c>
      <c r="AH8" s="2" t="s">
        <v>195</v>
      </c>
      <c r="AI8" s="2" t="s">
        <v>196</v>
      </c>
      <c r="AJ8" s="2" t="s">
        <v>197</v>
      </c>
      <c r="AK8" s="2" t="s">
        <v>198</v>
      </c>
      <c r="AL8" s="2" t="s">
        <v>199</v>
      </c>
      <c r="AM8" s="6" t="s">
        <v>200</v>
      </c>
      <c r="AN8" s="7" t="s">
        <v>201</v>
      </c>
      <c r="AO8" s="8" t="s">
        <v>202</v>
      </c>
      <c r="AP8" s="8"/>
      <c r="AQ8" s="8"/>
      <c r="AR8" s="8"/>
      <c r="AS8" s="7" t="s">
        <v>203</v>
      </c>
      <c r="AT8" s="7"/>
    </row>
    <row r="9" spans="1:56" x14ac:dyDescent="0.2">
      <c r="A9" s="15">
        <f>'(Lab)limts'!B5</f>
        <v>74.421666666666667</v>
      </c>
      <c r="B9" s="29">
        <f>'(Lab)limts'!D5</f>
        <v>0.92683833333333365</v>
      </c>
      <c r="C9" s="15">
        <f>'(Lab)limts'!F5</f>
        <v>14.418333333333331</v>
      </c>
      <c r="D9" s="15">
        <f>'INPUT DATA'!$G$4</f>
        <v>72.911666666666676</v>
      </c>
      <c r="E9" s="15">
        <f>'INPUT DATA'!H4</f>
        <v>1.4316666666666666</v>
      </c>
      <c r="F9" s="15">
        <f>'INPUT DATA'!I4</f>
        <v>13.528333333333334</v>
      </c>
      <c r="G9" s="15">
        <f t="shared" ref="G9:G72" si="0">SQRT(B9^2+C9^2)</f>
        <v>14.448092102670413</v>
      </c>
      <c r="H9" s="15">
        <f t="shared" ref="H9:H72" si="1">SQRT(E9^2+F9^2)</f>
        <v>13.603877102584477</v>
      </c>
      <c r="I9" s="15">
        <f t="shared" ref="I9:I72" si="2">AVERAGE(G9:H9)</f>
        <v>14.025984602627446</v>
      </c>
      <c r="J9" s="15">
        <f t="shared" ref="J9:J72" si="3">0.5*(1-SQRT(I9^7/(I9^7+$B$2)))</f>
        <v>0.43443376516788479</v>
      </c>
      <c r="K9" s="15">
        <f t="shared" ref="K9:K72" si="4">A9</f>
        <v>74.421666666666667</v>
      </c>
      <c r="L9" s="15">
        <f t="shared" ref="L9:L72" si="5">(1+$J9)*B9</f>
        <v>1.329488200185261</v>
      </c>
      <c r="M9" s="15">
        <f t="shared" ref="M9:N24" si="6">C9</f>
        <v>14.418333333333331</v>
      </c>
      <c r="N9" s="15">
        <f t="shared" si="6"/>
        <v>72.911666666666676</v>
      </c>
      <c r="O9" s="15">
        <f t="shared" ref="O9:O72" si="7">(1+$J9)*E9</f>
        <v>2.0536310071320218</v>
      </c>
      <c r="P9" s="15">
        <f t="shared" ref="P9:P72" si="8">F9</f>
        <v>13.528333333333334</v>
      </c>
      <c r="Q9" s="15">
        <f t="shared" ref="Q9:Q72" si="9">SQRT(L9^2+M9^2)</f>
        <v>14.479498436946733</v>
      </c>
      <c r="R9" s="15">
        <f t="shared" ref="R9:R72" si="10">SQRT(O9^2+P9^2)</f>
        <v>13.683318423950817</v>
      </c>
      <c r="S9" s="15">
        <f t="shared" ref="S9:S72" si="11">IF(AND(L9=0,M9=0),0,IF(M9&gt;=0,DEGREES(ATAN2(L9,M9)),DEGREES(ATAN2(L9,M9))+360))</f>
        <v>84.731757853813676</v>
      </c>
      <c r="T9" s="15">
        <f t="shared" ref="T9:T72" si="12">IF(AND(O9=0,P9=0),0,IF(P9&gt;=0,DEGREES(ATAN2(O9,P9)),DEGREES(ATAN2(O9,P9))+360))</f>
        <v>81.368273910025252</v>
      </c>
      <c r="U9" s="15">
        <f>IF(AN9=0,T9-S9,IF(AN9=1,T9-S9-360,T9+360-S9))</f>
        <v>-3.3634839437884239</v>
      </c>
      <c r="V9" s="15">
        <f t="shared" ref="V9:V72" si="13">N9-K9</f>
        <v>-1.5099999999999909</v>
      </c>
      <c r="W9" s="15">
        <f t="shared" ref="W9:W72" si="14">(R9-Q9)</f>
        <v>-0.79618001299591512</v>
      </c>
      <c r="X9" s="15">
        <f t="shared" ref="X9:X72" si="15">(2*SQRT(Q9*R9)*SIN(RADIANS(U9/2)))</f>
        <v>-0.82618411492750654</v>
      </c>
      <c r="Y9" s="15">
        <f t="shared" ref="Y9:Y72" si="16">AVERAGE(K9,N9)</f>
        <v>73.666666666666671</v>
      </c>
      <c r="Z9" s="15">
        <f t="shared" ref="Z9:Z72" si="17">AVERAGE(Q9,R9)</f>
        <v>14.081408430448775</v>
      </c>
      <c r="AA9" s="15">
        <f>IF(AO9=3,S9+T9,IF(AO9=0,AVERAGE(S9,T9),IF(AO9=1,AVERAGE(S9,T9)+180,AVERAGE(S9,T9)-180)))</f>
        <v>83.050015881919464</v>
      </c>
      <c r="AB9" s="15">
        <f t="shared" ref="AB9:AB72" si="18">(Y9-50)^2</f>
        <v>560.11111111111131</v>
      </c>
      <c r="AC9" s="15">
        <f t="shared" ref="AC9:AC72" si="19">1+(0.015*AB9/SQRT(20+AB9))</f>
        <v>1.3488268090227165</v>
      </c>
      <c r="AD9" s="15">
        <f t="shared" ref="AD9:AD72" si="20">1+0.045*Z9</f>
        <v>1.6336633793701949</v>
      </c>
      <c r="AE9" s="15">
        <f t="shared" ref="AE9:AE72" si="21">1-0.17*COS(RADIANS(AA9-30))+0.24*COS(RADIANS(2*AA9))+0.32*COS(RADIANS(3*AA9+6))-0.2*COS(RADIANS(4*AA9-63))</f>
        <v>0.58561788723500197</v>
      </c>
      <c r="AF9" s="15">
        <f t="shared" ref="AF9:AF72" si="22">1+0.015*Z9*AE9</f>
        <v>1.1236948698149885</v>
      </c>
      <c r="AG9" s="15">
        <f t="shared" ref="AG9:AG72" si="23">30*EXP(-1*((AA9-275)/25)^2)</f>
        <v>7.4943579328660173E-25</v>
      </c>
      <c r="AH9" s="15">
        <f t="shared" ref="AH9:AH72" si="24">2*SQRT(Z9^7/(Z9^7+$B$2))</f>
        <v>0.26584611960661175</v>
      </c>
      <c r="AI9" s="15">
        <f t="shared" ref="AI9:AI72" si="25">-SIN(RADIANS(2*AG9))*AH9</f>
        <v>-6.9545994219017384E-27</v>
      </c>
      <c r="AJ9" s="15">
        <f t="shared" ref="AJ9:AJ72" si="26">V9/AC9/$B$3</f>
        <v>-1.119491390517402</v>
      </c>
      <c r="AK9" s="15">
        <f t="shared" ref="AK9:AK72" si="27">W9/AD9/$B$4</f>
        <v>-0.48735867073353634</v>
      </c>
      <c r="AL9" s="15">
        <f t="shared" ref="AL9:AL72" si="28">X9/AF9/$B$5</f>
        <v>-0.73523884207421386</v>
      </c>
      <c r="AM9" s="15">
        <f t="shared" ref="AM9:AM72" si="29">SQRT(AJ9^2+AK9^2+AL9^2+AI9*AK9*AL9)</f>
        <v>1.4252563286217594</v>
      </c>
      <c r="AN9" s="4">
        <f>IF((T9-S9)&gt;180,1,IF((T9-S9)&lt;-180,2,0))</f>
        <v>0</v>
      </c>
      <c r="AO9" s="5">
        <f>IF(Q9*R9=0,3,IF(ABS(T9-S9)&lt;=180,0,IF((T9+S9)&lt;360,1,2)))</f>
        <v>0</v>
      </c>
      <c r="AP9" s="16">
        <f>AM9</f>
        <v>1.4252563286217594</v>
      </c>
      <c r="AQ9" t="s">
        <v>16</v>
      </c>
      <c r="AS9" s="9" t="s">
        <v>204</v>
      </c>
      <c r="AY9" cm="1">
        <f t="array" ref="AY9:AZ20">_xlfn._xlws.FILTER(AP9:AQ94,AP9:AP94&lt;AY7)</f>
        <v>1.4252563286217594</v>
      </c>
      <c r="AZ9" t="str">
        <v>Opaque A1</v>
      </c>
      <c r="BC9" cm="1">
        <f t="array" ref="BC9:BD94">_xlfn.SORTBY(AY9:AZ94,AY9:AY94,1)</f>
        <v>0.65716966997673287</v>
      </c>
      <c r="BD9" t="str">
        <v>Dentine A1</v>
      </c>
    </row>
    <row r="10" spans="1:56" x14ac:dyDescent="0.2">
      <c r="A10" s="15">
        <f>'(Lab)limts'!B6</f>
        <v>77.381666666666661</v>
      </c>
      <c r="B10" s="29">
        <f>'(Lab)limts'!D6</f>
        <v>0.94187833333333337</v>
      </c>
      <c r="C10" s="15">
        <f>'(Lab)limts'!F6</f>
        <v>16.168333333333333</v>
      </c>
      <c r="D10" s="15">
        <f>D9</f>
        <v>72.911666666666676</v>
      </c>
      <c r="E10" s="15">
        <f>E9</f>
        <v>1.4316666666666666</v>
      </c>
      <c r="F10" s="15">
        <f>F9</f>
        <v>13.528333333333334</v>
      </c>
      <c r="G10" s="15">
        <f t="shared" si="0"/>
        <v>16.195744427860689</v>
      </c>
      <c r="H10" s="15">
        <f t="shared" si="1"/>
        <v>13.603877102584477</v>
      </c>
      <c r="I10" s="15">
        <f t="shared" si="2"/>
        <v>14.899810765222583</v>
      </c>
      <c r="J10" s="15">
        <f t="shared" si="3"/>
        <v>0.41935293527805589</v>
      </c>
      <c r="K10" s="15">
        <f t="shared" si="4"/>
        <v>77.381666666666661</v>
      </c>
      <c r="L10" s="15">
        <f t="shared" si="5"/>
        <v>1.3368577770914698</v>
      </c>
      <c r="M10" s="15">
        <f t="shared" si="6"/>
        <v>16.168333333333333</v>
      </c>
      <c r="N10" s="15">
        <f t="shared" si="6"/>
        <v>72.911666666666676</v>
      </c>
      <c r="O10" s="15">
        <f t="shared" si="7"/>
        <v>2.0320402856730833</v>
      </c>
      <c r="P10" s="15">
        <f t="shared" si="8"/>
        <v>13.528333333333334</v>
      </c>
      <c r="Q10" s="15">
        <f t="shared" si="9"/>
        <v>16.223507373374837</v>
      </c>
      <c r="R10" s="15">
        <f t="shared" si="10"/>
        <v>13.680094681703638</v>
      </c>
      <c r="S10" s="15">
        <f t="shared" si="11"/>
        <v>85.273324298601608</v>
      </c>
      <c r="T10" s="15">
        <f t="shared" si="12"/>
        <v>81.457677245560831</v>
      </c>
      <c r="U10" s="15">
        <f t="shared" ref="U10:U42" si="30">IF(AN10=0,T10-S10,IF(AN10=1,T10-S10-360,T10+360-S10))</f>
        <v>-3.8156470530407773</v>
      </c>
      <c r="V10" s="15">
        <f t="shared" si="13"/>
        <v>-4.4699999999999847</v>
      </c>
      <c r="W10" s="15">
        <f t="shared" si="14"/>
        <v>-2.5434126916711985</v>
      </c>
      <c r="X10" s="15">
        <f t="shared" si="15"/>
        <v>-0.99193275986010465</v>
      </c>
      <c r="Y10" s="15">
        <f t="shared" si="16"/>
        <v>75.146666666666675</v>
      </c>
      <c r="Z10" s="15">
        <f t="shared" si="17"/>
        <v>14.951801027539236</v>
      </c>
      <c r="AA10" s="15">
        <f t="shared" ref="AA10:AA42" si="31">IF(AO10=3,S10+T10,IF(AO10=0,AVERAGE(S10,T10),IF(AO10=1,AVERAGE(S10,T10)+180,AVERAGE(S10,T10)-180)))</f>
        <v>83.365500772081219</v>
      </c>
      <c r="AB10" s="15">
        <f t="shared" si="18"/>
        <v>632.35484444444489</v>
      </c>
      <c r="AC10" s="15">
        <f t="shared" si="19"/>
        <v>1.3713728607821714</v>
      </c>
      <c r="AD10" s="15">
        <f t="shared" si="20"/>
        <v>1.6728310462392657</v>
      </c>
      <c r="AE10" s="15">
        <f t="shared" si="21"/>
        <v>0.58646222923501268</v>
      </c>
      <c r="AF10" s="15">
        <f t="shared" si="22"/>
        <v>1.1315299984253353</v>
      </c>
      <c r="AG10" s="15">
        <f t="shared" si="23"/>
        <v>9.0954531569935396E-25</v>
      </c>
      <c r="AH10" s="15">
        <f t="shared" si="24"/>
        <v>0.32644033195031597</v>
      </c>
      <c r="AI10" s="15">
        <f t="shared" si="25"/>
        <v>-1.0364193569020497E-26</v>
      </c>
      <c r="AJ10" s="15">
        <f t="shared" si="26"/>
        <v>-3.2595074088388269</v>
      </c>
      <c r="AK10" s="15">
        <f t="shared" si="27"/>
        <v>-1.520424132125662</v>
      </c>
      <c r="AL10" s="15">
        <f t="shared" si="28"/>
        <v>-0.87662966182116464</v>
      </c>
      <c r="AM10" s="15">
        <f t="shared" si="29"/>
        <v>3.7019667278096877</v>
      </c>
      <c r="AN10" s="4">
        <f t="shared" ref="AN10:AN42" si="32">IF((T10-S10)&gt;180,1,IF((T10-S10)&lt;-180,2,0))</f>
        <v>0</v>
      </c>
      <c r="AO10" s="5">
        <f t="shared" ref="AO10:AO42" si="33">IF(Q10*R10=0,3,IF(ABS(T10-S10)&lt;=180,0,IF((T10+S10)&lt;360,1,2)))</f>
        <v>0</v>
      </c>
      <c r="AP10" s="16">
        <f t="shared" ref="AP10:AP73" si="34">AM10</f>
        <v>3.7019667278096877</v>
      </c>
      <c r="AQ10" t="s">
        <v>17</v>
      </c>
      <c r="AS10" s="9" t="s">
        <v>204</v>
      </c>
      <c r="AY10">
        <v>1.8274943422122631</v>
      </c>
      <c r="AZ10" t="str">
        <v>Opaque A3.5</v>
      </c>
      <c r="BC10">
        <v>1.3049584782273429</v>
      </c>
      <c r="BD10" t="str">
        <v>Opaque D3</v>
      </c>
    </row>
    <row r="11" spans="1:56" x14ac:dyDescent="0.2">
      <c r="A11" s="15">
        <f>'(Lab)limts'!B7</f>
        <v>76.76666666666668</v>
      </c>
      <c r="B11" s="29">
        <f>'(Lab)limts'!D7</f>
        <v>0.89357166666666665</v>
      </c>
      <c r="C11" s="15">
        <f>'(Lab)limts'!F7</f>
        <v>17.216666666666665</v>
      </c>
      <c r="D11" s="15">
        <f t="shared" ref="D11:F26" si="35">D10</f>
        <v>72.911666666666676</v>
      </c>
      <c r="E11" s="15">
        <f t="shared" si="35"/>
        <v>1.4316666666666666</v>
      </c>
      <c r="F11" s="15">
        <f t="shared" si="35"/>
        <v>13.528333333333334</v>
      </c>
      <c r="G11" s="15">
        <f t="shared" si="0"/>
        <v>17.239839948055796</v>
      </c>
      <c r="H11" s="15">
        <f t="shared" si="1"/>
        <v>13.603877102584477</v>
      </c>
      <c r="I11" s="15">
        <f t="shared" si="2"/>
        <v>15.421858525320136</v>
      </c>
      <c r="J11" s="15">
        <f t="shared" si="3"/>
        <v>0.40934330493711679</v>
      </c>
      <c r="K11" s="15">
        <f t="shared" si="4"/>
        <v>76.76666666666668</v>
      </c>
      <c r="L11" s="15">
        <f t="shared" si="5"/>
        <v>1.2593492458981677</v>
      </c>
      <c r="M11" s="15">
        <f t="shared" si="6"/>
        <v>17.216666666666665</v>
      </c>
      <c r="N11" s="15">
        <f t="shared" si="6"/>
        <v>72.911666666666676</v>
      </c>
      <c r="O11" s="15">
        <f t="shared" si="7"/>
        <v>2.0177098315683053</v>
      </c>
      <c r="P11" s="15">
        <f t="shared" si="8"/>
        <v>13.528333333333334</v>
      </c>
      <c r="Q11" s="15">
        <f t="shared" si="9"/>
        <v>17.262664094346949</v>
      </c>
      <c r="R11" s="15">
        <f t="shared" si="10"/>
        <v>13.67797337847187</v>
      </c>
      <c r="S11" s="15">
        <f t="shared" si="11"/>
        <v>85.81643063861307</v>
      </c>
      <c r="T11" s="15">
        <f t="shared" si="12"/>
        <v>81.517040281151807</v>
      </c>
      <c r="U11" s="15">
        <f t="shared" si="30"/>
        <v>-4.2993903574612631</v>
      </c>
      <c r="V11" s="15">
        <f t="shared" si="13"/>
        <v>-3.855000000000004</v>
      </c>
      <c r="W11" s="15">
        <f t="shared" si="14"/>
        <v>-3.5846907158750785</v>
      </c>
      <c r="X11" s="15">
        <f t="shared" si="15"/>
        <v>-1.1527818645323744</v>
      </c>
      <c r="Y11" s="15">
        <f t="shared" si="16"/>
        <v>74.839166666666671</v>
      </c>
      <c r="Z11" s="15">
        <f t="shared" si="17"/>
        <v>15.470318736409411</v>
      </c>
      <c r="AA11" s="15">
        <f t="shared" si="31"/>
        <v>83.666735459882432</v>
      </c>
      <c r="AB11" s="15">
        <f t="shared" si="18"/>
        <v>616.98420069444467</v>
      </c>
      <c r="AC11" s="15">
        <f t="shared" si="19"/>
        <v>1.3666916087733456</v>
      </c>
      <c r="AD11" s="15">
        <f t="shared" si="20"/>
        <v>1.6961643431384235</v>
      </c>
      <c r="AE11" s="15">
        <f t="shared" si="21"/>
        <v>0.58731804137414068</v>
      </c>
      <c r="AF11" s="15">
        <f t="shared" si="22"/>
        <v>1.1362899594955247</v>
      </c>
      <c r="AG11" s="15">
        <f t="shared" si="23"/>
        <v>1.0939233331903992E-24</v>
      </c>
      <c r="AH11" s="15">
        <f t="shared" si="24"/>
        <v>0.36649692542175311</v>
      </c>
      <c r="AI11" s="15">
        <f t="shared" si="25"/>
        <v>-1.3994731956473531E-26</v>
      </c>
      <c r="AJ11" s="15">
        <f t="shared" si="26"/>
        <v>-2.8206802289947501</v>
      </c>
      <c r="AK11" s="15">
        <f t="shared" si="27"/>
        <v>-2.113410018537651</v>
      </c>
      <c r="AL11" s="15">
        <f t="shared" si="28"/>
        <v>-1.0145138174451278</v>
      </c>
      <c r="AM11" s="15">
        <f t="shared" si="29"/>
        <v>3.6676937094697912</v>
      </c>
      <c r="AN11" s="4">
        <f t="shared" si="32"/>
        <v>0</v>
      </c>
      <c r="AO11" s="5">
        <f t="shared" si="33"/>
        <v>0</v>
      </c>
      <c r="AP11" s="16">
        <f t="shared" si="34"/>
        <v>3.6676937094697912</v>
      </c>
      <c r="AQ11" t="s">
        <v>18</v>
      </c>
      <c r="AS11" s="9" t="s">
        <v>204</v>
      </c>
      <c r="AY11">
        <v>1.9368881442726638</v>
      </c>
      <c r="AZ11" t="str">
        <v>Opaque B1</v>
      </c>
      <c r="BC11">
        <v>1.4252563286217594</v>
      </c>
      <c r="BD11" t="str">
        <v>Opaque A1</v>
      </c>
    </row>
    <row r="12" spans="1:56" x14ac:dyDescent="0.2">
      <c r="A12" s="15">
        <f>'(Lab)limts'!B8</f>
        <v>73.051666666666662</v>
      </c>
      <c r="B12" s="29">
        <f>'(Lab)limts'!D8</f>
        <v>0.83721166666666624</v>
      </c>
      <c r="C12" s="15">
        <f>'(Lab)limts'!F8</f>
        <v>16.191666666666666</v>
      </c>
      <c r="D12" s="15">
        <f t="shared" si="35"/>
        <v>72.911666666666676</v>
      </c>
      <c r="E12" s="15">
        <f t="shared" si="35"/>
        <v>1.4316666666666666</v>
      </c>
      <c r="F12" s="15">
        <f t="shared" si="35"/>
        <v>13.528333333333334</v>
      </c>
      <c r="G12" s="15">
        <f t="shared" si="0"/>
        <v>16.213296790574308</v>
      </c>
      <c r="H12" s="15">
        <f t="shared" si="1"/>
        <v>13.603877102584477</v>
      </c>
      <c r="I12" s="15">
        <f t="shared" si="2"/>
        <v>14.908586946579392</v>
      </c>
      <c r="J12" s="15">
        <f t="shared" si="3"/>
        <v>0.41919089681856758</v>
      </c>
      <c r="K12" s="15">
        <f t="shared" si="4"/>
        <v>73.051666666666662</v>
      </c>
      <c r="L12" s="15">
        <f t="shared" si="5"/>
        <v>1.1881631760436338</v>
      </c>
      <c r="M12" s="15">
        <f t="shared" si="6"/>
        <v>16.191666666666666</v>
      </c>
      <c r="N12" s="15">
        <f t="shared" si="6"/>
        <v>72.911666666666676</v>
      </c>
      <c r="O12" s="15">
        <f t="shared" si="7"/>
        <v>2.0318083006119161</v>
      </c>
      <c r="P12" s="15">
        <f t="shared" si="8"/>
        <v>13.528333333333334</v>
      </c>
      <c r="Q12" s="15">
        <f t="shared" si="9"/>
        <v>16.235202529606784</v>
      </c>
      <c r="R12" s="15">
        <f t="shared" si="10"/>
        <v>13.680060224582832</v>
      </c>
      <c r="S12" s="15">
        <f t="shared" si="11"/>
        <v>85.803091986789738</v>
      </c>
      <c r="T12" s="15">
        <f t="shared" si="12"/>
        <v>81.458638082817558</v>
      </c>
      <c r="U12" s="15">
        <f t="shared" si="30"/>
        <v>-4.3444539039721803</v>
      </c>
      <c r="V12" s="15">
        <f t="shared" si="13"/>
        <v>-0.13999999999998636</v>
      </c>
      <c r="W12" s="15">
        <f t="shared" si="14"/>
        <v>-2.5551423050239528</v>
      </c>
      <c r="X12" s="15">
        <f t="shared" si="15"/>
        <v>-1.1297474681224813</v>
      </c>
      <c r="Y12" s="15">
        <f t="shared" si="16"/>
        <v>72.981666666666669</v>
      </c>
      <c r="Z12" s="15">
        <f t="shared" si="17"/>
        <v>14.957631377094808</v>
      </c>
      <c r="AA12" s="15">
        <f t="shared" si="31"/>
        <v>83.630865034803648</v>
      </c>
      <c r="AB12" s="15">
        <f t="shared" si="18"/>
        <v>528.15700277777785</v>
      </c>
      <c r="AC12" s="15">
        <f t="shared" si="19"/>
        <v>1.3383777654663001</v>
      </c>
      <c r="AD12" s="15">
        <f t="shared" si="20"/>
        <v>1.6730934119692664</v>
      </c>
      <c r="AE12" s="15">
        <f t="shared" si="21"/>
        <v>0.58721356812169379</v>
      </c>
      <c r="AF12" s="15">
        <f t="shared" si="22"/>
        <v>1.1317498613738928</v>
      </c>
      <c r="AG12" s="15">
        <f t="shared" si="23"/>
        <v>1.0701580049988938E-24</v>
      </c>
      <c r="AH12" s="15">
        <f t="shared" si="24"/>
        <v>0.32687417639158611</v>
      </c>
      <c r="AI12" s="15">
        <f t="shared" si="25"/>
        <v>-1.2210568368757598E-26</v>
      </c>
      <c r="AJ12" s="15">
        <f t="shared" si="26"/>
        <v>-0.10460424822673993</v>
      </c>
      <c r="AK12" s="15">
        <f t="shared" si="27"/>
        <v>-1.5271964414805126</v>
      </c>
      <c r="AL12" s="15">
        <f t="shared" si="28"/>
        <v>-0.99823071040717359</v>
      </c>
      <c r="AM12" s="15">
        <f t="shared" si="29"/>
        <v>1.8274943422122631</v>
      </c>
      <c r="AN12" s="4">
        <f t="shared" si="32"/>
        <v>0</v>
      </c>
      <c r="AO12" s="5">
        <f t="shared" si="33"/>
        <v>0</v>
      </c>
      <c r="AP12" s="16">
        <f t="shared" si="34"/>
        <v>1.8274943422122631</v>
      </c>
      <c r="AQ12" t="s">
        <v>19</v>
      </c>
      <c r="AS12" s="9" t="s">
        <v>205</v>
      </c>
      <c r="AT12"/>
      <c r="AU12" s="10"/>
      <c r="AY12">
        <v>2.1713507865581714</v>
      </c>
      <c r="AZ12" t="str">
        <v>Opaque C1</v>
      </c>
      <c r="BC12">
        <v>1.751502671578981</v>
      </c>
      <c r="BD12" t="str">
        <v>Dentine B1</v>
      </c>
    </row>
    <row r="13" spans="1:56" x14ac:dyDescent="0.2">
      <c r="A13" s="15">
        <f>'(Lab)limts'!B9</f>
        <v>74.423333333333332</v>
      </c>
      <c r="B13" s="29">
        <f>'(Lab)limts'!D9</f>
        <v>0.70511833333333329</v>
      </c>
      <c r="C13" s="15">
        <f>'(Lab)limts'!F9</f>
        <v>17.371666666666666</v>
      </c>
      <c r="D13" s="15">
        <f t="shared" si="35"/>
        <v>72.911666666666676</v>
      </c>
      <c r="E13" s="15">
        <f t="shared" si="35"/>
        <v>1.4316666666666666</v>
      </c>
      <c r="F13" s="15">
        <f t="shared" si="35"/>
        <v>13.528333333333334</v>
      </c>
      <c r="G13" s="15">
        <f t="shared" si="0"/>
        <v>17.385971202144002</v>
      </c>
      <c r="H13" s="15">
        <f t="shared" si="1"/>
        <v>13.603877102584477</v>
      </c>
      <c r="I13" s="15">
        <f t="shared" si="2"/>
        <v>15.49492415236424</v>
      </c>
      <c r="J13" s="15">
        <f t="shared" si="3"/>
        <v>0.40788200764809612</v>
      </c>
      <c r="K13" s="15">
        <f t="shared" si="4"/>
        <v>74.423333333333332</v>
      </c>
      <c r="L13" s="15">
        <f t="shared" si="5"/>
        <v>0.99272341476281278</v>
      </c>
      <c r="M13" s="15">
        <f t="shared" si="6"/>
        <v>17.371666666666666</v>
      </c>
      <c r="N13" s="15">
        <f t="shared" si="6"/>
        <v>72.911666666666676</v>
      </c>
      <c r="O13" s="15">
        <f t="shared" si="7"/>
        <v>2.0156177409495246</v>
      </c>
      <c r="P13" s="15">
        <f t="shared" si="8"/>
        <v>13.528333333333334</v>
      </c>
      <c r="Q13" s="15">
        <f t="shared" si="9"/>
        <v>17.400008694135646</v>
      </c>
      <c r="R13" s="15">
        <f t="shared" si="10"/>
        <v>13.677664919693283</v>
      </c>
      <c r="S13" s="15">
        <f t="shared" si="11"/>
        <v>86.729325517661465</v>
      </c>
      <c r="T13" s="15">
        <f t="shared" si="12"/>
        <v>81.525708177464224</v>
      </c>
      <c r="U13" s="15">
        <f t="shared" si="30"/>
        <v>-5.2036173401972405</v>
      </c>
      <c r="V13" s="15">
        <f t="shared" si="13"/>
        <v>-1.5116666666666561</v>
      </c>
      <c r="W13" s="15">
        <f t="shared" si="14"/>
        <v>-3.7223437744423631</v>
      </c>
      <c r="X13" s="15">
        <f t="shared" si="15"/>
        <v>-1.400600135130021</v>
      </c>
      <c r="Y13" s="15">
        <f t="shared" si="16"/>
        <v>73.667500000000004</v>
      </c>
      <c r="Z13" s="15">
        <f t="shared" si="17"/>
        <v>15.538836806914464</v>
      </c>
      <c r="AA13" s="15">
        <f t="shared" si="31"/>
        <v>84.127516847562845</v>
      </c>
      <c r="AB13" s="15">
        <f t="shared" si="18"/>
        <v>560.15055625000014</v>
      </c>
      <c r="AC13" s="15">
        <f t="shared" si="19"/>
        <v>1.3488395151081385</v>
      </c>
      <c r="AD13" s="15">
        <f t="shared" si="20"/>
        <v>1.6992476563111509</v>
      </c>
      <c r="AE13" s="15">
        <f t="shared" si="21"/>
        <v>0.58872245828761305</v>
      </c>
      <c r="AF13" s="15">
        <f t="shared" si="22"/>
        <v>1.1372209330584508</v>
      </c>
      <c r="AG13" s="15">
        <f t="shared" si="23"/>
        <v>1.4499830893908586E-24</v>
      </c>
      <c r="AH13" s="15">
        <f t="shared" si="24"/>
        <v>0.37201351397253174</v>
      </c>
      <c r="AI13" s="15">
        <f t="shared" si="25"/>
        <v>-1.8829076377672003E-26</v>
      </c>
      <c r="AJ13" s="15">
        <f t="shared" si="26"/>
        <v>-1.1207164749658625</v>
      </c>
      <c r="AK13" s="15">
        <f t="shared" si="27"/>
        <v>-2.190583438863229</v>
      </c>
      <c r="AL13" s="15">
        <f t="shared" si="28"/>
        <v>-1.2315989746717342</v>
      </c>
      <c r="AM13" s="15">
        <f t="shared" si="29"/>
        <v>2.7516353781513687</v>
      </c>
      <c r="AN13" s="4">
        <f t="shared" si="32"/>
        <v>0</v>
      </c>
      <c r="AO13" s="5">
        <f t="shared" si="33"/>
        <v>0</v>
      </c>
      <c r="AP13" s="16">
        <f t="shared" si="34"/>
        <v>2.7516353781513687</v>
      </c>
      <c r="AQ13" t="s">
        <v>20</v>
      </c>
      <c r="AS13" s="9" t="s">
        <v>205</v>
      </c>
      <c r="AT13"/>
      <c r="AU13" s="10"/>
      <c r="AY13">
        <v>1.9445460043289489</v>
      </c>
      <c r="AZ13" t="str">
        <v>Opaque C2</v>
      </c>
      <c r="BC13">
        <v>1.8274943422122631</v>
      </c>
      <c r="BD13" t="str">
        <v>Opaque A3.5</v>
      </c>
    </row>
    <row r="14" spans="1:56" x14ac:dyDescent="0.2">
      <c r="A14" s="15">
        <f>'(Lab)limts'!B10</f>
        <v>75.373333333333321</v>
      </c>
      <c r="B14" s="29">
        <f>'(Lab)limts'!D10</f>
        <v>0.96445166666666604</v>
      </c>
      <c r="C14" s="15">
        <f>'(Lab)limts'!F10</f>
        <v>13.956666666666669</v>
      </c>
      <c r="D14" s="15">
        <f t="shared" si="35"/>
        <v>72.911666666666676</v>
      </c>
      <c r="E14" s="15">
        <f t="shared" si="35"/>
        <v>1.4316666666666666</v>
      </c>
      <c r="F14" s="15">
        <f t="shared" si="35"/>
        <v>13.528333333333334</v>
      </c>
      <c r="G14" s="15">
        <f t="shared" si="0"/>
        <v>13.989950373814077</v>
      </c>
      <c r="H14" s="15">
        <f t="shared" si="1"/>
        <v>13.603877102584477</v>
      </c>
      <c r="I14" s="15">
        <f t="shared" si="2"/>
        <v>13.796913738199276</v>
      </c>
      <c r="J14" s="15">
        <f t="shared" si="3"/>
        <v>0.43804773013250653</v>
      </c>
      <c r="K14" s="15">
        <f t="shared" si="4"/>
        <v>75.373333333333321</v>
      </c>
      <c r="L14" s="15">
        <f t="shared" si="5"/>
        <v>1.3869275300725119</v>
      </c>
      <c r="M14" s="15">
        <f t="shared" si="6"/>
        <v>13.956666666666669</v>
      </c>
      <c r="N14" s="15">
        <f t="shared" si="6"/>
        <v>72.911666666666676</v>
      </c>
      <c r="O14" s="15">
        <f t="shared" si="7"/>
        <v>2.0588050003063718</v>
      </c>
      <c r="P14" s="15">
        <f t="shared" si="8"/>
        <v>13.528333333333334</v>
      </c>
      <c r="Q14" s="15">
        <f t="shared" si="9"/>
        <v>14.02540952764366</v>
      </c>
      <c r="R14" s="15">
        <f t="shared" si="10"/>
        <v>13.684095907551376</v>
      </c>
      <c r="S14" s="15">
        <f t="shared" si="11"/>
        <v>84.324930297154751</v>
      </c>
      <c r="T14" s="15">
        <f t="shared" si="12"/>
        <v>81.346855597727469</v>
      </c>
      <c r="U14" s="15">
        <f t="shared" si="30"/>
        <v>-2.9780746994272818</v>
      </c>
      <c r="V14" s="15">
        <f t="shared" si="13"/>
        <v>-2.4616666666666447</v>
      </c>
      <c r="W14" s="15">
        <f t="shared" si="14"/>
        <v>-0.34131362009228461</v>
      </c>
      <c r="X14" s="15">
        <f t="shared" si="15"/>
        <v>-0.71999568900917532</v>
      </c>
      <c r="Y14" s="15">
        <f t="shared" si="16"/>
        <v>74.142499999999998</v>
      </c>
      <c r="Z14" s="15">
        <f t="shared" si="17"/>
        <v>13.854752717597517</v>
      </c>
      <c r="AA14" s="15">
        <f t="shared" si="31"/>
        <v>82.83589294744111</v>
      </c>
      <c r="AB14" s="15">
        <f t="shared" si="18"/>
        <v>582.86030624999989</v>
      </c>
      <c r="AC14" s="15">
        <f t="shared" si="19"/>
        <v>1.3560798466951063</v>
      </c>
      <c r="AD14" s="15">
        <f t="shared" si="20"/>
        <v>1.6234638722918882</v>
      </c>
      <c r="AE14" s="15">
        <f t="shared" si="21"/>
        <v>0.58507470925092442</v>
      </c>
      <c r="AF14" s="15">
        <f t="shared" si="22"/>
        <v>1.1215909812698772</v>
      </c>
      <c r="AG14" s="15">
        <f t="shared" si="23"/>
        <v>6.5702655064563611E-25</v>
      </c>
      <c r="AH14" s="15">
        <f t="shared" si="24"/>
        <v>0.25140683109943451</v>
      </c>
      <c r="AI14" s="15">
        <f t="shared" si="25"/>
        <v>-5.7659033335359644E-27</v>
      </c>
      <c r="AJ14" s="15">
        <f t="shared" si="26"/>
        <v>-1.8152815062224819</v>
      </c>
      <c r="AK14" s="15">
        <f t="shared" si="27"/>
        <v>-0.21023789067165558</v>
      </c>
      <c r="AL14" s="15">
        <f t="shared" si="28"/>
        <v>-0.64194140380300535</v>
      </c>
      <c r="AM14" s="15">
        <f t="shared" si="29"/>
        <v>1.9368881442726638</v>
      </c>
      <c r="AN14" s="4">
        <f t="shared" si="32"/>
        <v>0</v>
      </c>
      <c r="AO14" s="5">
        <f t="shared" si="33"/>
        <v>0</v>
      </c>
      <c r="AP14" s="16">
        <f t="shared" si="34"/>
        <v>1.9368881442726638</v>
      </c>
      <c r="AQ14" t="s">
        <v>21</v>
      </c>
      <c r="AS14" s="9" t="s">
        <v>205</v>
      </c>
      <c r="AT14"/>
      <c r="AU14" s="10"/>
      <c r="AY14">
        <v>2.0668001590909815</v>
      </c>
      <c r="AZ14" t="str">
        <v>Opaque C3</v>
      </c>
      <c r="BC14">
        <v>1.9257460760432368</v>
      </c>
      <c r="BD14" t="str">
        <v>Opaque D2</v>
      </c>
    </row>
    <row r="15" spans="1:56" x14ac:dyDescent="0.2">
      <c r="A15" s="15">
        <f>'(Lab)limts'!B11</f>
        <v>72.831666666666663</v>
      </c>
      <c r="B15" s="29">
        <f>'(Lab)limts'!D11</f>
        <v>0.75166499999999958</v>
      </c>
      <c r="C15" s="15">
        <f>'(Lab)limts'!F11</f>
        <v>17.371666666666666</v>
      </c>
      <c r="D15" s="15">
        <f t="shared" si="35"/>
        <v>72.911666666666676</v>
      </c>
      <c r="E15" s="15">
        <f t="shared" si="35"/>
        <v>1.4316666666666666</v>
      </c>
      <c r="F15" s="15">
        <f t="shared" si="35"/>
        <v>13.528333333333334</v>
      </c>
      <c r="G15" s="15">
        <f t="shared" si="0"/>
        <v>17.38792118253366</v>
      </c>
      <c r="H15" s="15">
        <f t="shared" si="1"/>
        <v>13.603877102584477</v>
      </c>
      <c r="I15" s="15">
        <f t="shared" si="2"/>
        <v>15.495899142559068</v>
      </c>
      <c r="J15" s="15">
        <f t="shared" si="3"/>
        <v>0.40786240767894033</v>
      </c>
      <c r="K15" s="15">
        <f t="shared" si="4"/>
        <v>72.831666666666663</v>
      </c>
      <c r="L15" s="15">
        <f t="shared" si="5"/>
        <v>1.0582408966679901</v>
      </c>
      <c r="M15" s="15">
        <f t="shared" si="6"/>
        <v>17.371666666666666</v>
      </c>
      <c r="N15" s="15">
        <f t="shared" si="6"/>
        <v>72.911666666666676</v>
      </c>
      <c r="O15" s="15">
        <f t="shared" si="7"/>
        <v>2.0155896803270164</v>
      </c>
      <c r="P15" s="15">
        <f t="shared" si="8"/>
        <v>13.528333333333334</v>
      </c>
      <c r="Q15" s="15">
        <f t="shared" si="9"/>
        <v>17.403869586191412</v>
      </c>
      <c r="R15" s="15">
        <f t="shared" si="10"/>
        <v>13.67766078455006</v>
      </c>
      <c r="S15" s="15">
        <f t="shared" si="11"/>
        <v>86.51398435473395</v>
      </c>
      <c r="T15" s="15">
        <f t="shared" si="12"/>
        <v>81.525824440173892</v>
      </c>
      <c r="U15" s="15">
        <f t="shared" si="30"/>
        <v>-4.9881599145600575</v>
      </c>
      <c r="V15" s="15">
        <f t="shared" si="13"/>
        <v>8.0000000000012506E-2</v>
      </c>
      <c r="W15" s="15">
        <f t="shared" si="14"/>
        <v>-3.7262088016413522</v>
      </c>
      <c r="X15" s="15">
        <f t="shared" si="15"/>
        <v>-1.3427940166887262</v>
      </c>
      <c r="Y15" s="15">
        <f t="shared" si="16"/>
        <v>72.87166666666667</v>
      </c>
      <c r="Z15" s="15">
        <f t="shared" si="17"/>
        <v>15.540765185370736</v>
      </c>
      <c r="AA15" s="15">
        <f t="shared" si="31"/>
        <v>84.019904397453928</v>
      </c>
      <c r="AB15" s="15">
        <f t="shared" si="18"/>
        <v>523.1131361111112</v>
      </c>
      <c r="AC15" s="15">
        <f t="shared" si="19"/>
        <v>1.3366989262750462</v>
      </c>
      <c r="AD15" s="15">
        <f t="shared" si="20"/>
        <v>1.6993344333416831</v>
      </c>
      <c r="AE15" s="15">
        <f t="shared" si="21"/>
        <v>0.58838404535369204</v>
      </c>
      <c r="AF15" s="15">
        <f t="shared" si="22"/>
        <v>1.1371590743149038</v>
      </c>
      <c r="AG15" s="15">
        <f t="shared" si="23"/>
        <v>1.3577169112403444E-24</v>
      </c>
      <c r="AH15" s="15">
        <f t="shared" si="24"/>
        <v>0.37216952886853583</v>
      </c>
      <c r="AI15" s="15">
        <f t="shared" si="25"/>
        <v>-1.7638327551780232E-26</v>
      </c>
      <c r="AJ15" s="15">
        <f t="shared" si="26"/>
        <v>5.9848929648613547E-2</v>
      </c>
      <c r="AK15" s="15">
        <f t="shared" si="27"/>
        <v>-2.1927460119276758</v>
      </c>
      <c r="AL15" s="15">
        <f t="shared" si="28"/>
        <v>-1.1808321694110473</v>
      </c>
      <c r="AM15" s="15">
        <f t="shared" si="29"/>
        <v>2.4912008308285407</v>
      </c>
      <c r="AN15" s="4">
        <f t="shared" si="32"/>
        <v>0</v>
      </c>
      <c r="AO15" s="5">
        <f t="shared" si="33"/>
        <v>0</v>
      </c>
      <c r="AP15" s="16">
        <f t="shared" si="34"/>
        <v>2.4912008308285407</v>
      </c>
      <c r="AQ15" t="s">
        <v>22</v>
      </c>
      <c r="AS15" s="4" t="s">
        <v>201</v>
      </c>
      <c r="AU15" s="11"/>
      <c r="AY15">
        <v>1.9257460760432368</v>
      </c>
      <c r="AZ15" t="str">
        <v>Opaque D2</v>
      </c>
      <c r="BC15">
        <v>1.9368881442726638</v>
      </c>
      <c r="BD15" t="str">
        <v>Opaque B1</v>
      </c>
    </row>
    <row r="16" spans="1:56" x14ac:dyDescent="0.2">
      <c r="A16" s="15">
        <f>'(Lab)limts'!B12</f>
        <v>74.36</v>
      </c>
      <c r="B16" s="29">
        <f>'(Lab)limts'!D12</f>
        <v>0.70909166666666668</v>
      </c>
      <c r="C16" s="15">
        <f>'(Lab)limts'!F12</f>
        <v>17.371666666666666</v>
      </c>
      <c r="D16" s="15">
        <f t="shared" si="35"/>
        <v>72.911666666666676</v>
      </c>
      <c r="E16" s="15">
        <f t="shared" si="35"/>
        <v>1.4316666666666666</v>
      </c>
      <c r="F16" s="15">
        <f t="shared" si="35"/>
        <v>13.528333333333334</v>
      </c>
      <c r="G16" s="15">
        <f t="shared" si="0"/>
        <v>17.386132800870755</v>
      </c>
      <c r="H16" s="15">
        <f t="shared" si="1"/>
        <v>13.603877102584477</v>
      </c>
      <c r="I16" s="15">
        <f t="shared" si="2"/>
        <v>15.495004951727616</v>
      </c>
      <c r="J16" s="15">
        <f t="shared" si="3"/>
        <v>0.40788038346039457</v>
      </c>
      <c r="K16" s="15">
        <f t="shared" si="4"/>
        <v>74.36</v>
      </c>
      <c r="L16" s="15">
        <f t="shared" si="5"/>
        <v>0.99831624757523696</v>
      </c>
      <c r="M16" s="15">
        <f t="shared" si="6"/>
        <v>17.371666666666666</v>
      </c>
      <c r="N16" s="15">
        <f t="shared" si="6"/>
        <v>72.911666666666676</v>
      </c>
      <c r="O16" s="15">
        <f t="shared" si="7"/>
        <v>2.0156154156541315</v>
      </c>
      <c r="P16" s="15">
        <f t="shared" si="8"/>
        <v>13.528333333333334</v>
      </c>
      <c r="Q16" s="15">
        <f t="shared" si="9"/>
        <v>17.400328678158655</v>
      </c>
      <c r="R16" s="15">
        <f t="shared" si="10"/>
        <v>13.677664577024849</v>
      </c>
      <c r="S16" s="15">
        <f t="shared" si="11"/>
        <v>86.710939441820656</v>
      </c>
      <c r="T16" s="15">
        <f t="shared" si="12"/>
        <v>81.525717811786052</v>
      </c>
      <c r="U16" s="15">
        <f t="shared" si="30"/>
        <v>-5.1852216300346043</v>
      </c>
      <c r="V16" s="15">
        <f t="shared" si="13"/>
        <v>-1.4483333333333235</v>
      </c>
      <c r="W16" s="15">
        <f t="shared" si="14"/>
        <v>-3.7226641011338053</v>
      </c>
      <c r="X16" s="15">
        <f t="shared" si="15"/>
        <v>-1.3956649664639313</v>
      </c>
      <c r="Y16" s="15">
        <f t="shared" si="16"/>
        <v>73.635833333333338</v>
      </c>
      <c r="Z16" s="15">
        <f t="shared" si="17"/>
        <v>15.538996627591752</v>
      </c>
      <c r="AA16" s="15">
        <f t="shared" si="31"/>
        <v>84.118328626803361</v>
      </c>
      <c r="AB16" s="15">
        <f t="shared" si="18"/>
        <v>558.65261736111131</v>
      </c>
      <c r="AC16" s="15">
        <f t="shared" si="19"/>
        <v>1.3483566744535438</v>
      </c>
      <c r="AD16" s="15">
        <f t="shared" si="20"/>
        <v>1.6992548482416288</v>
      </c>
      <c r="AE16" s="15">
        <f t="shared" si="21"/>
        <v>0.5886933141190237</v>
      </c>
      <c r="AF16" s="15">
        <f t="shared" si="22"/>
        <v>1.1372155513417197</v>
      </c>
      <c r="AG16" s="15">
        <f t="shared" si="23"/>
        <v>1.4418682485994946E-24</v>
      </c>
      <c r="AH16" s="15">
        <f t="shared" si="24"/>
        <v>0.37202644264571694</v>
      </c>
      <c r="AI16" s="15">
        <f t="shared" si="25"/>
        <v>-1.8724350025390655E-26</v>
      </c>
      <c r="AJ16" s="15">
        <f t="shared" si="26"/>
        <v>-1.0741470419318373</v>
      </c>
      <c r="AK16" s="15">
        <f t="shared" si="27"/>
        <v>-2.1907626775265521</v>
      </c>
      <c r="AL16" s="15">
        <f t="shared" si="28"/>
        <v>-1.2272651080239674</v>
      </c>
      <c r="AM16" s="15">
        <f t="shared" si="29"/>
        <v>2.7311925275064928</v>
      </c>
      <c r="AN16" s="4">
        <f t="shared" si="32"/>
        <v>0</v>
      </c>
      <c r="AO16" s="5">
        <f t="shared" si="33"/>
        <v>0</v>
      </c>
      <c r="AP16" s="16">
        <f t="shared" si="34"/>
        <v>2.7311925275064928</v>
      </c>
      <c r="AQ16" t="s">
        <v>23</v>
      </c>
      <c r="AS16" s="4">
        <v>0</v>
      </c>
      <c r="AT16" s="12" t="s">
        <v>206</v>
      </c>
      <c r="AU16" s="11"/>
      <c r="AV16" s="13"/>
      <c r="AY16">
        <v>1.3049584782273429</v>
      </c>
      <c r="AZ16" t="str">
        <v>Opaque D3</v>
      </c>
      <c r="BC16">
        <v>1.9445460043289489</v>
      </c>
      <c r="BD16" t="str">
        <v>Opaque C2</v>
      </c>
    </row>
    <row r="17" spans="1:56" x14ac:dyDescent="0.2">
      <c r="A17" s="15">
        <f>'(Lab)limts'!B13</f>
        <v>74.53</v>
      </c>
      <c r="B17" s="29">
        <f>'(Lab)limts'!D13</f>
        <v>0.71493166666666674</v>
      </c>
      <c r="C17" s="15">
        <f>'(Lab)limts'!F13</f>
        <v>17.371666666666666</v>
      </c>
      <c r="D17" s="15">
        <f t="shared" si="35"/>
        <v>72.911666666666676</v>
      </c>
      <c r="E17" s="15">
        <f t="shared" si="35"/>
        <v>1.4316666666666666</v>
      </c>
      <c r="F17" s="15">
        <f t="shared" si="35"/>
        <v>13.528333333333334</v>
      </c>
      <c r="G17" s="15">
        <f t="shared" si="0"/>
        <v>17.386371963862402</v>
      </c>
      <c r="H17" s="15">
        <f t="shared" si="1"/>
        <v>13.603877102584477</v>
      </c>
      <c r="I17" s="15">
        <f t="shared" si="2"/>
        <v>15.495124533223439</v>
      </c>
      <c r="J17" s="15">
        <f t="shared" si="3"/>
        <v>0.40787797966067701</v>
      </c>
      <c r="K17" s="15">
        <f t="shared" si="4"/>
        <v>74.53</v>
      </c>
      <c r="L17" s="15">
        <f t="shared" si="5"/>
        <v>1.0065365504621073</v>
      </c>
      <c r="M17" s="15">
        <f t="shared" si="6"/>
        <v>17.371666666666666</v>
      </c>
      <c r="N17" s="15">
        <f t="shared" si="6"/>
        <v>72.911666666666676</v>
      </c>
      <c r="O17" s="15">
        <f t="shared" si="7"/>
        <v>2.0156119742142025</v>
      </c>
      <c r="P17" s="15">
        <f t="shared" si="8"/>
        <v>13.528333333333334</v>
      </c>
      <c r="Q17" s="15">
        <f t="shared" si="9"/>
        <v>17.40080224027599</v>
      </c>
      <c r="R17" s="15">
        <f t="shared" si="10"/>
        <v>13.677664069875874</v>
      </c>
      <c r="S17" s="15">
        <f t="shared" si="11"/>
        <v>86.683916960040392</v>
      </c>
      <c r="T17" s="15">
        <f t="shared" si="12"/>
        <v>81.525732070594643</v>
      </c>
      <c r="U17" s="15">
        <f t="shared" si="30"/>
        <v>-5.1581848894457494</v>
      </c>
      <c r="V17" s="15">
        <f t="shared" si="13"/>
        <v>-1.6183333333333252</v>
      </c>
      <c r="W17" s="15">
        <f t="shared" si="14"/>
        <v>-3.7231381704001159</v>
      </c>
      <c r="X17" s="15">
        <f t="shared" si="15"/>
        <v>-1.3884114973743382</v>
      </c>
      <c r="Y17" s="15">
        <f t="shared" si="16"/>
        <v>73.720833333333331</v>
      </c>
      <c r="Z17" s="15">
        <f t="shared" si="17"/>
        <v>15.539233155075932</v>
      </c>
      <c r="AA17" s="15">
        <f t="shared" si="31"/>
        <v>84.104824515317517</v>
      </c>
      <c r="AB17" s="15">
        <f t="shared" si="18"/>
        <v>562.67793402777772</v>
      </c>
      <c r="AC17" s="15">
        <f t="shared" si="19"/>
        <v>1.349652676826512</v>
      </c>
      <c r="AD17" s="15">
        <f t="shared" si="20"/>
        <v>1.6992654919784169</v>
      </c>
      <c r="AE17" s="15">
        <f t="shared" si="21"/>
        <v>0.58865056504395774</v>
      </c>
      <c r="AF17" s="15">
        <f t="shared" si="22"/>
        <v>1.1372076756562788</v>
      </c>
      <c r="AG17" s="15">
        <f t="shared" si="23"/>
        <v>1.4300233548407141E-24</v>
      </c>
      <c r="AH17" s="15">
        <f t="shared" si="24"/>
        <v>0.37204557702760693</v>
      </c>
      <c r="AI17" s="15">
        <f t="shared" si="25"/>
        <v>-1.8571485325308775E-26</v>
      </c>
      <c r="AJ17" s="15">
        <f t="shared" si="26"/>
        <v>-1.1990739255514034</v>
      </c>
      <c r="AK17" s="15">
        <f t="shared" si="27"/>
        <v>-2.191027939998563</v>
      </c>
      <c r="AL17" s="15">
        <f t="shared" si="28"/>
        <v>-1.2208952921225145</v>
      </c>
      <c r="AM17" s="15">
        <f t="shared" si="29"/>
        <v>2.7801019814241563</v>
      </c>
      <c r="AN17" s="4">
        <f t="shared" si="32"/>
        <v>0</v>
      </c>
      <c r="AO17" s="5">
        <f t="shared" si="33"/>
        <v>0</v>
      </c>
      <c r="AP17" s="16">
        <f t="shared" si="34"/>
        <v>2.7801019814241563</v>
      </c>
      <c r="AQ17" t="s">
        <v>24</v>
      </c>
      <c r="AS17" s="4">
        <v>1</v>
      </c>
      <c r="AT17" s="4" t="s">
        <v>207</v>
      </c>
      <c r="AU17" s="13"/>
      <c r="AV17" s="13"/>
      <c r="AY17">
        <v>2.193373710308494</v>
      </c>
      <c r="AZ17" t="str">
        <v>Opaque D4</v>
      </c>
      <c r="BC17">
        <v>2.0668001590909815</v>
      </c>
      <c r="BD17" t="str">
        <v>Opaque C3</v>
      </c>
    </row>
    <row r="18" spans="1:56" x14ac:dyDescent="0.2">
      <c r="A18" s="15">
        <f>'(Lab)limts'!B14</f>
        <v>75.541666666666671</v>
      </c>
      <c r="B18" s="29">
        <f>'(Lab)limts'!D14</f>
        <v>0.94539833333333334</v>
      </c>
      <c r="C18" s="15">
        <f>'(Lab)limts'!F14</f>
        <v>14.678333333333333</v>
      </c>
      <c r="D18" s="15">
        <f t="shared" si="35"/>
        <v>72.911666666666676</v>
      </c>
      <c r="E18" s="15">
        <f t="shared" si="35"/>
        <v>1.4316666666666666</v>
      </c>
      <c r="F18" s="15">
        <f t="shared" si="35"/>
        <v>13.528333333333334</v>
      </c>
      <c r="G18" s="15">
        <f t="shared" si="0"/>
        <v>14.70874731080502</v>
      </c>
      <c r="H18" s="15">
        <f t="shared" si="1"/>
        <v>13.603877102584477</v>
      </c>
      <c r="I18" s="15">
        <f t="shared" si="2"/>
        <v>14.156312206694748</v>
      </c>
      <c r="J18" s="15">
        <f t="shared" si="3"/>
        <v>0.43231548032603712</v>
      </c>
      <c r="K18" s="15">
        <f t="shared" si="4"/>
        <v>75.541666666666671</v>
      </c>
      <c r="L18" s="15">
        <f t="shared" si="5"/>
        <v>1.3541086679077683</v>
      </c>
      <c r="M18" s="15">
        <f t="shared" si="6"/>
        <v>14.678333333333333</v>
      </c>
      <c r="N18" s="15">
        <f t="shared" si="6"/>
        <v>72.911666666666676</v>
      </c>
      <c r="O18" s="15">
        <f t="shared" si="7"/>
        <v>2.0505983293334431</v>
      </c>
      <c r="P18" s="15">
        <f t="shared" si="8"/>
        <v>13.528333333333334</v>
      </c>
      <c r="Q18" s="15">
        <f t="shared" si="9"/>
        <v>14.74066076296946</v>
      </c>
      <c r="R18" s="15">
        <f t="shared" si="10"/>
        <v>13.682863599628657</v>
      </c>
      <c r="S18" s="15">
        <f t="shared" si="11"/>
        <v>84.729256185152394</v>
      </c>
      <c r="T18" s="15">
        <f t="shared" si="12"/>
        <v>81.380829142894356</v>
      </c>
      <c r="U18" s="15">
        <f t="shared" si="30"/>
        <v>-3.348427042258038</v>
      </c>
      <c r="V18" s="15">
        <f t="shared" si="13"/>
        <v>-2.6299999999999955</v>
      </c>
      <c r="W18" s="15">
        <f t="shared" si="14"/>
        <v>-1.057797163340803</v>
      </c>
      <c r="X18" s="15">
        <f t="shared" si="15"/>
        <v>-0.82985722247926341</v>
      </c>
      <c r="Y18" s="15">
        <f t="shared" si="16"/>
        <v>74.226666666666674</v>
      </c>
      <c r="Z18" s="15">
        <f t="shared" si="17"/>
        <v>14.211762181299058</v>
      </c>
      <c r="AA18" s="15">
        <f t="shared" si="31"/>
        <v>83.055042664023375</v>
      </c>
      <c r="AB18" s="15">
        <f t="shared" si="18"/>
        <v>586.93137777777815</v>
      </c>
      <c r="AC18" s="15">
        <f t="shared" si="19"/>
        <v>1.3573623468487852</v>
      </c>
      <c r="AD18" s="15">
        <f t="shared" si="20"/>
        <v>1.6395292981584575</v>
      </c>
      <c r="AE18" s="15">
        <f t="shared" si="21"/>
        <v>0.58563092783937687</v>
      </c>
      <c r="AF18" s="15">
        <f t="shared" si="22"/>
        <v>1.124842712087001</v>
      </c>
      <c r="AG18" s="15">
        <f t="shared" si="23"/>
        <v>7.5175333469291491E-25</v>
      </c>
      <c r="AH18" s="15">
        <f t="shared" si="24"/>
        <v>0.27439820961873063</v>
      </c>
      <c r="AI18" s="15">
        <f t="shared" si="25"/>
        <v>-7.2005223026085694E-27</v>
      </c>
      <c r="AJ18" s="15">
        <f t="shared" si="26"/>
        <v>-1.9375813732462306</v>
      </c>
      <c r="AK18" s="15">
        <f t="shared" si="27"/>
        <v>-0.64518344657148596</v>
      </c>
      <c r="AL18" s="15">
        <f t="shared" si="28"/>
        <v>-0.73775401090484027</v>
      </c>
      <c r="AM18" s="15">
        <f t="shared" si="29"/>
        <v>2.1713507865581714</v>
      </c>
      <c r="AN18" s="4">
        <f t="shared" si="32"/>
        <v>0</v>
      </c>
      <c r="AO18" s="5">
        <f t="shared" si="33"/>
        <v>0</v>
      </c>
      <c r="AP18" s="16">
        <f t="shared" si="34"/>
        <v>2.1713507865581714</v>
      </c>
      <c r="AQ18" t="s">
        <v>25</v>
      </c>
      <c r="AS18" s="4">
        <v>2</v>
      </c>
      <c r="AT18" s="4" t="s">
        <v>208</v>
      </c>
      <c r="AU18" s="13"/>
      <c r="AV18" s="13"/>
      <c r="AY18">
        <v>0.65716966997673287</v>
      </c>
      <c r="AZ18" t="str">
        <v>Dentine A1</v>
      </c>
      <c r="BC18">
        <v>2.1546496721732717</v>
      </c>
      <c r="BD18" t="str">
        <v>Empress LTA1</v>
      </c>
    </row>
    <row r="19" spans="1:56" x14ac:dyDescent="0.2">
      <c r="A19" s="15">
        <f>'(Lab)limts'!B15</f>
        <v>73.00833333333334</v>
      </c>
      <c r="B19" s="29">
        <f>'(Lab)limts'!D15</f>
        <v>0.82923833333333352</v>
      </c>
      <c r="C19" s="15">
        <f>'(Lab)limts'!F15</f>
        <v>16.408333333333331</v>
      </c>
      <c r="D19" s="15">
        <f t="shared" si="35"/>
        <v>72.911666666666676</v>
      </c>
      <c r="E19" s="15">
        <f t="shared" si="35"/>
        <v>1.4316666666666666</v>
      </c>
      <c r="F19" s="15">
        <f t="shared" si="35"/>
        <v>13.528333333333334</v>
      </c>
      <c r="G19" s="15">
        <f t="shared" si="0"/>
        <v>16.429273842481511</v>
      </c>
      <c r="H19" s="15">
        <f t="shared" si="1"/>
        <v>13.603877102584477</v>
      </c>
      <c r="I19" s="15">
        <f t="shared" si="2"/>
        <v>15.016575472532994</v>
      </c>
      <c r="J19" s="15">
        <f t="shared" si="3"/>
        <v>0.41717965358804687</v>
      </c>
      <c r="K19" s="15">
        <f t="shared" si="4"/>
        <v>73.00833333333334</v>
      </c>
      <c r="L19" s="15">
        <f t="shared" si="5"/>
        <v>1.1751796939752628</v>
      </c>
      <c r="M19" s="15">
        <f t="shared" si="6"/>
        <v>16.408333333333331</v>
      </c>
      <c r="N19" s="15">
        <f t="shared" si="6"/>
        <v>72.911666666666676</v>
      </c>
      <c r="O19" s="15">
        <f t="shared" si="7"/>
        <v>2.0289288707202204</v>
      </c>
      <c r="P19" s="15">
        <f t="shared" si="8"/>
        <v>13.528333333333334</v>
      </c>
      <c r="Q19" s="15">
        <f t="shared" si="9"/>
        <v>16.450363220637698</v>
      </c>
      <c r="R19" s="15">
        <f t="shared" si="10"/>
        <v>13.679632858385485</v>
      </c>
      <c r="S19" s="15">
        <f t="shared" si="11"/>
        <v>85.903419368140391</v>
      </c>
      <c r="T19" s="15">
        <f t="shared" si="12"/>
        <v>81.470564527246125</v>
      </c>
      <c r="U19" s="15">
        <f t="shared" si="30"/>
        <v>-4.4328548408942652</v>
      </c>
      <c r="V19" s="15">
        <f t="shared" si="13"/>
        <v>-9.6666666666664014E-2</v>
      </c>
      <c r="W19" s="15">
        <f t="shared" si="14"/>
        <v>-2.7707303622522126</v>
      </c>
      <c r="X19" s="15">
        <f t="shared" si="15"/>
        <v>-1.1603193166048684</v>
      </c>
      <c r="Y19" s="15">
        <f t="shared" si="16"/>
        <v>72.960000000000008</v>
      </c>
      <c r="Z19" s="15">
        <f t="shared" si="17"/>
        <v>15.064998039511591</v>
      </c>
      <c r="AA19" s="15">
        <f t="shared" si="31"/>
        <v>83.686991947693258</v>
      </c>
      <c r="AB19" s="15">
        <f t="shared" si="18"/>
        <v>527.16160000000036</v>
      </c>
      <c r="AC19" s="15">
        <f t="shared" si="19"/>
        <v>1.3380471050416398</v>
      </c>
      <c r="AD19" s="15">
        <f t="shared" si="20"/>
        <v>1.6779249117780215</v>
      </c>
      <c r="AE19" s="15">
        <f t="shared" si="21"/>
        <v>0.58737734662075181</v>
      </c>
      <c r="AF19" s="15">
        <f t="shared" si="22"/>
        <v>1.1327325786294271</v>
      </c>
      <c r="AG19" s="15">
        <f t="shared" si="23"/>
        <v>1.1075743274247745E-24</v>
      </c>
      <c r="AH19" s="15">
        <f t="shared" si="24"/>
        <v>0.33493065891314544</v>
      </c>
      <c r="AI19" s="15">
        <f t="shared" si="25"/>
        <v>-1.294896770520287E-26</v>
      </c>
      <c r="AJ19" s="15">
        <f t="shared" si="26"/>
        <v>-7.2244591615969869E-2</v>
      </c>
      <c r="AK19" s="15">
        <f t="shared" si="27"/>
        <v>-1.6512838821352227</v>
      </c>
      <c r="AL19" s="15">
        <f t="shared" si="28"/>
        <v>-1.0243541489808834</v>
      </c>
      <c r="AM19" s="15">
        <f t="shared" si="29"/>
        <v>1.9445460043289489</v>
      </c>
      <c r="AN19" s="4">
        <f t="shared" si="32"/>
        <v>0</v>
      </c>
      <c r="AO19" s="5">
        <f t="shared" si="33"/>
        <v>0</v>
      </c>
      <c r="AP19" s="16">
        <f t="shared" si="34"/>
        <v>1.9445460043289489</v>
      </c>
      <c r="AQ19" t="s">
        <v>26</v>
      </c>
      <c r="AS19" s="14" t="s">
        <v>202</v>
      </c>
      <c r="AU19" s="13"/>
      <c r="AV19" s="13"/>
      <c r="AY19">
        <v>1.751502671578981</v>
      </c>
      <c r="AZ19" t="str">
        <v>Dentine B1</v>
      </c>
      <c r="BC19">
        <v>2.1713507865581714</v>
      </c>
      <c r="BD19" t="str">
        <v>Opaque C1</v>
      </c>
    </row>
    <row r="20" spans="1:56" x14ac:dyDescent="0.2">
      <c r="A20" s="15">
        <f>'(Lab)limts'!B16</f>
        <v>73.214999999999989</v>
      </c>
      <c r="B20" s="29">
        <f>'(Lab)limts'!D16</f>
        <v>0.82753166666666633</v>
      </c>
      <c r="C20" s="15">
        <f>'(Lab)limts'!F16</f>
        <v>16.616666666666667</v>
      </c>
      <c r="D20" s="15">
        <f t="shared" si="35"/>
        <v>72.911666666666676</v>
      </c>
      <c r="E20" s="15">
        <f t="shared" si="35"/>
        <v>1.4316666666666666</v>
      </c>
      <c r="F20" s="15">
        <f t="shared" si="35"/>
        <v>13.528333333333334</v>
      </c>
      <c r="G20" s="15">
        <f t="shared" si="0"/>
        <v>16.637259983856936</v>
      </c>
      <c r="H20" s="15">
        <f t="shared" si="1"/>
        <v>13.603877102584477</v>
      </c>
      <c r="I20" s="15">
        <f t="shared" si="2"/>
        <v>15.120568543220706</v>
      </c>
      <c r="J20" s="15">
        <f t="shared" si="3"/>
        <v>0.41521234564036458</v>
      </c>
      <c r="K20" s="15">
        <f t="shared" si="4"/>
        <v>73.214999999999989</v>
      </c>
      <c r="L20" s="15">
        <f t="shared" si="5"/>
        <v>1.1711330310750132</v>
      </c>
      <c r="M20" s="15">
        <f t="shared" si="6"/>
        <v>16.616666666666667</v>
      </c>
      <c r="N20" s="15">
        <f t="shared" si="6"/>
        <v>72.911666666666676</v>
      </c>
      <c r="O20" s="15">
        <f t="shared" si="7"/>
        <v>2.0261123415084552</v>
      </c>
      <c r="P20" s="15">
        <f t="shared" si="8"/>
        <v>13.528333333333334</v>
      </c>
      <c r="Q20" s="15">
        <f t="shared" si="9"/>
        <v>16.65788593092131</v>
      </c>
      <c r="R20" s="15">
        <f t="shared" si="10"/>
        <v>13.679215401410662</v>
      </c>
      <c r="S20" s="15">
        <f t="shared" si="11"/>
        <v>85.968493164996886</v>
      </c>
      <c r="T20" s="15">
        <f t="shared" si="12"/>
        <v>81.482231160905258</v>
      </c>
      <c r="U20" s="15">
        <f t="shared" si="30"/>
        <v>-4.4862620040916283</v>
      </c>
      <c r="V20" s="15">
        <f t="shared" si="13"/>
        <v>-0.30333333333331325</v>
      </c>
      <c r="W20" s="15">
        <f t="shared" si="14"/>
        <v>-2.9786705295106479</v>
      </c>
      <c r="X20" s="15">
        <f t="shared" si="15"/>
        <v>-1.1816574273755447</v>
      </c>
      <c r="Y20" s="15">
        <f t="shared" si="16"/>
        <v>73.063333333333333</v>
      </c>
      <c r="Z20" s="15">
        <f t="shared" si="17"/>
        <v>15.168550666165986</v>
      </c>
      <c r="AA20" s="15">
        <f t="shared" si="31"/>
        <v>83.725362162951072</v>
      </c>
      <c r="AB20" s="15">
        <f t="shared" si="18"/>
        <v>531.91734444444444</v>
      </c>
      <c r="AC20" s="15">
        <f t="shared" si="19"/>
        <v>1.3396240132790591</v>
      </c>
      <c r="AD20" s="15">
        <f t="shared" si="20"/>
        <v>1.6825847799774694</v>
      </c>
      <c r="AE20" s="15">
        <f t="shared" si="21"/>
        <v>0.58749029373342554</v>
      </c>
      <c r="AF20" s="15">
        <f t="shared" si="22"/>
        <v>1.133670644295643</v>
      </c>
      <c r="AG20" s="15">
        <f t="shared" si="23"/>
        <v>1.1338969022039658E-24</v>
      </c>
      <c r="AH20" s="15">
        <f t="shared" si="24"/>
        <v>0.34282185799477416</v>
      </c>
      <c r="AI20" s="15">
        <f t="shared" si="25"/>
        <v>-1.3569049800581733E-26</v>
      </c>
      <c r="AJ20" s="15">
        <f t="shared" si="26"/>
        <v>-0.22643169301722976</v>
      </c>
      <c r="AK20" s="15">
        <f t="shared" si="27"/>
        <v>-1.7702944689363789</v>
      </c>
      <c r="AL20" s="15">
        <f t="shared" si="28"/>
        <v>-1.042328681016272</v>
      </c>
      <c r="AM20" s="15">
        <f t="shared" si="29"/>
        <v>2.0668001590909815</v>
      </c>
      <c r="AN20" s="4">
        <f t="shared" si="32"/>
        <v>0</v>
      </c>
      <c r="AO20" s="5">
        <f t="shared" si="33"/>
        <v>0</v>
      </c>
      <c r="AP20" s="16">
        <f t="shared" si="34"/>
        <v>2.0668001590909815</v>
      </c>
      <c r="AQ20" t="s">
        <v>27</v>
      </c>
      <c r="AS20" s="4">
        <v>0</v>
      </c>
      <c r="AT20" s="12" t="s">
        <v>209</v>
      </c>
      <c r="AU20" s="13"/>
      <c r="AV20" s="13"/>
      <c r="AY20">
        <v>2.1546496721732717</v>
      </c>
      <c r="AZ20" t="str">
        <v>Empress LTA1</v>
      </c>
      <c r="BC20">
        <v>2.193373710308494</v>
      </c>
      <c r="BD20" t="str">
        <v>Opaque D4</v>
      </c>
    </row>
    <row r="21" spans="1:56" x14ac:dyDescent="0.2">
      <c r="A21" s="15">
        <f>'(Lab)limts'!B17</f>
        <v>70.054999999999993</v>
      </c>
      <c r="B21" s="29">
        <f>'(Lab)limts'!D17</f>
        <v>0.79579833333333339</v>
      </c>
      <c r="C21" s="15">
        <f>'(Lab)limts'!F17</f>
        <v>15.238333333333332</v>
      </c>
      <c r="D21" s="15">
        <f t="shared" si="35"/>
        <v>72.911666666666676</v>
      </c>
      <c r="E21" s="15">
        <f t="shared" si="35"/>
        <v>1.4316666666666666</v>
      </c>
      <c r="F21" s="15">
        <f t="shared" si="35"/>
        <v>13.528333333333334</v>
      </c>
      <c r="G21" s="15">
        <f t="shared" si="0"/>
        <v>15.259098851672526</v>
      </c>
      <c r="H21" s="15">
        <f t="shared" si="1"/>
        <v>13.603877102584477</v>
      </c>
      <c r="I21" s="15">
        <f t="shared" si="2"/>
        <v>14.431487977128501</v>
      </c>
      <c r="J21" s="15">
        <f t="shared" si="3"/>
        <v>0.42769314374049028</v>
      </c>
      <c r="K21" s="15">
        <f t="shared" si="4"/>
        <v>70.054999999999993</v>
      </c>
      <c r="L21" s="15">
        <f t="shared" si="5"/>
        <v>1.1361558243001093</v>
      </c>
      <c r="M21" s="15">
        <f t="shared" si="6"/>
        <v>15.238333333333332</v>
      </c>
      <c r="N21" s="15">
        <f t="shared" si="6"/>
        <v>72.911666666666676</v>
      </c>
      <c r="O21" s="15">
        <f t="shared" si="7"/>
        <v>2.0439806841218018</v>
      </c>
      <c r="P21" s="15">
        <f t="shared" si="8"/>
        <v>13.528333333333334</v>
      </c>
      <c r="Q21" s="15">
        <f t="shared" si="9"/>
        <v>15.280629988153917</v>
      </c>
      <c r="R21" s="15">
        <f t="shared" si="10"/>
        <v>13.681873402967915</v>
      </c>
      <c r="S21" s="15">
        <f t="shared" si="11"/>
        <v>85.73597012559253</v>
      </c>
      <c r="T21" s="15">
        <f t="shared" si="12"/>
        <v>81.408228972317261</v>
      </c>
      <c r="U21" s="15">
        <f t="shared" si="30"/>
        <v>-4.3277411532752694</v>
      </c>
      <c r="V21" s="15">
        <f t="shared" si="13"/>
        <v>2.8566666666666833</v>
      </c>
      <c r="W21" s="15">
        <f t="shared" si="14"/>
        <v>-1.5987565851860026</v>
      </c>
      <c r="X21" s="15">
        <f t="shared" si="15"/>
        <v>-1.091889810115773</v>
      </c>
      <c r="Y21" s="15">
        <f t="shared" si="16"/>
        <v>71.483333333333334</v>
      </c>
      <c r="Z21" s="15">
        <f t="shared" si="17"/>
        <v>14.481251695560916</v>
      </c>
      <c r="AA21" s="15">
        <f t="shared" si="31"/>
        <v>83.572099548954895</v>
      </c>
      <c r="AB21" s="15">
        <f t="shared" si="18"/>
        <v>461.53361111111116</v>
      </c>
      <c r="AC21" s="15">
        <f t="shared" si="19"/>
        <v>1.315486870314909</v>
      </c>
      <c r="AD21" s="15">
        <f t="shared" si="20"/>
        <v>1.6516563263002411</v>
      </c>
      <c r="AE21" s="15">
        <f t="shared" si="21"/>
        <v>0.58704391587902272</v>
      </c>
      <c r="AF21" s="15">
        <f t="shared" si="22"/>
        <v>1.1275169605328772</v>
      </c>
      <c r="AG21" s="15">
        <f t="shared" si="23"/>
        <v>1.0323253714353148E-24</v>
      </c>
      <c r="AH21" s="15">
        <f t="shared" si="24"/>
        <v>0.29265854453725942</v>
      </c>
      <c r="AI21" s="15">
        <f t="shared" si="25"/>
        <v>-1.0545937004807214E-26</v>
      </c>
      <c r="AJ21" s="15">
        <f t="shared" si="26"/>
        <v>2.1715660803082266</v>
      </c>
      <c r="AK21" s="15">
        <f t="shared" si="27"/>
        <v>-0.96797170193829885</v>
      </c>
      <c r="AL21" s="15">
        <f t="shared" si="28"/>
        <v>-0.96840211574266133</v>
      </c>
      <c r="AM21" s="15">
        <f t="shared" si="29"/>
        <v>2.5671912890693256</v>
      </c>
      <c r="AN21" s="4">
        <f t="shared" si="32"/>
        <v>0</v>
      </c>
      <c r="AO21" s="5">
        <f t="shared" si="33"/>
        <v>0</v>
      </c>
      <c r="AP21" s="16">
        <f t="shared" si="34"/>
        <v>2.5671912890693256</v>
      </c>
      <c r="AQ21" t="s">
        <v>28</v>
      </c>
      <c r="AS21" s="4">
        <v>1</v>
      </c>
      <c r="AT21" s="4" t="s">
        <v>210</v>
      </c>
      <c r="AU21" s="13"/>
      <c r="AV21" s="13"/>
      <c r="BC21">
        <v>0</v>
      </c>
      <c r="BD21">
        <v>0</v>
      </c>
    </row>
    <row r="22" spans="1:56" x14ac:dyDescent="0.2">
      <c r="A22" s="15">
        <f>'(Lab)limts'!B18</f>
        <v>72.89</v>
      </c>
      <c r="B22" s="29">
        <f>'(Lab)limts'!D18</f>
        <v>0.82751833333333313</v>
      </c>
      <c r="C22" s="15">
        <f>'(Lab)limts'!F18</f>
        <v>16.373333333333331</v>
      </c>
      <c r="D22" s="15">
        <f t="shared" si="35"/>
        <v>72.911666666666676</v>
      </c>
      <c r="E22" s="15">
        <f t="shared" si="35"/>
        <v>1.4316666666666666</v>
      </c>
      <c r="F22" s="15">
        <f t="shared" si="35"/>
        <v>13.528333333333334</v>
      </c>
      <c r="G22" s="15">
        <f t="shared" si="0"/>
        <v>16.394231639099381</v>
      </c>
      <c r="H22" s="15">
        <f t="shared" si="1"/>
        <v>13.603877102584477</v>
      </c>
      <c r="I22" s="15">
        <f t="shared" si="2"/>
        <v>14.999054370841929</v>
      </c>
      <c r="J22" s="15">
        <f t="shared" si="3"/>
        <v>0.41750816669364804</v>
      </c>
      <c r="K22" s="15">
        <f t="shared" si="4"/>
        <v>72.89</v>
      </c>
      <c r="L22" s="15">
        <f t="shared" si="5"/>
        <v>1.1730139955887162</v>
      </c>
      <c r="M22" s="15">
        <f t="shared" si="6"/>
        <v>16.373333333333331</v>
      </c>
      <c r="N22" s="15">
        <f t="shared" si="6"/>
        <v>72.911666666666676</v>
      </c>
      <c r="O22" s="15">
        <f t="shared" si="7"/>
        <v>2.0293991919830727</v>
      </c>
      <c r="P22" s="15">
        <f t="shared" si="8"/>
        <v>13.528333333333334</v>
      </c>
      <c r="Q22" s="15">
        <f t="shared" si="9"/>
        <v>16.415297934496692</v>
      </c>
      <c r="R22" s="15">
        <f t="shared" si="10"/>
        <v>13.679702623163974</v>
      </c>
      <c r="S22" s="15">
        <f t="shared" si="11"/>
        <v>85.902232070391307</v>
      </c>
      <c r="T22" s="15">
        <f t="shared" si="12"/>
        <v>81.468616430849139</v>
      </c>
      <c r="U22" s="15">
        <f t="shared" si="30"/>
        <v>-4.4336156395421682</v>
      </c>
      <c r="V22" s="15">
        <f t="shared" si="13"/>
        <v>2.1666666666675383E-2</v>
      </c>
      <c r="W22" s="15">
        <f t="shared" si="14"/>
        <v>-2.7355953113327178</v>
      </c>
      <c r="X22" s="15">
        <f t="shared" si="15"/>
        <v>-1.1592837863171548</v>
      </c>
      <c r="Y22" s="15">
        <f t="shared" si="16"/>
        <v>72.900833333333338</v>
      </c>
      <c r="Z22" s="15">
        <f t="shared" si="17"/>
        <v>15.047500278830334</v>
      </c>
      <c r="AA22" s="15">
        <f t="shared" si="31"/>
        <v>83.68542425062023</v>
      </c>
      <c r="AB22" s="15">
        <f t="shared" si="18"/>
        <v>524.44816736111136</v>
      </c>
      <c r="AC22" s="15">
        <f t="shared" si="19"/>
        <v>1.337144097751009</v>
      </c>
      <c r="AD22" s="15">
        <f t="shared" si="20"/>
        <v>1.6771375125473651</v>
      </c>
      <c r="AE22" s="15">
        <f t="shared" si="21"/>
        <v>0.58737274890854474</v>
      </c>
      <c r="AF22" s="15">
        <f t="shared" si="22"/>
        <v>1.1325773740446801</v>
      </c>
      <c r="AG22" s="15">
        <f t="shared" si="23"/>
        <v>1.1065118422092288E-24</v>
      </c>
      <c r="AH22" s="15">
        <f t="shared" si="24"/>
        <v>0.33360897955955054</v>
      </c>
      <c r="AI22" s="15">
        <f t="shared" si="25"/>
        <v>-1.2885496617275035E-26</v>
      </c>
      <c r="AJ22" s="15">
        <f t="shared" si="26"/>
        <v>1.6203688669842939E-2</v>
      </c>
      <c r="AK22" s="15">
        <f t="shared" si="27"/>
        <v>-1.6311097276559545</v>
      </c>
      <c r="AL22" s="15">
        <f t="shared" si="28"/>
        <v>-1.0235802099569589</v>
      </c>
      <c r="AM22" s="15">
        <f t="shared" si="29"/>
        <v>1.9257460760432368</v>
      </c>
      <c r="AN22" s="4">
        <f t="shared" si="32"/>
        <v>0</v>
      </c>
      <c r="AO22" s="5">
        <f t="shared" si="33"/>
        <v>0</v>
      </c>
      <c r="AP22" s="16">
        <f t="shared" si="34"/>
        <v>1.9257460760432368</v>
      </c>
      <c r="AQ22" t="s">
        <v>29</v>
      </c>
      <c r="AS22" s="4">
        <v>2</v>
      </c>
      <c r="AT22" s="4" t="s">
        <v>211</v>
      </c>
      <c r="AU22" s="13"/>
      <c r="AV22" s="13"/>
      <c r="BC22">
        <v>0</v>
      </c>
      <c r="BD22">
        <v>0</v>
      </c>
    </row>
    <row r="23" spans="1:56" x14ac:dyDescent="0.2">
      <c r="A23" s="15">
        <f>'(Lab)limts'!B19</f>
        <v>74.190000000000012</v>
      </c>
      <c r="B23" s="29">
        <f>'(Lab)limts'!D19</f>
        <v>0.92069166666666691</v>
      </c>
      <c r="C23" s="15">
        <f>'(Lab)limts'!F19</f>
        <v>14.436666666666667</v>
      </c>
      <c r="D23" s="15">
        <f t="shared" si="35"/>
        <v>72.911666666666676</v>
      </c>
      <c r="E23" s="15">
        <f t="shared" si="35"/>
        <v>1.4316666666666666</v>
      </c>
      <c r="F23" s="15">
        <f t="shared" si="35"/>
        <v>13.528333333333334</v>
      </c>
      <c r="G23" s="15">
        <f t="shared" si="0"/>
        <v>14.465995216006188</v>
      </c>
      <c r="H23" s="15">
        <f t="shared" si="1"/>
        <v>13.603877102584477</v>
      </c>
      <c r="I23" s="15">
        <f t="shared" si="2"/>
        <v>14.034936159295333</v>
      </c>
      <c r="J23" s="15">
        <f t="shared" si="3"/>
        <v>0.43428971893298873</v>
      </c>
      <c r="K23" s="15">
        <f t="shared" si="4"/>
        <v>74.190000000000012</v>
      </c>
      <c r="L23" s="15">
        <f t="shared" si="5"/>
        <v>1.3205385918072787</v>
      </c>
      <c r="M23" s="15">
        <f t="shared" si="6"/>
        <v>14.436666666666667</v>
      </c>
      <c r="N23" s="15">
        <f t="shared" si="6"/>
        <v>72.911666666666676</v>
      </c>
      <c r="O23" s="15">
        <f t="shared" si="7"/>
        <v>2.0534247809390624</v>
      </c>
      <c r="P23" s="15">
        <f t="shared" si="8"/>
        <v>13.528333333333334</v>
      </c>
      <c r="Q23" s="15">
        <f t="shared" si="9"/>
        <v>14.496936456261951</v>
      </c>
      <c r="R23" s="15">
        <f t="shared" si="10"/>
        <v>13.683287474461407</v>
      </c>
      <c r="S23" s="15">
        <f t="shared" si="11"/>
        <v>84.773632711601621</v>
      </c>
      <c r="T23" s="15">
        <f t="shared" si="12"/>
        <v>81.369127656390674</v>
      </c>
      <c r="U23" s="15">
        <f t="shared" si="30"/>
        <v>-3.4045050552109473</v>
      </c>
      <c r="V23" s="15">
        <f t="shared" si="13"/>
        <v>-1.278333333333336</v>
      </c>
      <c r="W23" s="15">
        <f t="shared" si="14"/>
        <v>-0.81364898180054368</v>
      </c>
      <c r="X23" s="15">
        <f t="shared" si="15"/>
        <v>-0.83675978935384454</v>
      </c>
      <c r="Y23" s="15">
        <f t="shared" si="16"/>
        <v>73.550833333333344</v>
      </c>
      <c r="Z23" s="15">
        <f t="shared" si="17"/>
        <v>14.090111965361679</v>
      </c>
      <c r="AA23" s="15">
        <f t="shared" si="31"/>
        <v>83.071380183996155</v>
      </c>
      <c r="AB23" s="15">
        <f t="shared" si="18"/>
        <v>554.64175069444491</v>
      </c>
      <c r="AC23" s="15">
        <f t="shared" si="19"/>
        <v>1.3470605325095855</v>
      </c>
      <c r="AD23" s="15">
        <f t="shared" si="20"/>
        <v>1.6340550384412755</v>
      </c>
      <c r="AE23" s="15">
        <f t="shared" si="21"/>
        <v>0.58567340292064662</v>
      </c>
      <c r="AF23" s="15">
        <f t="shared" si="22"/>
        <v>1.1237830573342944</v>
      </c>
      <c r="AG23" s="15">
        <f t="shared" si="23"/>
        <v>7.5933475328840472E-25</v>
      </c>
      <c r="AH23" s="15">
        <f t="shared" si="24"/>
        <v>0.26641146854507458</v>
      </c>
      <c r="AI23" s="15">
        <f t="shared" si="25"/>
        <v>-7.0614446111056308E-27</v>
      </c>
      <c r="AJ23" s="15">
        <f t="shared" si="26"/>
        <v>-0.94897987319975141</v>
      </c>
      <c r="AK23" s="15">
        <f t="shared" si="27"/>
        <v>-0.49793242128287374</v>
      </c>
      <c r="AL23" s="15">
        <f t="shared" si="28"/>
        <v>-0.74459192447580358</v>
      </c>
      <c r="AM23" s="15">
        <f t="shared" si="29"/>
        <v>1.3049584782273429</v>
      </c>
      <c r="AN23" s="4">
        <f t="shared" si="32"/>
        <v>0</v>
      </c>
      <c r="AO23" s="5">
        <f t="shared" si="33"/>
        <v>0</v>
      </c>
      <c r="AP23" s="16">
        <f t="shared" si="34"/>
        <v>1.3049584782273429</v>
      </c>
      <c r="AQ23" t="s">
        <v>30</v>
      </c>
      <c r="AS23" s="4">
        <v>3</v>
      </c>
      <c r="AT23" s="4" t="s">
        <v>212</v>
      </c>
      <c r="AU23" s="13"/>
      <c r="AV23" s="13"/>
      <c r="BC23">
        <v>0</v>
      </c>
      <c r="BD23">
        <v>0</v>
      </c>
    </row>
    <row r="24" spans="1:56" x14ac:dyDescent="0.2">
      <c r="A24" s="15">
        <f>'(Lab)limts'!B20</f>
        <v>71.75</v>
      </c>
      <c r="B24" s="29">
        <f>'(Lab)limts'!D20</f>
        <v>0.79599833333333336</v>
      </c>
      <c r="C24" s="15">
        <f>'(Lab)limts'!F20</f>
        <v>16.503333333333334</v>
      </c>
      <c r="D24" s="15">
        <f t="shared" si="35"/>
        <v>72.911666666666676</v>
      </c>
      <c r="E24" s="15">
        <f t="shared" si="35"/>
        <v>1.4316666666666666</v>
      </c>
      <c r="F24" s="15">
        <f t="shared" si="35"/>
        <v>13.528333333333334</v>
      </c>
      <c r="G24" s="15">
        <f t="shared" si="0"/>
        <v>16.522518708047528</v>
      </c>
      <c r="H24" s="15">
        <f t="shared" si="1"/>
        <v>13.603877102584477</v>
      </c>
      <c r="I24" s="15">
        <f t="shared" si="2"/>
        <v>15.063197905316002</v>
      </c>
      <c r="J24" s="15">
        <f t="shared" si="3"/>
        <v>0.41630136730125106</v>
      </c>
      <c r="K24" s="15">
        <f t="shared" si="4"/>
        <v>71.75</v>
      </c>
      <c r="L24" s="15">
        <f t="shared" si="5"/>
        <v>1.1273735278695169</v>
      </c>
      <c r="M24" s="15">
        <f t="shared" si="6"/>
        <v>16.503333333333334</v>
      </c>
      <c r="N24" s="15">
        <f t="shared" si="6"/>
        <v>72.911666666666676</v>
      </c>
      <c r="O24" s="15">
        <f t="shared" si="7"/>
        <v>2.0276714575196242</v>
      </c>
      <c r="P24" s="15">
        <f t="shared" si="8"/>
        <v>13.528333333333334</v>
      </c>
      <c r="Q24" s="15">
        <f t="shared" si="9"/>
        <v>16.541795010894436</v>
      </c>
      <c r="R24" s="15">
        <f t="shared" si="10"/>
        <v>13.679446418529427</v>
      </c>
      <c r="S24" s="15">
        <f t="shared" si="11"/>
        <v>86.092089497695369</v>
      </c>
      <c r="T24" s="15">
        <f t="shared" si="12"/>
        <v>81.4757728990554</v>
      </c>
      <c r="U24" s="15">
        <f t="shared" si="30"/>
        <v>-4.616316598639969</v>
      </c>
      <c r="V24" s="15">
        <f t="shared" si="13"/>
        <v>1.161666666666676</v>
      </c>
      <c r="W24" s="15">
        <f t="shared" si="14"/>
        <v>-2.8623485923650094</v>
      </c>
      <c r="X24" s="15">
        <f t="shared" si="15"/>
        <v>-1.211660801511016</v>
      </c>
      <c r="Y24" s="15">
        <f t="shared" si="16"/>
        <v>72.330833333333345</v>
      </c>
      <c r="Z24" s="15">
        <f t="shared" si="17"/>
        <v>15.110620714711931</v>
      </c>
      <c r="AA24" s="15">
        <f t="shared" si="31"/>
        <v>83.783931198375384</v>
      </c>
      <c r="AB24" s="15">
        <f t="shared" si="18"/>
        <v>498.66611736111162</v>
      </c>
      <c r="AC24" s="15">
        <f t="shared" si="19"/>
        <v>1.3284408598833619</v>
      </c>
      <c r="AD24" s="15">
        <f t="shared" si="20"/>
        <v>1.6799779321620369</v>
      </c>
      <c r="AE24" s="15">
        <f t="shared" si="21"/>
        <v>0.58766424075718038</v>
      </c>
      <c r="AF24" s="15">
        <f t="shared" si="22"/>
        <v>1.1331995717452137</v>
      </c>
      <c r="AG24" s="15">
        <f t="shared" si="23"/>
        <v>1.1752767653083395E-24</v>
      </c>
      <c r="AH24" s="15">
        <f t="shared" si="24"/>
        <v>0.33839267686436969</v>
      </c>
      <c r="AI24" s="15">
        <f t="shared" si="25"/>
        <v>-1.3882525171976368E-26</v>
      </c>
      <c r="AJ24" s="15">
        <f t="shared" si="26"/>
        <v>0.87445869947772548</v>
      </c>
      <c r="AK24" s="15">
        <f t="shared" si="27"/>
        <v>-1.7038013045095943</v>
      </c>
      <c r="AL24" s="15">
        <f t="shared" si="28"/>
        <v>-1.0692386687412581</v>
      </c>
      <c r="AM24" s="15">
        <f t="shared" si="29"/>
        <v>2.193373710308494</v>
      </c>
      <c r="AN24" s="4">
        <f>IF((T24-S24)&gt;180,1,IF((T24-S24)&lt;-180,2,0))</f>
        <v>0</v>
      </c>
      <c r="AO24" s="5">
        <f t="shared" si="33"/>
        <v>0</v>
      </c>
      <c r="AP24" s="16">
        <f t="shared" si="34"/>
        <v>2.193373710308494</v>
      </c>
      <c r="AQ24" t="s">
        <v>31</v>
      </c>
      <c r="BC24">
        <v>0</v>
      </c>
      <c r="BD24">
        <v>0</v>
      </c>
    </row>
    <row r="25" spans="1:56" x14ac:dyDescent="0.2">
      <c r="A25" s="15">
        <f>'(Lab)limts'!B21</f>
        <v>72.911666666666676</v>
      </c>
      <c r="B25" s="29">
        <f>'(Lab)limts'!D21</f>
        <v>0.91907833333333344</v>
      </c>
      <c r="C25" s="15">
        <f>'(Lab)limts'!F21</f>
        <v>13.528333333333334</v>
      </c>
      <c r="D25" s="15">
        <f t="shared" si="35"/>
        <v>72.911666666666676</v>
      </c>
      <c r="E25" s="15">
        <f t="shared" si="35"/>
        <v>1.4316666666666666</v>
      </c>
      <c r="F25" s="15">
        <f t="shared" si="35"/>
        <v>13.528333333333334</v>
      </c>
      <c r="G25" s="15">
        <f t="shared" si="0"/>
        <v>13.559517239215435</v>
      </c>
      <c r="H25" s="15">
        <f t="shared" si="1"/>
        <v>13.603877102584477</v>
      </c>
      <c r="I25" s="15">
        <f t="shared" si="2"/>
        <v>13.581697170899956</v>
      </c>
      <c r="J25" s="15">
        <f t="shared" si="3"/>
        <v>0.44131768380210717</v>
      </c>
      <c r="K25" s="15">
        <f t="shared" si="4"/>
        <v>72.911666666666676</v>
      </c>
      <c r="L25" s="15">
        <f t="shared" si="5"/>
        <v>1.3246838546327011</v>
      </c>
      <c r="M25" s="15">
        <f t="shared" ref="M25:N49" si="36">C25</f>
        <v>13.528333333333334</v>
      </c>
      <c r="N25" s="15">
        <f t="shared" si="36"/>
        <v>72.911666666666676</v>
      </c>
      <c r="O25" s="15">
        <f t="shared" si="7"/>
        <v>2.0634864839766833</v>
      </c>
      <c r="P25" s="15">
        <f t="shared" si="8"/>
        <v>13.528333333333334</v>
      </c>
      <c r="Q25" s="15">
        <f t="shared" si="9"/>
        <v>13.593034616762452</v>
      </c>
      <c r="R25" s="15">
        <f t="shared" si="10"/>
        <v>13.68480103060809</v>
      </c>
      <c r="S25" s="15">
        <f t="shared" si="11"/>
        <v>84.407470507335148</v>
      </c>
      <c r="T25" s="15">
        <f t="shared" si="12"/>
        <v>81.327478182198604</v>
      </c>
      <c r="U25" s="15">
        <f t="shared" si="30"/>
        <v>-3.0799923251365442</v>
      </c>
      <c r="V25" s="15">
        <f t="shared" si="13"/>
        <v>0</v>
      </c>
      <c r="W25" s="15">
        <f t="shared" si="14"/>
        <v>9.1766413845638439E-2</v>
      </c>
      <c r="X25" s="15">
        <f t="shared" si="15"/>
        <v>-0.73308133956300714</v>
      </c>
      <c r="Y25" s="15">
        <f t="shared" si="16"/>
        <v>72.911666666666676</v>
      </c>
      <c r="Z25" s="15">
        <f t="shared" si="17"/>
        <v>13.638917823685272</v>
      </c>
      <c r="AA25" s="15">
        <f t="shared" si="31"/>
        <v>82.867474344766876</v>
      </c>
      <c r="AB25" s="15">
        <f t="shared" si="18"/>
        <v>524.94446944444485</v>
      </c>
      <c r="AC25" s="15">
        <f t="shared" si="19"/>
        <v>1.3373094426004382</v>
      </c>
      <c r="AD25" s="15">
        <f t="shared" si="20"/>
        <v>1.6137513020658374</v>
      </c>
      <c r="AE25" s="15">
        <f t="shared" si="21"/>
        <v>0.58515331645898849</v>
      </c>
      <c r="AF25" s="15">
        <f t="shared" si="22"/>
        <v>1.1197128699616157</v>
      </c>
      <c r="AG25" s="15">
        <f t="shared" si="23"/>
        <v>6.6990976824022115E-25</v>
      </c>
      <c r="AH25" s="15">
        <f t="shared" si="24"/>
        <v>0.23815980554080993</v>
      </c>
      <c r="AI25" s="15">
        <f t="shared" si="25"/>
        <v>-5.5691913606848177E-27</v>
      </c>
      <c r="AJ25" s="15">
        <f t="shared" si="26"/>
        <v>0</v>
      </c>
      <c r="AK25" s="15">
        <f t="shared" si="27"/>
        <v>5.6865276407934748E-2</v>
      </c>
      <c r="AL25" s="15">
        <f t="shared" si="28"/>
        <v>-0.65470475443239085</v>
      </c>
      <c r="AM25" s="15">
        <f t="shared" si="29"/>
        <v>0.65716966997673287</v>
      </c>
      <c r="AN25" s="4">
        <f t="shared" si="32"/>
        <v>0</v>
      </c>
      <c r="AO25" s="5">
        <f t="shared" si="33"/>
        <v>0</v>
      </c>
      <c r="AP25" s="16">
        <f t="shared" si="34"/>
        <v>0.65716966997673287</v>
      </c>
      <c r="AQ25" t="s">
        <v>32</v>
      </c>
      <c r="BC25">
        <v>0</v>
      </c>
      <c r="BD25">
        <v>0</v>
      </c>
    </row>
    <row r="26" spans="1:56" x14ac:dyDescent="0.2">
      <c r="A26" s="15">
        <f>'(Lab)limts'!B22</f>
        <v>69.584999999999994</v>
      </c>
      <c r="B26" s="29">
        <f>'(Lab)limts'!D22</f>
        <v>0.73769166666666641</v>
      </c>
      <c r="C26" s="15">
        <f>'(Lab)limts'!F22</f>
        <v>16.701666666666668</v>
      </c>
      <c r="D26" s="15">
        <f t="shared" si="35"/>
        <v>72.911666666666676</v>
      </c>
      <c r="E26" s="15">
        <f t="shared" si="35"/>
        <v>1.4316666666666666</v>
      </c>
      <c r="F26" s="15">
        <f t="shared" si="35"/>
        <v>13.528333333333334</v>
      </c>
      <c r="G26" s="15">
        <f t="shared" si="0"/>
        <v>16.717950186536445</v>
      </c>
      <c r="H26" s="15">
        <f t="shared" si="1"/>
        <v>13.603877102584477</v>
      </c>
      <c r="I26" s="15">
        <f t="shared" si="2"/>
        <v>15.160913644560461</v>
      </c>
      <c r="J26" s="15">
        <f t="shared" si="3"/>
        <v>0.41444104484157296</v>
      </c>
      <c r="K26" s="15">
        <f t="shared" si="4"/>
        <v>69.584999999999994</v>
      </c>
      <c r="L26" s="15">
        <f t="shared" si="5"/>
        <v>1.0434213717709211</v>
      </c>
      <c r="M26" s="15">
        <f t="shared" si="36"/>
        <v>16.701666666666668</v>
      </c>
      <c r="N26" s="15">
        <f t="shared" si="36"/>
        <v>72.911666666666676</v>
      </c>
      <c r="O26" s="15">
        <f t="shared" si="7"/>
        <v>2.0250080958648518</v>
      </c>
      <c r="P26" s="15">
        <f t="shared" si="8"/>
        <v>13.528333333333334</v>
      </c>
      <c r="Q26" s="15">
        <f t="shared" si="9"/>
        <v>16.734228324112014</v>
      </c>
      <c r="R26" s="15">
        <f t="shared" si="10"/>
        <v>13.679051888420338</v>
      </c>
      <c r="S26" s="15">
        <f t="shared" si="11"/>
        <v>86.425144571602871</v>
      </c>
      <c r="T26" s="15">
        <f t="shared" si="12"/>
        <v>81.486805363941272</v>
      </c>
      <c r="U26" s="15">
        <f t="shared" si="30"/>
        <v>-4.9383392076615991</v>
      </c>
      <c r="V26" s="15">
        <f t="shared" si="13"/>
        <v>3.3266666666666822</v>
      </c>
      <c r="W26" s="15">
        <f t="shared" si="14"/>
        <v>-3.055176435691676</v>
      </c>
      <c r="X26" s="15">
        <f t="shared" si="15"/>
        <v>-1.3036310398867441</v>
      </c>
      <c r="Y26" s="15">
        <f t="shared" si="16"/>
        <v>71.248333333333335</v>
      </c>
      <c r="Z26" s="15">
        <f t="shared" si="17"/>
        <v>15.206640106266175</v>
      </c>
      <c r="AA26" s="15">
        <f t="shared" si="31"/>
        <v>83.955974967772079</v>
      </c>
      <c r="AB26" s="15">
        <f t="shared" si="18"/>
        <v>451.49166944444448</v>
      </c>
      <c r="AC26" s="15">
        <f t="shared" si="19"/>
        <v>1.3118918228604906</v>
      </c>
      <c r="AD26" s="15">
        <f t="shared" si="20"/>
        <v>1.6842988047819778</v>
      </c>
      <c r="AE26" s="15">
        <f t="shared" si="21"/>
        <v>0.58818602391444796</v>
      </c>
      <c r="AF26" s="15">
        <f t="shared" si="22"/>
        <v>1.1341649977180401</v>
      </c>
      <c r="AG26" s="15">
        <f t="shared" si="23"/>
        <v>1.305685790489117E-24</v>
      </c>
      <c r="AH26" s="15">
        <f t="shared" si="24"/>
        <v>0.34575436510919333</v>
      </c>
      <c r="AI26" s="15">
        <f t="shared" si="25"/>
        <v>-1.5758457790755121E-26</v>
      </c>
      <c r="AJ26" s="15">
        <f t="shared" si="26"/>
        <v>2.5357781858973043</v>
      </c>
      <c r="AK26" s="15">
        <f t="shared" si="27"/>
        <v>-1.8139159316729134</v>
      </c>
      <c r="AL26" s="15">
        <f t="shared" si="28"/>
        <v>-1.1494192137031849</v>
      </c>
      <c r="AM26" s="15">
        <f t="shared" si="29"/>
        <v>3.3228943022731685</v>
      </c>
      <c r="AN26" s="4">
        <f t="shared" si="32"/>
        <v>0</v>
      </c>
      <c r="AO26" s="5">
        <f t="shared" si="33"/>
        <v>0</v>
      </c>
      <c r="AP26" s="16">
        <f t="shared" si="34"/>
        <v>3.3228943022731685</v>
      </c>
      <c r="AQ26" t="s">
        <v>33</v>
      </c>
      <c r="BC26">
        <v>0</v>
      </c>
      <c r="BD26">
        <v>0</v>
      </c>
    </row>
    <row r="27" spans="1:56" x14ac:dyDescent="0.2">
      <c r="A27" s="15">
        <f>'(Lab)limts'!B23</f>
        <v>67.913333333333341</v>
      </c>
      <c r="B27" s="29">
        <f>'(Lab)limts'!D23</f>
        <v>0.67613166666666702</v>
      </c>
      <c r="C27" s="15">
        <f>'(Lab)limts'!F23</f>
        <v>17.371666666666666</v>
      </c>
      <c r="D27" s="15">
        <f t="shared" ref="D27:F42" si="37">D26</f>
        <v>72.911666666666676</v>
      </c>
      <c r="E27" s="15">
        <f t="shared" si="37"/>
        <v>1.4316666666666666</v>
      </c>
      <c r="F27" s="15">
        <f t="shared" si="37"/>
        <v>13.528333333333334</v>
      </c>
      <c r="G27" s="15">
        <f t="shared" si="0"/>
        <v>17.384819723208153</v>
      </c>
      <c r="H27" s="15">
        <f t="shared" si="1"/>
        <v>13.603877102584477</v>
      </c>
      <c r="I27" s="15">
        <f t="shared" si="2"/>
        <v>15.494348412896315</v>
      </c>
      <c r="J27" s="15">
        <f t="shared" si="3"/>
        <v>0.40789358034443574</v>
      </c>
      <c r="K27" s="15">
        <f t="shared" si="4"/>
        <v>67.913333333333341</v>
      </c>
      <c r="L27" s="15">
        <f t="shared" si="5"/>
        <v>0.95192143296758436</v>
      </c>
      <c r="M27" s="15">
        <f t="shared" si="36"/>
        <v>17.371666666666666</v>
      </c>
      <c r="N27" s="15">
        <f t="shared" si="36"/>
        <v>72.911666666666676</v>
      </c>
      <c r="O27" s="15">
        <f t="shared" si="7"/>
        <v>2.0156343091931173</v>
      </c>
      <c r="P27" s="15">
        <f t="shared" si="8"/>
        <v>13.528333333333334</v>
      </c>
      <c r="Q27" s="15">
        <f t="shared" si="9"/>
        <v>17.397728506685027</v>
      </c>
      <c r="R27" s="15">
        <f t="shared" si="10"/>
        <v>13.677667361292794</v>
      </c>
      <c r="S27" s="15">
        <f t="shared" si="11"/>
        <v>86.863479558865237</v>
      </c>
      <c r="T27" s="15">
        <f t="shared" si="12"/>
        <v>81.525639530805805</v>
      </c>
      <c r="U27" s="15">
        <f t="shared" si="30"/>
        <v>-5.337840028059432</v>
      </c>
      <c r="V27" s="15">
        <f t="shared" si="13"/>
        <v>4.9983333333333348</v>
      </c>
      <c r="W27" s="15">
        <f t="shared" si="14"/>
        <v>-3.7200611453922328</v>
      </c>
      <c r="X27" s="15">
        <f t="shared" si="15"/>
        <v>-1.4366075555634992</v>
      </c>
      <c r="Y27" s="15">
        <f t="shared" si="16"/>
        <v>70.412500000000009</v>
      </c>
      <c r="Z27" s="15">
        <f t="shared" si="17"/>
        <v>15.537697933988911</v>
      </c>
      <c r="AA27" s="15">
        <f t="shared" si="31"/>
        <v>84.194559544835528</v>
      </c>
      <c r="AB27" s="15">
        <f t="shared" si="18"/>
        <v>416.67015625000033</v>
      </c>
      <c r="AC27" s="15">
        <f t="shared" si="19"/>
        <v>1.2990934475701654</v>
      </c>
      <c r="AD27" s="15">
        <f t="shared" si="20"/>
        <v>1.6991964070295009</v>
      </c>
      <c r="AE27" s="15">
        <f t="shared" si="21"/>
        <v>0.58893652570840449</v>
      </c>
      <c r="AF27" s="15">
        <f t="shared" si="22"/>
        <v>1.1372607675812512</v>
      </c>
      <c r="AG27" s="15">
        <f t="shared" si="23"/>
        <v>1.5105802399089108E-24</v>
      </c>
      <c r="AH27" s="15">
        <f t="shared" si="24"/>
        <v>0.37192139321947709</v>
      </c>
      <c r="AI27" s="15">
        <f t="shared" si="25"/>
        <v>-1.9611116636207197E-26</v>
      </c>
      <c r="AJ27" s="15">
        <f t="shared" si="26"/>
        <v>3.8475548796603176</v>
      </c>
      <c r="AK27" s="15">
        <f t="shared" si="27"/>
        <v>-2.1893061508384215</v>
      </c>
      <c r="AL27" s="15">
        <f t="shared" si="28"/>
        <v>-1.2632173697672739</v>
      </c>
      <c r="AM27" s="15">
        <f t="shared" si="29"/>
        <v>4.6035267021468025</v>
      </c>
      <c r="AN27" s="4">
        <f t="shared" si="32"/>
        <v>0</v>
      </c>
      <c r="AO27" s="5">
        <f t="shared" si="33"/>
        <v>0</v>
      </c>
      <c r="AP27" s="16">
        <f t="shared" si="34"/>
        <v>4.6035267021468025</v>
      </c>
      <c r="AQ27" t="s">
        <v>34</v>
      </c>
      <c r="BC27">
        <v>0</v>
      </c>
      <c r="BD27">
        <v>0</v>
      </c>
    </row>
    <row r="28" spans="1:56" x14ac:dyDescent="0.2">
      <c r="A28" s="15">
        <f>'(Lab)limts'!B24</f>
        <v>63.883333333333333</v>
      </c>
      <c r="B28" s="29">
        <f>'(Lab)limts'!D24</f>
        <v>0.45173166666666664</v>
      </c>
      <c r="C28" s="15">
        <f>'(Lab)limts'!F24</f>
        <v>17.371666666666666</v>
      </c>
      <c r="D28" s="15">
        <f t="shared" si="37"/>
        <v>72.911666666666676</v>
      </c>
      <c r="E28" s="15">
        <f t="shared" si="37"/>
        <v>1.4316666666666666</v>
      </c>
      <c r="F28" s="15">
        <f t="shared" si="37"/>
        <v>13.528333333333334</v>
      </c>
      <c r="G28" s="15">
        <f t="shared" si="0"/>
        <v>17.377539074231635</v>
      </c>
      <c r="H28" s="15">
        <f t="shared" si="1"/>
        <v>13.603877102584477</v>
      </c>
      <c r="I28" s="15">
        <f t="shared" si="2"/>
        <v>15.490708088408056</v>
      </c>
      <c r="J28" s="15">
        <f t="shared" si="3"/>
        <v>0.4079667316322817</v>
      </c>
      <c r="K28" s="15">
        <f t="shared" si="4"/>
        <v>63.883333333333333</v>
      </c>
      <c r="L28" s="15">
        <f t="shared" si="5"/>
        <v>0.63602315829146994</v>
      </c>
      <c r="M28" s="15">
        <f t="shared" si="36"/>
        <v>17.371666666666666</v>
      </c>
      <c r="N28" s="15">
        <f t="shared" si="36"/>
        <v>72.911666666666676</v>
      </c>
      <c r="O28" s="15">
        <f t="shared" si="7"/>
        <v>2.01573903745355</v>
      </c>
      <c r="P28" s="15">
        <f t="shared" si="8"/>
        <v>13.528333333333334</v>
      </c>
      <c r="Q28" s="15">
        <f t="shared" si="9"/>
        <v>17.383306021458083</v>
      </c>
      <c r="R28" s="15">
        <f t="shared" si="10"/>
        <v>13.677682795155471</v>
      </c>
      <c r="S28" s="15">
        <f t="shared" si="11"/>
        <v>87.90318492049596</v>
      </c>
      <c r="T28" s="15">
        <f t="shared" si="12"/>
        <v>81.525205614218024</v>
      </c>
      <c r="U28" s="15">
        <f t="shared" si="30"/>
        <v>-6.3779793062779362</v>
      </c>
      <c r="V28" s="15">
        <f t="shared" si="13"/>
        <v>9.0283333333333431</v>
      </c>
      <c r="W28" s="15">
        <f t="shared" si="14"/>
        <v>-3.7056232263026114</v>
      </c>
      <c r="X28" s="15">
        <f t="shared" si="15"/>
        <v>-1.715570902938645</v>
      </c>
      <c r="Y28" s="15">
        <f t="shared" si="16"/>
        <v>68.397500000000008</v>
      </c>
      <c r="Z28" s="15">
        <f t="shared" si="17"/>
        <v>15.530494408306776</v>
      </c>
      <c r="AA28" s="15">
        <f t="shared" si="31"/>
        <v>84.714195267356985</v>
      </c>
      <c r="AB28" s="15">
        <f t="shared" si="18"/>
        <v>338.46800625000031</v>
      </c>
      <c r="AC28" s="15">
        <f t="shared" si="19"/>
        <v>1.2681536310355481</v>
      </c>
      <c r="AD28" s="15">
        <f t="shared" si="20"/>
        <v>1.6988722483738048</v>
      </c>
      <c r="AE28" s="15">
        <f t="shared" si="21"/>
        <v>0.59068081769920866</v>
      </c>
      <c r="AF28" s="15">
        <f t="shared" si="22"/>
        <v>1.1376034770455745</v>
      </c>
      <c r="AG28" s="15">
        <f t="shared" si="23"/>
        <v>2.0737107621127174E-24</v>
      </c>
      <c r="AH28" s="15">
        <f t="shared" si="24"/>
        <v>0.3713390511997075</v>
      </c>
      <c r="AI28" s="15">
        <f t="shared" si="25"/>
        <v>-2.6879808370169174E-26</v>
      </c>
      <c r="AJ28" s="15">
        <f t="shared" si="26"/>
        <v>7.1192741260859638</v>
      </c>
      <c r="AK28" s="15">
        <f t="shared" si="27"/>
        <v>-2.1812253569093909</v>
      </c>
      <c r="AL28" s="15">
        <f t="shared" si="28"/>
        <v>-1.508057014201545</v>
      </c>
      <c r="AM28" s="15">
        <f t="shared" si="29"/>
        <v>7.5971076139583573</v>
      </c>
      <c r="AN28" s="4">
        <f t="shared" si="32"/>
        <v>0</v>
      </c>
      <c r="AO28" s="5">
        <f t="shared" si="33"/>
        <v>0</v>
      </c>
      <c r="AP28" s="16">
        <f t="shared" si="34"/>
        <v>7.5971076139583573</v>
      </c>
      <c r="AQ28" t="s">
        <v>118</v>
      </c>
      <c r="BC28">
        <v>0</v>
      </c>
      <c r="BD28">
        <v>0</v>
      </c>
    </row>
    <row r="29" spans="1:56" x14ac:dyDescent="0.2">
      <c r="A29" s="15">
        <f>'(Lab)limts'!B25</f>
        <v>59.976666666666667</v>
      </c>
      <c r="B29" s="29">
        <f>'(Lab)limts'!D25</f>
        <v>0.39599833333333323</v>
      </c>
      <c r="C29" s="15">
        <f>'(Lab)limts'!F25</f>
        <v>17.371666666666666</v>
      </c>
      <c r="D29" s="15">
        <f t="shared" si="37"/>
        <v>72.911666666666676</v>
      </c>
      <c r="E29" s="15">
        <f t="shared" si="37"/>
        <v>1.4316666666666666</v>
      </c>
      <c r="F29" s="15">
        <f t="shared" si="37"/>
        <v>13.528333333333334</v>
      </c>
      <c r="G29" s="15">
        <f t="shared" si="0"/>
        <v>17.376179599030984</v>
      </c>
      <c r="H29" s="15">
        <f t="shared" si="1"/>
        <v>13.603877102584477</v>
      </c>
      <c r="I29" s="15">
        <f t="shared" si="2"/>
        <v>15.49002835080773</v>
      </c>
      <c r="J29" s="15">
        <f t="shared" si="3"/>
        <v>0.40798038668352038</v>
      </c>
      <c r="K29" s="15">
        <f t="shared" si="4"/>
        <v>59.976666666666667</v>
      </c>
      <c r="L29" s="15">
        <f t="shared" si="5"/>
        <v>0.55755788649269611</v>
      </c>
      <c r="M29" s="15">
        <f t="shared" si="36"/>
        <v>17.371666666666666</v>
      </c>
      <c r="N29" s="15">
        <f t="shared" si="36"/>
        <v>72.911666666666676</v>
      </c>
      <c r="O29" s="15">
        <f t="shared" si="7"/>
        <v>2.0157585869352399</v>
      </c>
      <c r="P29" s="15">
        <f t="shared" si="8"/>
        <v>13.528333333333334</v>
      </c>
      <c r="Q29" s="15">
        <f t="shared" si="9"/>
        <v>17.380612002302104</v>
      </c>
      <c r="R29" s="15">
        <f t="shared" si="10"/>
        <v>13.677685676260474</v>
      </c>
      <c r="S29" s="15">
        <f t="shared" si="11"/>
        <v>88.161676045178268</v>
      </c>
      <c r="T29" s="15">
        <f t="shared" si="12"/>
        <v>81.525124615708222</v>
      </c>
      <c r="U29" s="15">
        <f t="shared" si="30"/>
        <v>-6.6365514294700461</v>
      </c>
      <c r="V29" s="15">
        <f t="shared" si="13"/>
        <v>12.935000000000009</v>
      </c>
      <c r="W29" s="15">
        <f t="shared" si="14"/>
        <v>-3.7029263260416307</v>
      </c>
      <c r="X29" s="15">
        <f t="shared" si="15"/>
        <v>-1.784908125868127</v>
      </c>
      <c r="Y29" s="15">
        <f t="shared" si="16"/>
        <v>66.444166666666675</v>
      </c>
      <c r="Z29" s="15">
        <f t="shared" si="17"/>
        <v>15.529148839281289</v>
      </c>
      <c r="AA29" s="15">
        <f t="shared" si="31"/>
        <v>84.843400330443245</v>
      </c>
      <c r="AB29" s="15">
        <f t="shared" si="18"/>
        <v>270.41061736111141</v>
      </c>
      <c r="AC29" s="15">
        <f t="shared" si="19"/>
        <v>1.2380174256879062</v>
      </c>
      <c r="AD29" s="15">
        <f t="shared" si="20"/>
        <v>1.6988116977676579</v>
      </c>
      <c r="AE29" s="15">
        <f t="shared" si="21"/>
        <v>0.5911381669875585</v>
      </c>
      <c r="AF29" s="15">
        <f t="shared" si="22"/>
        <v>1.1376980886959456</v>
      </c>
      <c r="AG29" s="15">
        <f t="shared" si="23"/>
        <v>2.243389242181014E-24</v>
      </c>
      <c r="AH29" s="15">
        <f t="shared" si="24"/>
        <v>0.37123033769758479</v>
      </c>
      <c r="AI29" s="15">
        <f t="shared" si="25"/>
        <v>-2.9070697808442609E-26</v>
      </c>
      <c r="AJ29" s="15">
        <f t="shared" si="26"/>
        <v>10.448156650794036</v>
      </c>
      <c r="AK29" s="15">
        <f t="shared" si="27"/>
        <v>-2.179715580548157</v>
      </c>
      <c r="AL29" s="15">
        <f t="shared" si="28"/>
        <v>-1.5688767904269116</v>
      </c>
      <c r="AM29" s="15">
        <f t="shared" si="29"/>
        <v>10.787794575127776</v>
      </c>
      <c r="AN29" s="4">
        <f t="shared" si="32"/>
        <v>0</v>
      </c>
      <c r="AO29" s="5">
        <f t="shared" si="33"/>
        <v>0</v>
      </c>
      <c r="AP29" s="16">
        <f t="shared" si="34"/>
        <v>10.787794575127776</v>
      </c>
      <c r="AQ29" t="s">
        <v>36</v>
      </c>
      <c r="BC29">
        <v>0</v>
      </c>
      <c r="BD29">
        <v>0</v>
      </c>
    </row>
    <row r="30" spans="1:56" x14ac:dyDescent="0.2">
      <c r="A30" s="15">
        <f>'(Lab)limts'!B26</f>
        <v>72.785000000000011</v>
      </c>
      <c r="B30" s="29">
        <f>'(Lab)limts'!D26</f>
        <v>0.18</v>
      </c>
      <c r="C30" s="15">
        <f>'(Lab)limts'!F26</f>
        <v>12.328333333333333</v>
      </c>
      <c r="D30" s="15">
        <f t="shared" si="37"/>
        <v>72.911666666666676</v>
      </c>
      <c r="E30" s="15">
        <f t="shared" si="37"/>
        <v>1.4316666666666666</v>
      </c>
      <c r="F30" s="15">
        <f t="shared" si="37"/>
        <v>13.528333333333334</v>
      </c>
      <c r="G30" s="15">
        <f t="shared" si="0"/>
        <v>12.329647309545305</v>
      </c>
      <c r="H30" s="15">
        <f t="shared" si="1"/>
        <v>13.603877102584477</v>
      </c>
      <c r="I30" s="15">
        <f t="shared" si="2"/>
        <v>12.966762206064891</v>
      </c>
      <c r="J30" s="15">
        <f t="shared" si="3"/>
        <v>0.450007068454439</v>
      </c>
      <c r="K30" s="15">
        <f t="shared" si="4"/>
        <v>72.785000000000011</v>
      </c>
      <c r="L30" s="15">
        <f t="shared" si="5"/>
        <v>0.26100127232179904</v>
      </c>
      <c r="M30" s="15">
        <f t="shared" si="36"/>
        <v>12.328333333333333</v>
      </c>
      <c r="N30" s="15">
        <f t="shared" si="36"/>
        <v>72.911666666666676</v>
      </c>
      <c r="O30" s="15">
        <f t="shared" si="7"/>
        <v>2.0759267863372717</v>
      </c>
      <c r="P30" s="15">
        <f t="shared" si="8"/>
        <v>13.528333333333334</v>
      </c>
      <c r="Q30" s="15">
        <f t="shared" si="9"/>
        <v>12.331095832971673</v>
      </c>
      <c r="R30" s="15">
        <f t="shared" si="10"/>
        <v>13.686682388366085</v>
      </c>
      <c r="S30" s="15">
        <f t="shared" si="11"/>
        <v>88.787180930639138</v>
      </c>
      <c r="T30" s="15">
        <f t="shared" si="12"/>
        <v>81.275995490435378</v>
      </c>
      <c r="U30" s="15">
        <f t="shared" si="30"/>
        <v>-7.5111854402037608</v>
      </c>
      <c r="V30" s="15">
        <f t="shared" si="13"/>
        <v>0.12666666666666515</v>
      </c>
      <c r="W30" s="15">
        <f t="shared" si="14"/>
        <v>1.355586555394412</v>
      </c>
      <c r="X30" s="15">
        <f t="shared" si="15"/>
        <v>-1.7018635997806164</v>
      </c>
      <c r="Y30" s="15">
        <f t="shared" si="16"/>
        <v>72.848333333333343</v>
      </c>
      <c r="Z30" s="15">
        <f t="shared" si="17"/>
        <v>13.008889110668878</v>
      </c>
      <c r="AA30" s="15">
        <f t="shared" si="31"/>
        <v>85.031588210537251</v>
      </c>
      <c r="AB30" s="15">
        <f t="shared" si="18"/>
        <v>522.0463361111116</v>
      </c>
      <c r="AC30" s="15">
        <f t="shared" si="19"/>
        <v>1.3363427761834807</v>
      </c>
      <c r="AD30" s="15">
        <f t="shared" si="20"/>
        <v>1.5854000099800996</v>
      </c>
      <c r="AE30" s="15">
        <f t="shared" si="21"/>
        <v>0.59182133759931344</v>
      </c>
      <c r="AF30" s="15">
        <f t="shared" si="22"/>
        <v>1.115484072312358</v>
      </c>
      <c r="AG30" s="15">
        <f t="shared" si="23"/>
        <v>2.5154297130635702E-24</v>
      </c>
      <c r="AH30" s="15">
        <f t="shared" si="24"/>
        <v>0.20223162721343929</v>
      </c>
      <c r="AI30" s="15">
        <f t="shared" si="25"/>
        <v>-1.7756960402213548E-26</v>
      </c>
      <c r="AJ30" s="15">
        <f t="shared" si="26"/>
        <v>9.4786060076904793E-2</v>
      </c>
      <c r="AK30" s="15">
        <f t="shared" si="27"/>
        <v>0.85504386707517921</v>
      </c>
      <c r="AL30" s="15">
        <f t="shared" si="28"/>
        <v>-1.5256727030200574</v>
      </c>
      <c r="AM30" s="15">
        <f t="shared" si="29"/>
        <v>1.751502671578981</v>
      </c>
      <c r="AN30" s="4">
        <f t="shared" si="32"/>
        <v>0</v>
      </c>
      <c r="AO30" s="5">
        <f t="shared" si="33"/>
        <v>0</v>
      </c>
      <c r="AP30" s="16">
        <f t="shared" si="34"/>
        <v>1.751502671578981</v>
      </c>
      <c r="AQ30" t="s">
        <v>37</v>
      </c>
      <c r="BC30">
        <v>0</v>
      </c>
      <c r="BD30">
        <v>0</v>
      </c>
    </row>
    <row r="31" spans="1:56" x14ac:dyDescent="0.2">
      <c r="A31" s="15">
        <f>'(Lab)limts'!B27</f>
        <v>71.651666666666671</v>
      </c>
      <c r="B31" s="29">
        <f>'(Lab)limts'!D27</f>
        <v>0.68166700000000002</v>
      </c>
      <c r="C31" s="15">
        <f>'(Lab)limts'!F27</f>
        <v>16.886666666666667</v>
      </c>
      <c r="D31" s="15">
        <f t="shared" si="37"/>
        <v>72.911666666666676</v>
      </c>
      <c r="E31" s="15">
        <f t="shared" si="37"/>
        <v>1.4316666666666666</v>
      </c>
      <c r="F31" s="15">
        <f t="shared" si="37"/>
        <v>13.528333333333334</v>
      </c>
      <c r="G31" s="15">
        <f t="shared" si="0"/>
        <v>16.900419551301088</v>
      </c>
      <c r="H31" s="15">
        <f t="shared" si="1"/>
        <v>13.603877102584477</v>
      </c>
      <c r="I31" s="15">
        <f t="shared" si="2"/>
        <v>15.252148326942782</v>
      </c>
      <c r="J31" s="15">
        <f t="shared" si="3"/>
        <v>0.41268021070665695</v>
      </c>
      <c r="K31" s="15">
        <f t="shared" si="4"/>
        <v>71.651666666666671</v>
      </c>
      <c r="L31" s="15">
        <f t="shared" si="5"/>
        <v>0.96297748119177473</v>
      </c>
      <c r="M31" s="15">
        <f t="shared" si="36"/>
        <v>16.886666666666667</v>
      </c>
      <c r="N31" s="15">
        <f t="shared" si="36"/>
        <v>72.911666666666676</v>
      </c>
      <c r="O31" s="15">
        <f t="shared" si="7"/>
        <v>2.0224871683283636</v>
      </c>
      <c r="P31" s="15">
        <f t="shared" si="8"/>
        <v>13.528333333333334</v>
      </c>
      <c r="Q31" s="15">
        <f t="shared" si="9"/>
        <v>16.914101712488119</v>
      </c>
      <c r="R31" s="15">
        <f t="shared" si="10"/>
        <v>13.67867892465609</v>
      </c>
      <c r="S31" s="15">
        <f t="shared" si="11"/>
        <v>86.736191067775479</v>
      </c>
      <c r="T31" s="15">
        <f t="shared" si="12"/>
        <v>81.497248408714441</v>
      </c>
      <c r="U31" s="15">
        <f t="shared" si="30"/>
        <v>-5.2389426590610384</v>
      </c>
      <c r="V31" s="15">
        <f t="shared" si="13"/>
        <v>1.2600000000000051</v>
      </c>
      <c r="W31" s="15">
        <f t="shared" si="14"/>
        <v>-3.2354227878320287</v>
      </c>
      <c r="X31" s="15">
        <f t="shared" si="15"/>
        <v>-1.3903247602237589</v>
      </c>
      <c r="Y31" s="15">
        <f t="shared" si="16"/>
        <v>72.281666666666666</v>
      </c>
      <c r="Z31" s="15">
        <f t="shared" si="17"/>
        <v>15.296390318572104</v>
      </c>
      <c r="AA31" s="15">
        <f t="shared" si="31"/>
        <v>84.116719738244967</v>
      </c>
      <c r="AB31" s="15">
        <f t="shared" si="18"/>
        <v>496.47266944444442</v>
      </c>
      <c r="AC31" s="15">
        <f t="shared" si="19"/>
        <v>1.3276898069880816</v>
      </c>
      <c r="AD31" s="15">
        <f t="shared" si="20"/>
        <v>1.6883375643357446</v>
      </c>
      <c r="AE31" s="15">
        <f t="shared" si="21"/>
        <v>0.58868821567823515</v>
      </c>
      <c r="AF31" s="15">
        <f t="shared" si="22"/>
        <v>1.1350720708443707</v>
      </c>
      <c r="AG31" s="15">
        <f t="shared" si="23"/>
        <v>1.4404519520544368E-24</v>
      </c>
      <c r="AH31" s="15">
        <f t="shared" si="24"/>
        <v>0.35272792285156823</v>
      </c>
      <c r="AI31" s="15">
        <f t="shared" si="25"/>
        <v>-1.7735603890322735E-26</v>
      </c>
      <c r="AJ31" s="15">
        <f t="shared" si="26"/>
        <v>0.94901685120138601</v>
      </c>
      <c r="AK31" s="15">
        <f t="shared" si="27"/>
        <v>-1.9163364342396574</v>
      </c>
      <c r="AL31" s="15">
        <f t="shared" si="28"/>
        <v>-1.2248779579163709</v>
      </c>
      <c r="AM31" s="15">
        <f t="shared" si="29"/>
        <v>2.4644074997548473</v>
      </c>
      <c r="AN31" s="4">
        <f t="shared" si="32"/>
        <v>0</v>
      </c>
      <c r="AO31" s="5">
        <f t="shared" si="33"/>
        <v>0</v>
      </c>
      <c r="AP31" s="16">
        <f t="shared" si="34"/>
        <v>2.4644074997548473</v>
      </c>
      <c r="AQ31" t="s">
        <v>38</v>
      </c>
      <c r="BC31">
        <v>0</v>
      </c>
      <c r="BD31">
        <v>0</v>
      </c>
    </row>
    <row r="32" spans="1:56" x14ac:dyDescent="0.2">
      <c r="A32" s="15">
        <f>'(Lab)limts'!B28</f>
        <v>65.416666666666657</v>
      </c>
      <c r="B32" s="29">
        <f>'(Lab)limts'!D28</f>
        <v>0.55695833333333322</v>
      </c>
      <c r="C32" s="15">
        <f>'(Lab)limts'!F28</f>
        <v>17.371666666666666</v>
      </c>
      <c r="D32" s="15">
        <f t="shared" si="37"/>
        <v>72.911666666666676</v>
      </c>
      <c r="E32" s="15">
        <f t="shared" si="37"/>
        <v>1.4316666666666666</v>
      </c>
      <c r="F32" s="15">
        <f t="shared" si="37"/>
        <v>13.528333333333334</v>
      </c>
      <c r="G32" s="15">
        <f t="shared" si="0"/>
        <v>17.38059277938607</v>
      </c>
      <c r="H32" s="15">
        <f t="shared" si="1"/>
        <v>13.603877102584477</v>
      </c>
      <c r="I32" s="15">
        <f t="shared" si="2"/>
        <v>15.492234940985274</v>
      </c>
      <c r="J32" s="15">
        <f t="shared" si="3"/>
        <v>0.40793605444976161</v>
      </c>
      <c r="K32" s="15">
        <f t="shared" si="4"/>
        <v>65.416666666666657</v>
      </c>
      <c r="L32" s="15">
        <f t="shared" si="5"/>
        <v>0.78416171832624837</v>
      </c>
      <c r="M32" s="15">
        <f t="shared" si="36"/>
        <v>17.371666666666666</v>
      </c>
      <c r="N32" s="15">
        <f t="shared" si="36"/>
        <v>72.911666666666676</v>
      </c>
      <c r="O32" s="15">
        <f t="shared" si="7"/>
        <v>2.0156951179539089</v>
      </c>
      <c r="P32" s="15">
        <f t="shared" si="8"/>
        <v>13.528333333333334</v>
      </c>
      <c r="Q32" s="15">
        <f t="shared" si="9"/>
        <v>17.389356295684614</v>
      </c>
      <c r="R32" s="15">
        <f t="shared" si="10"/>
        <v>13.677676322618582</v>
      </c>
      <c r="S32" s="15">
        <f t="shared" si="11"/>
        <v>87.4154076007394</v>
      </c>
      <c r="T32" s="15">
        <f t="shared" si="12"/>
        <v>81.525387584078459</v>
      </c>
      <c r="U32" s="15">
        <f t="shared" si="30"/>
        <v>-5.8900200166609409</v>
      </c>
      <c r="V32" s="15">
        <f t="shared" si="13"/>
        <v>7.4950000000000188</v>
      </c>
      <c r="W32" s="15">
        <f t="shared" si="14"/>
        <v>-3.7116799730660315</v>
      </c>
      <c r="X32" s="15">
        <f t="shared" si="15"/>
        <v>-1.5847136659504484</v>
      </c>
      <c r="Y32" s="15">
        <f t="shared" si="16"/>
        <v>69.164166666666659</v>
      </c>
      <c r="Z32" s="15">
        <f t="shared" si="17"/>
        <v>15.533516309151597</v>
      </c>
      <c r="AA32" s="15">
        <f t="shared" si="31"/>
        <v>84.470397592408929</v>
      </c>
      <c r="AB32" s="15">
        <f t="shared" si="18"/>
        <v>367.26528402777751</v>
      </c>
      <c r="AC32" s="15">
        <f t="shared" si="19"/>
        <v>1.2799412219360888</v>
      </c>
      <c r="AD32" s="15">
        <f t="shared" si="20"/>
        <v>1.699008233911822</v>
      </c>
      <c r="AE32" s="15">
        <f t="shared" si="21"/>
        <v>0.5898435845017711</v>
      </c>
      <c r="AF32" s="15">
        <f t="shared" si="22"/>
        <v>1.1374351740956006</v>
      </c>
      <c r="AG32" s="15">
        <f t="shared" si="23"/>
        <v>1.7874545769518279E-24</v>
      </c>
      <c r="AH32" s="15">
        <f t="shared" si="24"/>
        <v>0.37158327515953266</v>
      </c>
      <c r="AI32" s="15">
        <f t="shared" si="25"/>
        <v>-2.3184542789962506E-26</v>
      </c>
      <c r="AJ32" s="15">
        <f t="shared" si="26"/>
        <v>5.8557376475950909</v>
      </c>
      <c r="AK32" s="15">
        <f t="shared" si="27"/>
        <v>-2.1846156475182017</v>
      </c>
      <c r="AL32" s="15">
        <f t="shared" si="28"/>
        <v>-1.3932342713161554</v>
      </c>
      <c r="AM32" s="15">
        <f t="shared" si="29"/>
        <v>6.4033827512974515</v>
      </c>
      <c r="AN32" s="4">
        <f t="shared" si="32"/>
        <v>0</v>
      </c>
      <c r="AO32" s="5">
        <f t="shared" si="33"/>
        <v>0</v>
      </c>
      <c r="AP32" s="16">
        <f t="shared" si="34"/>
        <v>6.4033827512974515</v>
      </c>
      <c r="AQ32" t="s">
        <v>39</v>
      </c>
      <c r="BC32">
        <v>0</v>
      </c>
      <c r="BD32">
        <v>0</v>
      </c>
    </row>
    <row r="33" spans="1:56" x14ac:dyDescent="0.2">
      <c r="A33" s="15">
        <f>'(Lab)limts'!B29</f>
        <v>66.064999999999998</v>
      </c>
      <c r="B33" s="29">
        <f>'(Lab)limts'!D29</f>
        <v>0.44590500000000022</v>
      </c>
      <c r="C33" s="15">
        <f>'(Lab)limts'!F29</f>
        <v>17.371666666666666</v>
      </c>
      <c r="D33" s="15">
        <f t="shared" si="37"/>
        <v>72.911666666666676</v>
      </c>
      <c r="E33" s="15">
        <f t="shared" si="37"/>
        <v>1.4316666666666666</v>
      </c>
      <c r="F33" s="15">
        <f t="shared" si="37"/>
        <v>13.528333333333334</v>
      </c>
      <c r="G33" s="15">
        <f t="shared" si="0"/>
        <v>17.377388585365832</v>
      </c>
      <c r="H33" s="15">
        <f t="shared" si="1"/>
        <v>13.603877102584477</v>
      </c>
      <c r="I33" s="15">
        <f t="shared" si="2"/>
        <v>15.490632843975154</v>
      </c>
      <c r="J33" s="15">
        <f t="shared" si="3"/>
        <v>0.40796824325908437</v>
      </c>
      <c r="K33" s="15">
        <f t="shared" si="4"/>
        <v>66.064999999999998</v>
      </c>
      <c r="L33" s="15">
        <f t="shared" si="5"/>
        <v>0.62782007951044227</v>
      </c>
      <c r="M33" s="15">
        <f t="shared" si="36"/>
        <v>17.371666666666666</v>
      </c>
      <c r="N33" s="15">
        <f t="shared" si="36"/>
        <v>72.911666666666676</v>
      </c>
      <c r="O33" s="15">
        <f t="shared" si="7"/>
        <v>2.0157412015992557</v>
      </c>
      <c r="P33" s="15">
        <f t="shared" si="8"/>
        <v>13.528333333333334</v>
      </c>
      <c r="Q33" s="15">
        <f t="shared" si="9"/>
        <v>17.38300781884465</v>
      </c>
      <c r="R33" s="15">
        <f t="shared" si="10"/>
        <v>13.677683114095114</v>
      </c>
      <c r="S33" s="15">
        <f t="shared" si="11"/>
        <v>87.930204819237034</v>
      </c>
      <c r="T33" s="15">
        <f t="shared" si="12"/>
        <v>81.525196647606379</v>
      </c>
      <c r="U33" s="15">
        <f t="shared" si="30"/>
        <v>-6.4050081716306551</v>
      </c>
      <c r="V33" s="15">
        <f t="shared" si="13"/>
        <v>6.8466666666666782</v>
      </c>
      <c r="W33" s="15">
        <f t="shared" si="14"/>
        <v>-3.7053247047495361</v>
      </c>
      <c r="X33" s="15">
        <f t="shared" si="15"/>
        <v>-1.7228189065087876</v>
      </c>
      <c r="Y33" s="15">
        <f t="shared" si="16"/>
        <v>69.488333333333344</v>
      </c>
      <c r="Z33" s="15">
        <f t="shared" si="17"/>
        <v>15.530345466469882</v>
      </c>
      <c r="AA33" s="15">
        <f t="shared" si="31"/>
        <v>84.727700733421699</v>
      </c>
      <c r="AB33" s="15">
        <f t="shared" si="18"/>
        <v>379.7951361111115</v>
      </c>
      <c r="AC33" s="15">
        <f t="shared" si="19"/>
        <v>1.2849193235285861</v>
      </c>
      <c r="AD33" s="15">
        <f t="shared" si="20"/>
        <v>1.6988655459911448</v>
      </c>
      <c r="AE33" s="15">
        <f t="shared" si="21"/>
        <v>0.59072817932176569</v>
      </c>
      <c r="AF33" s="15">
        <f t="shared" si="22"/>
        <v>1.1376131905246869</v>
      </c>
      <c r="AG33" s="15">
        <f t="shared" si="23"/>
        <v>2.0908339894879421E-24</v>
      </c>
      <c r="AH33" s="15">
        <f t="shared" si="24"/>
        <v>0.37132701664613371</v>
      </c>
      <c r="AI33" s="15">
        <f t="shared" si="25"/>
        <v>-2.7100884365893649E-26</v>
      </c>
      <c r="AJ33" s="15">
        <f t="shared" si="26"/>
        <v>5.3284798051481381</v>
      </c>
      <c r="AK33" s="15">
        <f t="shared" si="27"/>
        <v>-2.1810582441283142</v>
      </c>
      <c r="AL33" s="15">
        <f t="shared" si="28"/>
        <v>-1.5144153749783735</v>
      </c>
      <c r="AM33" s="15">
        <f t="shared" si="29"/>
        <v>5.9534163323357889</v>
      </c>
      <c r="AN33" s="4">
        <f t="shared" si="32"/>
        <v>0</v>
      </c>
      <c r="AO33" s="5">
        <f t="shared" si="33"/>
        <v>0</v>
      </c>
      <c r="AP33" s="16">
        <f t="shared" si="34"/>
        <v>5.9534163323357889</v>
      </c>
      <c r="AQ33" t="s">
        <v>40</v>
      </c>
      <c r="BC33">
        <v>0</v>
      </c>
      <c r="BD33">
        <v>0</v>
      </c>
    </row>
    <row r="34" spans="1:56" x14ac:dyDescent="0.2">
      <c r="A34" s="15">
        <f>'(Lab)limts'!B30</f>
        <v>69.424999999999997</v>
      </c>
      <c r="B34" s="29">
        <f>'(Lab)limts'!D30</f>
        <v>0.82590499999999967</v>
      </c>
      <c r="C34" s="15">
        <f>'(Lab)limts'!F30</f>
        <v>13.825000000000001</v>
      </c>
      <c r="D34" s="15">
        <f t="shared" si="37"/>
        <v>72.911666666666676</v>
      </c>
      <c r="E34" s="15">
        <f t="shared" si="37"/>
        <v>1.4316666666666666</v>
      </c>
      <c r="F34" s="15">
        <f t="shared" si="37"/>
        <v>13.528333333333334</v>
      </c>
      <c r="G34" s="15">
        <f t="shared" si="0"/>
        <v>13.849647795847554</v>
      </c>
      <c r="H34" s="15">
        <f t="shared" si="1"/>
        <v>13.603877102584477</v>
      </c>
      <c r="I34" s="15">
        <f t="shared" si="2"/>
        <v>13.726762449216015</v>
      </c>
      <c r="J34" s="15">
        <f t="shared" si="3"/>
        <v>0.43912685992621342</v>
      </c>
      <c r="K34" s="15">
        <f t="shared" si="4"/>
        <v>69.424999999999997</v>
      </c>
      <c r="L34" s="15">
        <f t="shared" si="5"/>
        <v>1.1885820692473588</v>
      </c>
      <c r="M34" s="15">
        <f t="shared" si="36"/>
        <v>13.825000000000001</v>
      </c>
      <c r="N34" s="15">
        <f t="shared" si="36"/>
        <v>72.911666666666676</v>
      </c>
      <c r="O34" s="15">
        <f t="shared" si="7"/>
        <v>2.0603499544610289</v>
      </c>
      <c r="P34" s="15">
        <f t="shared" si="8"/>
        <v>13.528333333333334</v>
      </c>
      <c r="Q34" s="15">
        <f t="shared" si="9"/>
        <v>13.87599914728076</v>
      </c>
      <c r="R34" s="15">
        <f t="shared" si="10"/>
        <v>13.684328434842001</v>
      </c>
      <c r="S34" s="15">
        <f t="shared" si="11"/>
        <v>85.086170758940384</v>
      </c>
      <c r="T34" s="15">
        <f t="shared" si="12"/>
        <v>81.340460562707406</v>
      </c>
      <c r="U34" s="15">
        <f t="shared" si="30"/>
        <v>-3.7457101962329773</v>
      </c>
      <c r="V34" s="15">
        <f t="shared" si="13"/>
        <v>3.4866666666666788</v>
      </c>
      <c r="W34" s="15">
        <f t="shared" si="14"/>
        <v>-0.19167071243875888</v>
      </c>
      <c r="X34" s="15">
        <f t="shared" si="15"/>
        <v>-0.9006956726854225</v>
      </c>
      <c r="Y34" s="15">
        <f t="shared" si="16"/>
        <v>71.168333333333337</v>
      </c>
      <c r="Z34" s="15">
        <f t="shared" si="17"/>
        <v>13.78016379106138</v>
      </c>
      <c r="AA34" s="15">
        <f t="shared" si="31"/>
        <v>83.213315660823895</v>
      </c>
      <c r="AB34" s="15">
        <f t="shared" si="18"/>
        <v>448.09833611111122</v>
      </c>
      <c r="AC34" s="15">
        <f t="shared" si="19"/>
        <v>1.3106676566978355</v>
      </c>
      <c r="AD34" s="15">
        <f t="shared" si="20"/>
        <v>1.6201073705977622</v>
      </c>
      <c r="AE34" s="15">
        <f t="shared" si="21"/>
        <v>0.58604834245972437</v>
      </c>
      <c r="AF34" s="15">
        <f t="shared" si="22"/>
        <v>1.1211376322286255</v>
      </c>
      <c r="AG34" s="15">
        <f t="shared" si="23"/>
        <v>8.2847215618283611E-25</v>
      </c>
      <c r="AH34" s="15">
        <f t="shared" si="24"/>
        <v>0.24677374465338861</v>
      </c>
      <c r="AI34" s="15">
        <f t="shared" si="25"/>
        <v>-7.1364829332891641E-27</v>
      </c>
      <c r="AJ34" s="15">
        <f t="shared" si="26"/>
        <v>2.6602217952422578</v>
      </c>
      <c r="AK34" s="15">
        <f t="shared" si="27"/>
        <v>-0.11830741339571783</v>
      </c>
      <c r="AL34" s="15">
        <f t="shared" si="28"/>
        <v>-0.80337654075084164</v>
      </c>
      <c r="AM34" s="15">
        <f t="shared" si="29"/>
        <v>2.7814008179647742</v>
      </c>
      <c r="AN34" s="4">
        <f t="shared" si="32"/>
        <v>0</v>
      </c>
      <c r="AO34" s="5">
        <f t="shared" si="33"/>
        <v>0</v>
      </c>
      <c r="AP34" s="16">
        <f t="shared" si="34"/>
        <v>2.7814008179647742</v>
      </c>
      <c r="AQ34" t="s">
        <v>41</v>
      </c>
      <c r="BC34">
        <v>0</v>
      </c>
      <c r="BD34">
        <v>0</v>
      </c>
    </row>
    <row r="35" spans="1:56" x14ac:dyDescent="0.2">
      <c r="A35" s="15">
        <f>'(Lab)limts'!B31</f>
        <v>64.593333333333348</v>
      </c>
      <c r="B35" s="29">
        <f>'(Lab)limts'!D31</f>
        <v>0.59458500000000014</v>
      </c>
      <c r="C35" s="15">
        <f>'(Lab)limts'!F31</f>
        <v>17.371666666666666</v>
      </c>
      <c r="D35" s="15">
        <f t="shared" si="37"/>
        <v>72.911666666666676</v>
      </c>
      <c r="E35" s="15">
        <f t="shared" si="37"/>
        <v>1.4316666666666666</v>
      </c>
      <c r="F35" s="15">
        <f t="shared" si="37"/>
        <v>13.528333333333334</v>
      </c>
      <c r="G35" s="15">
        <f t="shared" si="0"/>
        <v>17.381839203605665</v>
      </c>
      <c r="H35" s="15">
        <f t="shared" si="1"/>
        <v>13.603877102584477</v>
      </c>
      <c r="I35" s="15">
        <f t="shared" si="2"/>
        <v>15.492858153095071</v>
      </c>
      <c r="J35" s="15">
        <f t="shared" si="3"/>
        <v>0.40792353114751045</v>
      </c>
      <c r="K35" s="15">
        <f t="shared" si="4"/>
        <v>64.593333333333348</v>
      </c>
      <c r="L35" s="15">
        <f t="shared" si="5"/>
        <v>0.83713021276734267</v>
      </c>
      <c r="M35" s="15">
        <f t="shared" si="36"/>
        <v>17.371666666666666</v>
      </c>
      <c r="N35" s="15">
        <f t="shared" si="36"/>
        <v>72.911666666666676</v>
      </c>
      <c r="O35" s="15">
        <f t="shared" si="7"/>
        <v>2.0156771887595193</v>
      </c>
      <c r="P35" s="15">
        <f t="shared" si="8"/>
        <v>13.528333333333334</v>
      </c>
      <c r="Q35" s="15">
        <f t="shared" si="9"/>
        <v>17.391825372021927</v>
      </c>
      <c r="R35" s="15">
        <f t="shared" si="10"/>
        <v>13.677673680383784</v>
      </c>
      <c r="S35" s="15">
        <f t="shared" si="11"/>
        <v>87.241084979906176</v>
      </c>
      <c r="T35" s="15">
        <f t="shared" si="12"/>
        <v>81.525461869423282</v>
      </c>
      <c r="U35" s="15">
        <f t="shared" si="30"/>
        <v>-5.7156231104828947</v>
      </c>
      <c r="V35" s="15">
        <f t="shared" si="13"/>
        <v>8.318333333333328</v>
      </c>
      <c r="W35" s="15">
        <f t="shared" si="14"/>
        <v>-3.7141516916381434</v>
      </c>
      <c r="X35" s="15">
        <f t="shared" si="15"/>
        <v>-1.5379406026348728</v>
      </c>
      <c r="Y35" s="15">
        <f t="shared" si="16"/>
        <v>68.752500000000012</v>
      </c>
      <c r="Z35" s="15">
        <f t="shared" si="17"/>
        <v>15.534749526202855</v>
      </c>
      <c r="AA35" s="15">
        <f t="shared" si="31"/>
        <v>84.383273424664736</v>
      </c>
      <c r="AB35" s="15">
        <f t="shared" si="18"/>
        <v>351.65625625000047</v>
      </c>
      <c r="AC35" s="15">
        <f t="shared" si="19"/>
        <v>1.2736143580032306</v>
      </c>
      <c r="AD35" s="15">
        <f t="shared" si="20"/>
        <v>1.6990637286791284</v>
      </c>
      <c r="AE35" s="15">
        <f t="shared" si="21"/>
        <v>0.58955249747788241</v>
      </c>
      <c r="AF35" s="15">
        <f t="shared" si="22"/>
        <v>1.1373782557129937</v>
      </c>
      <c r="AG35" s="15">
        <f t="shared" si="23"/>
        <v>1.6949636463909576E-24</v>
      </c>
      <c r="AH35" s="15">
        <f t="shared" si="24"/>
        <v>0.37168297047144278</v>
      </c>
      <c r="AI35" s="15">
        <f t="shared" si="25"/>
        <v>-2.1990768893818929E-26</v>
      </c>
      <c r="AJ35" s="15">
        <f t="shared" si="26"/>
        <v>6.5312810593426329</v>
      </c>
      <c r="AK35" s="15">
        <f t="shared" si="27"/>
        <v>-2.1859990469725155</v>
      </c>
      <c r="AL35" s="15">
        <f t="shared" si="28"/>
        <v>-1.3521804157147146</v>
      </c>
      <c r="AM35" s="15">
        <f t="shared" si="29"/>
        <v>7.0188756924549525</v>
      </c>
      <c r="AN35" s="4">
        <f t="shared" si="32"/>
        <v>0</v>
      </c>
      <c r="AO35" s="5">
        <f t="shared" si="33"/>
        <v>0</v>
      </c>
      <c r="AP35" s="16">
        <f t="shared" si="34"/>
        <v>7.0188756924549525</v>
      </c>
      <c r="AQ35" t="s">
        <v>42</v>
      </c>
      <c r="BC35">
        <v>0</v>
      </c>
      <c r="BD35">
        <v>0</v>
      </c>
    </row>
    <row r="36" spans="1:56" x14ac:dyDescent="0.2">
      <c r="A36" s="15">
        <f>'(Lab)limts'!B32</f>
        <v>62.275000000000006</v>
      </c>
      <c r="B36" s="29">
        <f>'(Lab)limts'!D32</f>
        <v>0.56059833333333353</v>
      </c>
      <c r="C36" s="15">
        <f>'(Lab)limts'!F32</f>
        <v>16.753333333333334</v>
      </c>
      <c r="D36" s="15">
        <f t="shared" si="37"/>
        <v>72.911666666666676</v>
      </c>
      <c r="E36" s="15">
        <f t="shared" si="37"/>
        <v>1.4316666666666666</v>
      </c>
      <c r="F36" s="15">
        <f t="shared" si="37"/>
        <v>13.528333333333334</v>
      </c>
      <c r="G36" s="15">
        <f t="shared" si="0"/>
        <v>16.762710051453908</v>
      </c>
      <c r="H36" s="15">
        <f t="shared" si="1"/>
        <v>13.603877102584477</v>
      </c>
      <c r="I36" s="15">
        <f t="shared" si="2"/>
        <v>15.183293577019192</v>
      </c>
      <c r="J36" s="15">
        <f t="shared" si="3"/>
        <v>0.41401124859975807</v>
      </c>
      <c r="K36" s="15">
        <f t="shared" si="4"/>
        <v>62.275000000000006</v>
      </c>
      <c r="L36" s="15">
        <f t="shared" si="5"/>
        <v>0.7926923492796103</v>
      </c>
      <c r="M36" s="15">
        <f t="shared" si="36"/>
        <v>16.753333333333334</v>
      </c>
      <c r="N36" s="15">
        <f t="shared" si="36"/>
        <v>72.911666666666676</v>
      </c>
      <c r="O36" s="15">
        <f t="shared" si="7"/>
        <v>2.0243927709119869</v>
      </c>
      <c r="P36" s="15">
        <f t="shared" si="8"/>
        <v>13.528333333333334</v>
      </c>
      <c r="Q36" s="15">
        <f t="shared" si="9"/>
        <v>16.772076166604545</v>
      </c>
      <c r="R36" s="15">
        <f t="shared" si="10"/>
        <v>13.678960810993592</v>
      </c>
      <c r="S36" s="15">
        <f t="shared" si="11"/>
        <v>87.291041884577254</v>
      </c>
      <c r="T36" s="15">
        <f t="shared" si="12"/>
        <v>81.48935432002456</v>
      </c>
      <c r="U36" s="15">
        <f t="shared" si="30"/>
        <v>-5.8016875645526937</v>
      </c>
      <c r="V36" s="15">
        <f t="shared" si="13"/>
        <v>10.63666666666667</v>
      </c>
      <c r="W36" s="15">
        <f t="shared" si="14"/>
        <v>-3.0931153556109532</v>
      </c>
      <c r="X36" s="15">
        <f t="shared" si="15"/>
        <v>-1.5330845787278358</v>
      </c>
      <c r="Y36" s="15">
        <f t="shared" si="16"/>
        <v>67.593333333333334</v>
      </c>
      <c r="Z36" s="15">
        <f t="shared" si="17"/>
        <v>15.225518488799068</v>
      </c>
      <c r="AA36" s="15">
        <f t="shared" si="31"/>
        <v>84.3901981023009</v>
      </c>
      <c r="AB36" s="15">
        <f t="shared" si="18"/>
        <v>309.52537777777781</v>
      </c>
      <c r="AC36" s="15">
        <f t="shared" si="19"/>
        <v>1.255766162905618</v>
      </c>
      <c r="AD36" s="15">
        <f t="shared" si="20"/>
        <v>1.6851483319959581</v>
      </c>
      <c r="AE36" s="15">
        <f t="shared" si="21"/>
        <v>0.58957547775910379</v>
      </c>
      <c r="AF36" s="15">
        <f t="shared" si="22"/>
        <v>1.1346488850574568</v>
      </c>
      <c r="AG36" s="15">
        <f t="shared" si="23"/>
        <v>1.702137963243577E-24</v>
      </c>
      <c r="AH36" s="15">
        <f t="shared" si="24"/>
        <v>0.3472137799953951</v>
      </c>
      <c r="AI36" s="15">
        <f t="shared" si="25"/>
        <v>-2.0629992691050521E-26</v>
      </c>
      <c r="AJ36" s="15">
        <f t="shared" si="26"/>
        <v>8.4702606113030861</v>
      </c>
      <c r="AK36" s="15">
        <f t="shared" si="27"/>
        <v>-1.8355151869315514</v>
      </c>
      <c r="AL36" s="15">
        <f t="shared" si="28"/>
        <v>-1.3511532941313409</v>
      </c>
      <c r="AM36" s="15">
        <f t="shared" si="29"/>
        <v>8.7715475287483269</v>
      </c>
      <c r="AN36" s="4">
        <f t="shared" si="32"/>
        <v>0</v>
      </c>
      <c r="AO36" s="5">
        <f t="shared" si="33"/>
        <v>0</v>
      </c>
      <c r="AP36" s="16">
        <f t="shared" si="34"/>
        <v>8.7715475287483269</v>
      </c>
      <c r="AQ36" t="s">
        <v>43</v>
      </c>
      <c r="BC36">
        <v>0</v>
      </c>
      <c r="BD36">
        <v>0</v>
      </c>
    </row>
    <row r="37" spans="1:56" x14ac:dyDescent="0.2">
      <c r="A37" s="15">
        <f>'(Lab)limts'!B33</f>
        <v>56.986666666666672</v>
      </c>
      <c r="B37" s="29">
        <f>'(Lab)limts'!D33</f>
        <v>0.41437166666666658</v>
      </c>
      <c r="C37" s="15">
        <f>'(Lab)limts'!F33</f>
        <v>17.356666666666666</v>
      </c>
      <c r="D37" s="15">
        <f t="shared" si="37"/>
        <v>72.911666666666676</v>
      </c>
      <c r="E37" s="15">
        <f t="shared" si="37"/>
        <v>1.4316666666666666</v>
      </c>
      <c r="F37" s="15">
        <f t="shared" si="37"/>
        <v>13.528333333333334</v>
      </c>
      <c r="G37" s="15">
        <f t="shared" si="0"/>
        <v>17.361612300011593</v>
      </c>
      <c r="H37" s="15">
        <f t="shared" si="1"/>
        <v>13.603877102584477</v>
      </c>
      <c r="I37" s="15">
        <f t="shared" si="2"/>
        <v>15.482744701298035</v>
      </c>
      <c r="J37" s="15">
        <f t="shared" si="3"/>
        <v>0.40812662515534381</v>
      </c>
      <c r="K37" s="15">
        <f t="shared" si="4"/>
        <v>56.986666666666672</v>
      </c>
      <c r="L37" s="15">
        <f t="shared" si="5"/>
        <v>0.58348777654332828</v>
      </c>
      <c r="M37" s="15">
        <f t="shared" si="36"/>
        <v>17.356666666666666</v>
      </c>
      <c r="N37" s="15">
        <f t="shared" si="36"/>
        <v>72.911666666666676</v>
      </c>
      <c r="O37" s="15">
        <f t="shared" si="7"/>
        <v>2.0159679516807336</v>
      </c>
      <c r="P37" s="15">
        <f t="shared" si="8"/>
        <v>13.528333333333334</v>
      </c>
      <c r="Q37" s="15">
        <f t="shared" si="9"/>
        <v>17.366471597971568</v>
      </c>
      <c r="R37" s="15">
        <f t="shared" si="10"/>
        <v>13.677716533105283</v>
      </c>
      <c r="S37" s="15">
        <f t="shared" si="11"/>
        <v>88.074584126173718</v>
      </c>
      <c r="T37" s="15">
        <f t="shared" si="12"/>
        <v>81.52425716608326</v>
      </c>
      <c r="U37" s="15">
        <f t="shared" si="30"/>
        <v>-6.5503269600904588</v>
      </c>
      <c r="V37" s="15">
        <f t="shared" si="13"/>
        <v>15.925000000000004</v>
      </c>
      <c r="W37" s="15">
        <f t="shared" si="14"/>
        <v>-3.6887550648662852</v>
      </c>
      <c r="X37" s="15">
        <f t="shared" si="15"/>
        <v>-1.7610285729357493</v>
      </c>
      <c r="Y37" s="15">
        <f t="shared" si="16"/>
        <v>64.94916666666667</v>
      </c>
      <c r="Z37" s="15">
        <f t="shared" si="17"/>
        <v>15.522094065538425</v>
      </c>
      <c r="AA37" s="15">
        <f t="shared" si="31"/>
        <v>84.799420646128482</v>
      </c>
      <c r="AB37" s="15">
        <f t="shared" si="18"/>
        <v>223.47758402777788</v>
      </c>
      <c r="AC37" s="15">
        <f t="shared" si="19"/>
        <v>1.2148303988986677</v>
      </c>
      <c r="AD37" s="15">
        <f t="shared" si="20"/>
        <v>1.698494232949229</v>
      </c>
      <c r="AE37" s="15">
        <f t="shared" si="21"/>
        <v>0.5909814255350635</v>
      </c>
      <c r="AF37" s="15">
        <f t="shared" si="22"/>
        <v>1.1375990391721187</v>
      </c>
      <c r="AG37" s="15">
        <f t="shared" si="23"/>
        <v>2.1841418273605589E-24</v>
      </c>
      <c r="AH37" s="15">
        <f t="shared" si="24"/>
        <v>0.37066068602154234</v>
      </c>
      <c r="AI37" s="15">
        <f t="shared" si="25"/>
        <v>-2.8259516319625597E-26</v>
      </c>
      <c r="AJ37" s="15">
        <f t="shared" si="26"/>
        <v>13.108825737680895</v>
      </c>
      <c r="AK37" s="15">
        <f t="shared" si="27"/>
        <v>-2.1717795641032058</v>
      </c>
      <c r="AL37" s="15">
        <f t="shared" si="28"/>
        <v>-1.5480222049214527</v>
      </c>
      <c r="AM37" s="15">
        <f t="shared" si="29"/>
        <v>13.377380589744439</v>
      </c>
      <c r="AN37" s="4">
        <f t="shared" si="32"/>
        <v>0</v>
      </c>
      <c r="AO37" s="5">
        <f t="shared" si="33"/>
        <v>0</v>
      </c>
      <c r="AP37" s="16">
        <f t="shared" si="34"/>
        <v>13.377380589744439</v>
      </c>
      <c r="AQ37" t="s">
        <v>44</v>
      </c>
      <c r="BC37">
        <v>0</v>
      </c>
      <c r="BD37">
        <v>0</v>
      </c>
    </row>
    <row r="38" spans="1:56" x14ac:dyDescent="0.2">
      <c r="A38" s="15">
        <f>'(Lab)limts'!B34</f>
        <v>69.493333333333339</v>
      </c>
      <c r="B38" s="29">
        <f>'(Lab)limts'!D34</f>
        <v>0.87127833333333338</v>
      </c>
      <c r="C38" s="15">
        <f>'(Lab)limts'!F34</f>
        <v>12.458333333333334</v>
      </c>
      <c r="D38" s="15">
        <f t="shared" si="37"/>
        <v>72.911666666666676</v>
      </c>
      <c r="E38" s="15">
        <f t="shared" si="37"/>
        <v>1.4316666666666666</v>
      </c>
      <c r="F38" s="15">
        <f t="shared" si="37"/>
        <v>13.528333333333334</v>
      </c>
      <c r="G38" s="15">
        <f t="shared" si="0"/>
        <v>12.488762764124418</v>
      </c>
      <c r="H38" s="15">
        <f t="shared" si="1"/>
        <v>13.603877102584477</v>
      </c>
      <c r="I38" s="15">
        <f t="shared" si="2"/>
        <v>13.046319933354447</v>
      </c>
      <c r="J38" s="15">
        <f t="shared" si="3"/>
        <v>0.44893641184514504</v>
      </c>
      <c r="K38" s="15">
        <f t="shared" si="4"/>
        <v>69.493333333333339</v>
      </c>
      <c r="L38" s="15">
        <f t="shared" si="5"/>
        <v>1.2624269020184185</v>
      </c>
      <c r="M38" s="15">
        <f t="shared" si="36"/>
        <v>12.458333333333334</v>
      </c>
      <c r="N38" s="15">
        <f t="shared" si="36"/>
        <v>72.911666666666676</v>
      </c>
      <c r="O38" s="15">
        <f t="shared" si="7"/>
        <v>2.0743939629582995</v>
      </c>
      <c r="P38" s="15">
        <f t="shared" si="8"/>
        <v>13.528333333333334</v>
      </c>
      <c r="Q38" s="15">
        <f t="shared" si="9"/>
        <v>12.522132051986366</v>
      </c>
      <c r="R38" s="15">
        <f t="shared" si="10"/>
        <v>13.686449981325897</v>
      </c>
      <c r="S38" s="15">
        <f t="shared" si="11"/>
        <v>84.213858755043375</v>
      </c>
      <c r="T38" s="15">
        <f t="shared" si="12"/>
        <v>81.282338130125169</v>
      </c>
      <c r="U38" s="15">
        <f t="shared" si="30"/>
        <v>-2.9315206249182069</v>
      </c>
      <c r="V38" s="15">
        <f t="shared" si="13"/>
        <v>3.4183333333333366</v>
      </c>
      <c r="W38" s="15">
        <f t="shared" si="14"/>
        <v>1.1643179293395303</v>
      </c>
      <c r="X38" s="15">
        <f t="shared" si="15"/>
        <v>-0.66974194095178008</v>
      </c>
      <c r="Y38" s="15">
        <f t="shared" si="16"/>
        <v>71.202500000000015</v>
      </c>
      <c r="Z38" s="15">
        <f t="shared" si="17"/>
        <v>13.104291016656131</v>
      </c>
      <c r="AA38" s="15">
        <f t="shared" si="31"/>
        <v>82.748098442584279</v>
      </c>
      <c r="AB38" s="15">
        <f t="shared" si="18"/>
        <v>449.54600625000063</v>
      </c>
      <c r="AC38" s="15">
        <f t="shared" si="19"/>
        <v>1.3111904977900553</v>
      </c>
      <c r="AD38" s="15">
        <f t="shared" si="20"/>
        <v>1.5896930957495259</v>
      </c>
      <c r="AE38" s="15">
        <f t="shared" si="21"/>
        <v>0.58485891214456531</v>
      </c>
      <c r="AF38" s="15">
        <f t="shared" si="22"/>
        <v>1.1149624208264095</v>
      </c>
      <c r="AG38" s="15">
        <f t="shared" si="23"/>
        <v>6.2248843421612122E-25</v>
      </c>
      <c r="AH38" s="15">
        <f t="shared" si="24"/>
        <v>0.20741454397841033</v>
      </c>
      <c r="AI38" s="15">
        <f t="shared" si="25"/>
        <v>-4.5068993148192044E-27</v>
      </c>
      <c r="AJ38" s="15">
        <f t="shared" si="26"/>
        <v>2.6070455354082895</v>
      </c>
      <c r="AK38" s="15">
        <f t="shared" si="27"/>
        <v>0.73241679947698646</v>
      </c>
      <c r="AL38" s="15">
        <f t="shared" si="28"/>
        <v>-0.60068566297989467</v>
      </c>
      <c r="AM38" s="15">
        <f t="shared" si="29"/>
        <v>2.7737959653799344</v>
      </c>
      <c r="AN38" s="4">
        <f>IF((T38-S38)&gt;180,1,IF((T38-S38)&lt;-180,2,0))</f>
        <v>0</v>
      </c>
      <c r="AO38" s="5">
        <f t="shared" si="33"/>
        <v>0</v>
      </c>
      <c r="AP38" s="16">
        <f t="shared" si="34"/>
        <v>2.7737959653799344</v>
      </c>
      <c r="AQ38" t="s">
        <v>45</v>
      </c>
      <c r="BC38">
        <v>0</v>
      </c>
      <c r="BD38">
        <v>0</v>
      </c>
    </row>
    <row r="39" spans="1:56" x14ac:dyDescent="0.2">
      <c r="A39" s="15">
        <f>'(Lab)limts'!B35</f>
        <v>64.723333333333343</v>
      </c>
      <c r="B39" s="29">
        <f>'(Lab)limts'!D35</f>
        <v>0.66698500000000016</v>
      </c>
      <c r="C39" s="15">
        <f>'(Lab)limts'!F35</f>
        <v>15.265000000000001</v>
      </c>
      <c r="D39" s="15">
        <f t="shared" si="37"/>
        <v>72.911666666666676</v>
      </c>
      <c r="E39" s="15">
        <f t="shared" si="37"/>
        <v>1.4316666666666666</v>
      </c>
      <c r="F39" s="15">
        <f t="shared" si="37"/>
        <v>13.528333333333334</v>
      </c>
      <c r="G39" s="15">
        <f t="shared" si="0"/>
        <v>15.279564587717315</v>
      </c>
      <c r="H39" s="15">
        <f t="shared" si="1"/>
        <v>13.603877102584477</v>
      </c>
      <c r="I39" s="15">
        <f t="shared" si="2"/>
        <v>14.441720845150897</v>
      </c>
      <c r="J39" s="15">
        <f t="shared" si="3"/>
        <v>0.42751730845064201</v>
      </c>
      <c r="K39" s="15">
        <f t="shared" si="4"/>
        <v>64.723333333333343</v>
      </c>
      <c r="L39" s="15">
        <f t="shared" si="5"/>
        <v>0.95213263197695175</v>
      </c>
      <c r="M39" s="15">
        <f t="shared" si="36"/>
        <v>15.265000000000001</v>
      </c>
      <c r="N39" s="15">
        <f t="shared" si="36"/>
        <v>72.911666666666676</v>
      </c>
      <c r="O39" s="15">
        <f t="shared" si="7"/>
        <v>2.0437289465985025</v>
      </c>
      <c r="P39" s="15">
        <f t="shared" si="8"/>
        <v>13.528333333333334</v>
      </c>
      <c r="Q39" s="15">
        <f t="shared" si="9"/>
        <v>15.294665133597249</v>
      </c>
      <c r="R39" s="15">
        <f t="shared" si="10"/>
        <v>13.681835797324219</v>
      </c>
      <c r="S39" s="15">
        <f t="shared" si="11"/>
        <v>86.430881079493233</v>
      </c>
      <c r="T39" s="15">
        <f t="shared" si="12"/>
        <v>81.409271349608744</v>
      </c>
      <c r="U39" s="15">
        <f t="shared" si="30"/>
        <v>-5.0216097298844886</v>
      </c>
      <c r="V39" s="15">
        <f t="shared" si="13"/>
        <v>8.1883333333333326</v>
      </c>
      <c r="W39" s="15">
        <f t="shared" si="14"/>
        <v>-1.6128293362730304</v>
      </c>
      <c r="X39" s="15">
        <f t="shared" si="15"/>
        <v>-1.2674285610098743</v>
      </c>
      <c r="Y39" s="15">
        <f t="shared" si="16"/>
        <v>68.81750000000001</v>
      </c>
      <c r="Z39" s="15">
        <f t="shared" si="17"/>
        <v>14.488250465460734</v>
      </c>
      <c r="AA39" s="15">
        <f t="shared" si="31"/>
        <v>83.920076214550988</v>
      </c>
      <c r="AB39" s="15">
        <f t="shared" si="18"/>
        <v>354.09830625000035</v>
      </c>
      <c r="AC39" s="15">
        <f t="shared" si="19"/>
        <v>1.2746137239491186</v>
      </c>
      <c r="AD39" s="15">
        <f t="shared" si="20"/>
        <v>1.651971270945733</v>
      </c>
      <c r="AE39" s="15">
        <f t="shared" si="21"/>
        <v>0.58807581132521547</v>
      </c>
      <c r="AF39" s="15">
        <f t="shared" si="22"/>
        <v>1.1278028447073813</v>
      </c>
      <c r="AG39" s="15">
        <f t="shared" si="23"/>
        <v>1.2773402359514021E-24</v>
      </c>
      <c r="AH39" s="15">
        <f t="shared" si="24"/>
        <v>0.29314325608688813</v>
      </c>
      <c r="AI39" s="15">
        <f t="shared" si="25"/>
        <v>-1.3070550015366886E-26</v>
      </c>
      <c r="AJ39" s="15">
        <f t="shared" si="26"/>
        <v>6.4241684986440672</v>
      </c>
      <c r="AK39" s="15">
        <f t="shared" si="27"/>
        <v>-0.97630592289277862</v>
      </c>
      <c r="AL39" s="15">
        <f t="shared" si="28"/>
        <v>-1.1238033021088185</v>
      </c>
      <c r="AM39" s="15">
        <f t="shared" si="29"/>
        <v>6.5943951971258867</v>
      </c>
      <c r="AN39" s="4">
        <f t="shared" si="32"/>
        <v>0</v>
      </c>
      <c r="AO39" s="5">
        <f t="shared" si="33"/>
        <v>0</v>
      </c>
      <c r="AP39" s="16">
        <f t="shared" si="34"/>
        <v>6.5943951971258867</v>
      </c>
      <c r="AQ39" t="s">
        <v>46</v>
      </c>
      <c r="BC39">
        <v>0</v>
      </c>
      <c r="BD39">
        <v>0</v>
      </c>
    </row>
    <row r="40" spans="1:56" x14ac:dyDescent="0.2">
      <c r="A40" s="15">
        <f>'(Lab)limts'!B36</f>
        <v>65.856666666666669</v>
      </c>
      <c r="B40" s="29">
        <f>'(Lab)limts'!D36</f>
        <v>0.55994499999999992</v>
      </c>
      <c r="C40" s="15">
        <f>'(Lab)limts'!F36</f>
        <v>17.371666666666666</v>
      </c>
      <c r="D40" s="15">
        <f t="shared" si="37"/>
        <v>72.911666666666676</v>
      </c>
      <c r="E40" s="15">
        <f t="shared" si="37"/>
        <v>1.4316666666666666</v>
      </c>
      <c r="F40" s="15">
        <f t="shared" si="37"/>
        <v>13.528333333333334</v>
      </c>
      <c r="G40" s="15">
        <f t="shared" si="0"/>
        <v>17.380688742992977</v>
      </c>
      <c r="H40" s="15">
        <f t="shared" si="1"/>
        <v>13.603877102584477</v>
      </c>
      <c r="I40" s="15">
        <f t="shared" si="2"/>
        <v>15.492282922788727</v>
      </c>
      <c r="J40" s="15">
        <f t="shared" si="3"/>
        <v>0.40793509030496888</v>
      </c>
      <c r="K40" s="15">
        <f t="shared" si="4"/>
        <v>65.856666666666669</v>
      </c>
      <c r="L40" s="15">
        <f t="shared" si="5"/>
        <v>0.78836621414081576</v>
      </c>
      <c r="M40" s="15">
        <f t="shared" si="36"/>
        <v>17.371666666666666</v>
      </c>
      <c r="N40" s="15">
        <f t="shared" si="36"/>
        <v>72.911666666666676</v>
      </c>
      <c r="O40" s="15">
        <f t="shared" si="7"/>
        <v>2.0156937376199471</v>
      </c>
      <c r="P40" s="15">
        <f t="shared" si="8"/>
        <v>13.528333333333334</v>
      </c>
      <c r="Q40" s="15">
        <f t="shared" si="9"/>
        <v>17.389546401944372</v>
      </c>
      <c r="R40" s="15">
        <f t="shared" si="10"/>
        <v>13.677676119197226</v>
      </c>
      <c r="S40" s="15">
        <f t="shared" si="11"/>
        <v>87.401568550409905</v>
      </c>
      <c r="T40" s="15">
        <f t="shared" si="12"/>
        <v>81.525393303162318</v>
      </c>
      <c r="U40" s="15">
        <f t="shared" si="30"/>
        <v>-5.8761752472475877</v>
      </c>
      <c r="V40" s="15">
        <f t="shared" si="13"/>
        <v>7.0550000000000068</v>
      </c>
      <c r="W40" s="15">
        <f t="shared" si="14"/>
        <v>-3.7118702827471459</v>
      </c>
      <c r="X40" s="15">
        <f t="shared" si="15"/>
        <v>-1.5810006214607</v>
      </c>
      <c r="Y40" s="15">
        <f t="shared" si="16"/>
        <v>69.384166666666673</v>
      </c>
      <c r="Z40" s="15">
        <f t="shared" si="17"/>
        <v>15.533611260570799</v>
      </c>
      <c r="AA40" s="15">
        <f t="shared" si="31"/>
        <v>84.463480926786104</v>
      </c>
      <c r="AB40" s="15">
        <f t="shared" si="18"/>
        <v>375.74591736111137</v>
      </c>
      <c r="AC40" s="15">
        <f t="shared" si="19"/>
        <v>1.2833200487973202</v>
      </c>
      <c r="AD40" s="15">
        <f t="shared" si="20"/>
        <v>1.699012506725686</v>
      </c>
      <c r="AE40" s="15">
        <f t="shared" si="21"/>
        <v>0.58982032003455931</v>
      </c>
      <c r="AF40" s="15">
        <f t="shared" si="22"/>
        <v>1.1374305934750346</v>
      </c>
      <c r="AG40" s="15">
        <f t="shared" si="23"/>
        <v>1.7799325185523875E-24</v>
      </c>
      <c r="AH40" s="15">
        <f t="shared" si="24"/>
        <v>0.37159095058863317</v>
      </c>
      <c r="AI40" s="15">
        <f t="shared" si="25"/>
        <v>-2.3087453287950567E-26</v>
      </c>
      <c r="AJ40" s="15">
        <f t="shared" si="26"/>
        <v>5.4974595048302177</v>
      </c>
      <c r="AK40" s="15">
        <f t="shared" si="27"/>
        <v>-2.1847221654069</v>
      </c>
      <c r="AL40" s="15">
        <f t="shared" si="28"/>
        <v>-1.3899754679804128</v>
      </c>
      <c r="AM40" s="15">
        <f t="shared" si="29"/>
        <v>6.0767675411237914</v>
      </c>
      <c r="AN40" s="4">
        <f t="shared" si="32"/>
        <v>0</v>
      </c>
      <c r="AO40" s="5">
        <f t="shared" si="33"/>
        <v>0</v>
      </c>
      <c r="AP40" s="16">
        <f t="shared" si="34"/>
        <v>6.0767675411237914</v>
      </c>
      <c r="AQ40" t="s">
        <v>47</v>
      </c>
      <c r="BC40">
        <v>0</v>
      </c>
      <c r="BD40">
        <v>0</v>
      </c>
    </row>
    <row r="41" spans="1:56" x14ac:dyDescent="0.2">
      <c r="A41" s="15">
        <f>'(Lab)limts'!B37</f>
        <v>61.711666666666666</v>
      </c>
      <c r="B41" s="29">
        <f>'(Lab)limts'!D37</f>
        <v>0.29333300000000001</v>
      </c>
      <c r="C41" s="15">
        <f>'(Lab)limts'!F37</f>
        <v>5.7149999999999999</v>
      </c>
      <c r="D41" s="15">
        <f t="shared" si="37"/>
        <v>72.911666666666676</v>
      </c>
      <c r="E41" s="15">
        <f t="shared" si="37"/>
        <v>1.4316666666666666</v>
      </c>
      <c r="F41" s="15">
        <f t="shared" si="37"/>
        <v>13.528333333333334</v>
      </c>
      <c r="G41" s="15">
        <f t="shared" si="0"/>
        <v>5.7225229793238057</v>
      </c>
      <c r="H41" s="15">
        <f t="shared" si="1"/>
        <v>13.603877102584477</v>
      </c>
      <c r="I41" s="15">
        <f t="shared" si="2"/>
        <v>9.6632000409541412</v>
      </c>
      <c r="J41" s="15">
        <f t="shared" si="3"/>
        <v>0.48205995046365968</v>
      </c>
      <c r="K41" s="15">
        <f t="shared" si="4"/>
        <v>61.711666666666666</v>
      </c>
      <c r="L41" s="15">
        <f t="shared" si="5"/>
        <v>0.43473709144935674</v>
      </c>
      <c r="M41" s="15">
        <f t="shared" si="36"/>
        <v>5.7149999999999999</v>
      </c>
      <c r="N41" s="15">
        <f t="shared" si="36"/>
        <v>72.911666666666676</v>
      </c>
      <c r="O41" s="15">
        <f t="shared" si="7"/>
        <v>2.1218158290804729</v>
      </c>
      <c r="P41" s="15">
        <f t="shared" si="8"/>
        <v>13.528333333333334</v>
      </c>
      <c r="Q41" s="15">
        <f t="shared" si="9"/>
        <v>5.7315112613238268</v>
      </c>
      <c r="R41" s="15">
        <f t="shared" si="10"/>
        <v>13.693717727129995</v>
      </c>
      <c r="S41" s="15">
        <f t="shared" si="11"/>
        <v>85.649917485047666</v>
      </c>
      <c r="T41" s="15">
        <f t="shared" si="12"/>
        <v>81.0862125549327</v>
      </c>
      <c r="U41" s="15">
        <f t="shared" si="30"/>
        <v>-4.5637049301149659</v>
      </c>
      <c r="V41" s="15">
        <f t="shared" si="13"/>
        <v>11.20000000000001</v>
      </c>
      <c r="W41" s="15">
        <f t="shared" si="14"/>
        <v>7.962206465806168</v>
      </c>
      <c r="X41" s="15">
        <f t="shared" si="15"/>
        <v>-0.70546484010137234</v>
      </c>
      <c r="Y41" s="15">
        <f t="shared" si="16"/>
        <v>67.311666666666667</v>
      </c>
      <c r="Z41" s="15">
        <f t="shared" si="17"/>
        <v>9.7126144942269104</v>
      </c>
      <c r="AA41" s="15">
        <f t="shared" si="31"/>
        <v>83.368065019990183</v>
      </c>
      <c r="AB41" s="15">
        <f t="shared" si="18"/>
        <v>299.69380277777782</v>
      </c>
      <c r="AC41" s="15">
        <f t="shared" si="19"/>
        <v>1.251421210325242</v>
      </c>
      <c r="AD41" s="15">
        <f t="shared" si="20"/>
        <v>1.437067652240211</v>
      </c>
      <c r="AE41" s="15">
        <f t="shared" si="21"/>
        <v>0.58646930877243453</v>
      </c>
      <c r="AF41" s="15">
        <f t="shared" si="22"/>
        <v>1.0854422546320357</v>
      </c>
      <c r="AG41" s="15">
        <f t="shared" si="23"/>
        <v>9.109766682670128E-25</v>
      </c>
      <c r="AH41" s="15">
        <f t="shared" si="24"/>
        <v>7.3051073506363084E-2</v>
      </c>
      <c r="AI41" s="15">
        <f t="shared" si="25"/>
        <v>-2.3229572621823028E-27</v>
      </c>
      <c r="AJ41" s="15">
        <f t="shared" si="26"/>
        <v>8.9498243337981709</v>
      </c>
      <c r="AK41" s="15">
        <f t="shared" si="27"/>
        <v>5.5405926459997001</v>
      </c>
      <c r="AL41" s="15">
        <f t="shared" si="28"/>
        <v>-0.64993309141122801</v>
      </c>
      <c r="AM41" s="15">
        <f t="shared" si="29"/>
        <v>10.546086264489931</v>
      </c>
      <c r="AN41" s="4">
        <f t="shared" si="32"/>
        <v>0</v>
      </c>
      <c r="AO41" s="5">
        <f t="shared" si="33"/>
        <v>0</v>
      </c>
      <c r="AP41" s="16">
        <f t="shared" si="34"/>
        <v>10.546086264489931</v>
      </c>
      <c r="AQ41" t="s">
        <v>48</v>
      </c>
      <c r="BC41">
        <v>0</v>
      </c>
      <c r="BD41">
        <v>0</v>
      </c>
    </row>
    <row r="42" spans="1:56" x14ac:dyDescent="0.2">
      <c r="A42" s="15">
        <f>'(Lab)limts'!B38</f>
        <v>62.03</v>
      </c>
      <c r="B42" s="29">
        <f>'(Lab)limts'!D38</f>
        <v>0.32333299999999998</v>
      </c>
      <c r="C42" s="15">
        <f>'(Lab)limts'!F38</f>
        <v>5.8150000000000004</v>
      </c>
      <c r="D42" s="15">
        <f t="shared" si="37"/>
        <v>72.911666666666676</v>
      </c>
      <c r="E42" s="15">
        <f t="shared" si="37"/>
        <v>1.4316666666666666</v>
      </c>
      <c r="F42" s="15">
        <f t="shared" si="37"/>
        <v>13.528333333333334</v>
      </c>
      <c r="G42" s="15">
        <f t="shared" si="0"/>
        <v>5.8239822483322357</v>
      </c>
      <c r="H42" s="15">
        <f t="shared" si="1"/>
        <v>13.603877102584477</v>
      </c>
      <c r="I42" s="15">
        <f t="shared" si="2"/>
        <v>9.7139296754583562</v>
      </c>
      <c r="J42" s="15">
        <f t="shared" si="3"/>
        <v>0.48172858637618088</v>
      </c>
      <c r="K42" s="15">
        <f t="shared" si="4"/>
        <v>62.03</v>
      </c>
      <c r="L42" s="15">
        <f t="shared" si="5"/>
        <v>0.47909174901876966</v>
      </c>
      <c r="M42" s="15">
        <f t="shared" si="36"/>
        <v>5.8150000000000004</v>
      </c>
      <c r="N42" s="15">
        <f t="shared" si="36"/>
        <v>72.911666666666676</v>
      </c>
      <c r="O42" s="15">
        <f t="shared" si="7"/>
        <v>2.1213414261618988</v>
      </c>
      <c r="P42" s="15">
        <f t="shared" si="8"/>
        <v>13.528333333333334</v>
      </c>
      <c r="Q42" s="15">
        <f t="shared" si="9"/>
        <v>5.8347025548846849</v>
      </c>
      <c r="R42" s="15">
        <f t="shared" si="10"/>
        <v>13.693644227309559</v>
      </c>
      <c r="S42" s="15">
        <f t="shared" si="11"/>
        <v>85.290098459446099</v>
      </c>
      <c r="T42" s="15">
        <f t="shared" si="12"/>
        <v>81.088173538112528</v>
      </c>
      <c r="U42" s="15">
        <f t="shared" si="30"/>
        <v>-4.2019249213335712</v>
      </c>
      <c r="V42" s="15">
        <f t="shared" si="13"/>
        <v>10.881666666666675</v>
      </c>
      <c r="W42" s="15">
        <f t="shared" si="14"/>
        <v>7.8589416724248737</v>
      </c>
      <c r="X42" s="15">
        <f t="shared" si="15"/>
        <v>-0.65538607142016292</v>
      </c>
      <c r="Y42" s="15">
        <f t="shared" si="16"/>
        <v>67.470833333333331</v>
      </c>
      <c r="Z42" s="15">
        <f t="shared" si="17"/>
        <v>9.7641733910971222</v>
      </c>
      <c r="AA42" s="15">
        <f t="shared" si="31"/>
        <v>83.189135998779307</v>
      </c>
      <c r="AB42" s="15">
        <f t="shared" si="18"/>
        <v>305.23001736111104</v>
      </c>
      <c r="AC42" s="15">
        <f t="shared" si="19"/>
        <v>1.2538769015303728</v>
      </c>
      <c r="AD42" s="15">
        <f t="shared" si="20"/>
        <v>1.4393878025993705</v>
      </c>
      <c r="AE42" s="15">
        <f t="shared" si="21"/>
        <v>0.58598371593238008</v>
      </c>
      <c r="AF42" s="15">
        <f t="shared" si="22"/>
        <v>1.0858246991008473</v>
      </c>
      <c r="AG42" s="15">
        <f t="shared" si="23"/>
        <v>8.1626806681550857E-25</v>
      </c>
      <c r="AH42" s="15">
        <f t="shared" si="24"/>
        <v>7.441548648415941E-2</v>
      </c>
      <c r="AI42" s="15">
        <f t="shared" si="25"/>
        <v>-2.1203301817262467E-27</v>
      </c>
      <c r="AJ42" s="15">
        <f t="shared" si="26"/>
        <v>8.6784170386945174</v>
      </c>
      <c r="AK42" s="15">
        <f t="shared" si="27"/>
        <v>5.4599195979238671</v>
      </c>
      <c r="AL42" s="15">
        <f t="shared" si="28"/>
        <v>-0.60358368340937241</v>
      </c>
      <c r="AM42" s="15">
        <f t="shared" si="29"/>
        <v>10.270830422910041</v>
      </c>
      <c r="AN42" s="4">
        <f t="shared" si="32"/>
        <v>0</v>
      </c>
      <c r="AO42" s="5">
        <f t="shared" si="33"/>
        <v>0</v>
      </c>
      <c r="AP42" s="16">
        <f t="shared" si="34"/>
        <v>10.270830422910041</v>
      </c>
      <c r="AQ42" t="s">
        <v>49</v>
      </c>
      <c r="BC42">
        <v>0</v>
      </c>
      <c r="BD42">
        <v>0</v>
      </c>
    </row>
    <row r="43" spans="1:56" x14ac:dyDescent="0.2">
      <c r="A43" s="28">
        <f>'(Lab)limts'!B39</f>
        <v>60.705000000000005</v>
      </c>
      <c r="B43" s="29">
        <f>'(Lab)limts'!D39</f>
        <v>0.593333</v>
      </c>
      <c r="C43" s="15">
        <f>'(Lab)limts'!F39</f>
        <v>4.4233333333333329</v>
      </c>
      <c r="D43" s="15">
        <f t="shared" ref="D43:F58" si="38">D42</f>
        <v>72.911666666666676</v>
      </c>
      <c r="E43" s="15">
        <f t="shared" si="38"/>
        <v>1.4316666666666666</v>
      </c>
      <c r="F43" s="15">
        <f t="shared" si="38"/>
        <v>13.528333333333334</v>
      </c>
      <c r="G43" s="15">
        <f t="shared" si="0"/>
        <v>4.4629499018773195</v>
      </c>
      <c r="H43" s="15">
        <f t="shared" si="1"/>
        <v>13.603877102584477</v>
      </c>
      <c r="I43" s="15">
        <f t="shared" si="2"/>
        <v>9.0334135022308981</v>
      </c>
      <c r="J43" s="15">
        <f t="shared" si="3"/>
        <v>0.48582617641143533</v>
      </c>
      <c r="K43" s="15">
        <f t="shared" si="4"/>
        <v>60.705000000000005</v>
      </c>
      <c r="L43" s="15">
        <f t="shared" si="5"/>
        <v>0.88158970272872617</v>
      </c>
      <c r="M43" s="15">
        <f t="shared" si="36"/>
        <v>4.4233333333333329</v>
      </c>
      <c r="N43" s="15">
        <f t="shared" si="36"/>
        <v>72.911666666666676</v>
      </c>
      <c r="O43" s="15">
        <f t="shared" si="7"/>
        <v>2.1272078092290383</v>
      </c>
      <c r="P43" s="15">
        <f t="shared" si="8"/>
        <v>13.528333333333334</v>
      </c>
      <c r="Q43" s="15">
        <f t="shared" si="9"/>
        <v>4.5103301632735375</v>
      </c>
      <c r="R43" s="15">
        <f t="shared" si="10"/>
        <v>13.694554240333009</v>
      </c>
      <c r="S43" s="15">
        <f t="shared" si="11"/>
        <v>78.728395871013547</v>
      </c>
      <c r="T43" s="15">
        <f t="shared" si="12"/>
        <v>81.063925845459266</v>
      </c>
      <c r="U43" s="15">
        <f>IF(AN43=0,T43-S43,IF(AN43=1,T43-S43-360,T43+360-S43))</f>
        <v>2.3355299744457199</v>
      </c>
      <c r="V43" s="15">
        <f t="shared" si="13"/>
        <v>12.206666666666671</v>
      </c>
      <c r="W43" s="15">
        <f t="shared" si="14"/>
        <v>9.1842240770594721</v>
      </c>
      <c r="X43" s="15">
        <f t="shared" si="15"/>
        <v>0.32033977212101578</v>
      </c>
      <c r="Y43" s="15">
        <f t="shared" si="16"/>
        <v>66.808333333333337</v>
      </c>
      <c r="Z43" s="15">
        <f t="shared" si="17"/>
        <v>9.1024422018032727</v>
      </c>
      <c r="AA43" s="15">
        <f>IF(AO43=3,S43+T43,IF(AO43=0,AVERAGE(S43,T43),IF(AO43=1,AVERAGE(S43,T43)+180,AVERAGE(S43,T43)-180)))</f>
        <v>79.896160858236414</v>
      </c>
      <c r="AB43" s="15">
        <f t="shared" si="18"/>
        <v>282.52006944444457</v>
      </c>
      <c r="AC43" s="15">
        <f t="shared" si="19"/>
        <v>1.2436483460817613</v>
      </c>
      <c r="AD43" s="15">
        <f t="shared" si="20"/>
        <v>1.4096098990811472</v>
      </c>
      <c r="AE43" s="15">
        <f t="shared" si="21"/>
        <v>0.57992155800532774</v>
      </c>
      <c r="AF43" s="15">
        <f t="shared" si="22"/>
        <v>1.0791805369498479</v>
      </c>
      <c r="AG43" s="15">
        <f t="shared" si="23"/>
        <v>1.0629114882973083E-25</v>
      </c>
      <c r="AH43" s="15">
        <f t="shared" si="24"/>
        <v>5.822488003719567E-2</v>
      </c>
      <c r="AI43" s="15">
        <f t="shared" si="25"/>
        <v>-2.1602950312295536E-28</v>
      </c>
      <c r="AJ43" s="15">
        <f t="shared" si="26"/>
        <v>9.8152075746532343</v>
      </c>
      <c r="AK43" s="15">
        <f t="shared" si="27"/>
        <v>6.5154367056064233</v>
      </c>
      <c r="AL43" s="15">
        <f t="shared" si="28"/>
        <v>0.29683612811106758</v>
      </c>
      <c r="AM43" s="15">
        <f t="shared" si="29"/>
        <v>11.784622475295748</v>
      </c>
      <c r="AP43" s="16">
        <f t="shared" si="34"/>
        <v>11.784622475295748</v>
      </c>
      <c r="AQ43" t="s">
        <v>50</v>
      </c>
      <c r="BC43">
        <v>0</v>
      </c>
      <c r="BD43">
        <v>0</v>
      </c>
    </row>
    <row r="44" spans="1:56" x14ac:dyDescent="0.2">
      <c r="A44" s="28">
        <f>'(Lab)limts'!B40</f>
        <v>61.318333333333328</v>
      </c>
      <c r="B44" s="29">
        <f>'(Lab)limts'!D40</f>
        <v>0.64166699999999999</v>
      </c>
      <c r="C44" s="15">
        <f>'(Lab)limts'!F40</f>
        <v>4.5916666666666659</v>
      </c>
      <c r="D44" s="15">
        <f t="shared" si="38"/>
        <v>72.911666666666676</v>
      </c>
      <c r="E44" s="15">
        <f t="shared" si="38"/>
        <v>1.4316666666666666</v>
      </c>
      <c r="F44" s="15">
        <f t="shared" si="38"/>
        <v>13.528333333333334</v>
      </c>
      <c r="G44" s="15">
        <f t="shared" si="0"/>
        <v>4.6362850771567929</v>
      </c>
      <c r="H44" s="15">
        <f t="shared" si="1"/>
        <v>13.603877102584477</v>
      </c>
      <c r="I44" s="15">
        <f t="shared" si="2"/>
        <v>9.1200810898706344</v>
      </c>
      <c r="J44" s="15">
        <f t="shared" si="3"/>
        <v>0.48534489971757344</v>
      </c>
      <c r="K44" s="15">
        <f t="shared" si="4"/>
        <v>61.318333333333328</v>
      </c>
      <c r="L44" s="15">
        <f t="shared" si="5"/>
        <v>0.95309680576707612</v>
      </c>
      <c r="M44" s="15">
        <f t="shared" si="36"/>
        <v>4.5916666666666659</v>
      </c>
      <c r="N44" s="15">
        <f t="shared" si="36"/>
        <v>72.911666666666676</v>
      </c>
      <c r="O44" s="15">
        <f t="shared" si="7"/>
        <v>2.1265187814289925</v>
      </c>
      <c r="P44" s="15">
        <f t="shared" si="8"/>
        <v>13.528333333333334</v>
      </c>
      <c r="Q44" s="15">
        <f t="shared" si="9"/>
        <v>4.6895411608110633</v>
      </c>
      <c r="R44" s="15">
        <f t="shared" si="10"/>
        <v>13.694447228915376</v>
      </c>
      <c r="S44" s="15">
        <f t="shared" si="11"/>
        <v>78.273579436820086</v>
      </c>
      <c r="T44" s="15">
        <f t="shared" si="12"/>
        <v>81.066773657130227</v>
      </c>
      <c r="U44" s="15">
        <f t="shared" ref="U44:U69" si="39">IF(AN44=0,T44-S44,IF(AN44=1,T44-S44-360,T44+360-S44))</f>
        <v>2.7931942203101414</v>
      </c>
      <c r="V44" s="15">
        <f t="shared" si="13"/>
        <v>11.593333333333348</v>
      </c>
      <c r="W44" s="15">
        <f t="shared" si="14"/>
        <v>9.0049060681043116</v>
      </c>
      <c r="X44" s="15">
        <f t="shared" si="15"/>
        <v>0.39063659415825797</v>
      </c>
      <c r="Y44" s="15">
        <f t="shared" si="16"/>
        <v>67.115000000000009</v>
      </c>
      <c r="Z44" s="15">
        <f t="shared" si="17"/>
        <v>9.19199419486322</v>
      </c>
      <c r="AA44" s="15">
        <f t="shared" ref="AA44:AA69" si="40">IF(AO44=3,S44+T44,IF(AO44=0,AVERAGE(S44,T44),IF(AO44=1,AVERAGE(S44,T44)+180,AVERAGE(S44,T44)-180)))</f>
        <v>79.670176546975156</v>
      </c>
      <c r="AB44" s="15">
        <f t="shared" si="18"/>
        <v>292.92322500000029</v>
      </c>
      <c r="AC44" s="15">
        <f t="shared" si="19"/>
        <v>1.2483854587297134</v>
      </c>
      <c r="AD44" s="15">
        <f t="shared" si="20"/>
        <v>1.4136397387688449</v>
      </c>
      <c r="AE44" s="15">
        <f t="shared" si="21"/>
        <v>0.57969252396483528</v>
      </c>
      <c r="AF44" s="15">
        <f t="shared" si="22"/>
        <v>1.0799279547263556</v>
      </c>
      <c r="AG44" s="15">
        <f t="shared" si="23"/>
        <v>9.2296941476852973E-26</v>
      </c>
      <c r="AH44" s="15">
        <f t="shared" si="24"/>
        <v>6.025275206123052E-2</v>
      </c>
      <c r="AI44" s="15">
        <f t="shared" si="25"/>
        <v>-1.9412057146530145E-28</v>
      </c>
      <c r="AJ44" s="15">
        <f t="shared" si="26"/>
        <v>9.286661625432636</v>
      </c>
      <c r="AK44" s="15">
        <f t="shared" si="27"/>
        <v>6.3700148072710432</v>
      </c>
      <c r="AL44" s="15">
        <f t="shared" si="28"/>
        <v>0.36172468028873456</v>
      </c>
      <c r="AM44" s="15">
        <f t="shared" si="29"/>
        <v>11.267209838041779</v>
      </c>
      <c r="AP44" s="16">
        <f t="shared" si="34"/>
        <v>11.267209838041779</v>
      </c>
      <c r="AQ44" t="s">
        <v>51</v>
      </c>
      <c r="BC44">
        <v>0</v>
      </c>
      <c r="BD44">
        <v>0</v>
      </c>
    </row>
    <row r="45" spans="1:56" x14ac:dyDescent="0.2">
      <c r="A45" s="28">
        <f>'(Lab)limts'!B41</f>
        <v>59.455000000000005</v>
      </c>
      <c r="B45" s="29">
        <f>'(Lab)limts'!D41</f>
        <v>0.83985166666666689</v>
      </c>
      <c r="C45" s="15">
        <f>'(Lab)limts'!F41</f>
        <v>5.9116666666666662</v>
      </c>
      <c r="D45" s="15">
        <f t="shared" si="38"/>
        <v>72.911666666666676</v>
      </c>
      <c r="E45" s="15">
        <f t="shared" si="38"/>
        <v>1.4316666666666666</v>
      </c>
      <c r="F45" s="15">
        <f t="shared" si="38"/>
        <v>13.528333333333334</v>
      </c>
      <c r="G45" s="15">
        <f t="shared" si="0"/>
        <v>5.9710261764440915</v>
      </c>
      <c r="H45" s="15">
        <f t="shared" si="1"/>
        <v>13.603877102584477</v>
      </c>
      <c r="I45" s="15">
        <f t="shared" si="2"/>
        <v>9.7874516395142841</v>
      </c>
      <c r="J45" s="15">
        <f t="shared" si="3"/>
        <v>0.48124064971455344</v>
      </c>
      <c r="K45" s="15">
        <f t="shared" si="4"/>
        <v>59.455000000000005</v>
      </c>
      <c r="L45" s="15">
        <f t="shared" si="5"/>
        <v>1.2440224283971841</v>
      </c>
      <c r="M45" s="15">
        <f t="shared" si="36"/>
        <v>5.9116666666666662</v>
      </c>
      <c r="N45" s="15">
        <f t="shared" si="36"/>
        <v>72.911666666666676</v>
      </c>
      <c r="O45" s="15">
        <f t="shared" si="7"/>
        <v>2.1206428635080021</v>
      </c>
      <c r="P45" s="15">
        <f t="shared" si="8"/>
        <v>13.528333333333334</v>
      </c>
      <c r="Q45" s="15">
        <f t="shared" si="9"/>
        <v>6.0411418275134876</v>
      </c>
      <c r="R45" s="15">
        <f t="shared" si="10"/>
        <v>13.693536027349737</v>
      </c>
      <c r="S45" s="15">
        <f t="shared" si="11"/>
        <v>78.116344093410135</v>
      </c>
      <c r="T45" s="15">
        <f t="shared" si="12"/>
        <v>81.091061142167717</v>
      </c>
      <c r="U45" s="15">
        <f t="shared" si="39"/>
        <v>2.9747170487575829</v>
      </c>
      <c r="V45" s="15">
        <f t="shared" si="13"/>
        <v>13.456666666666671</v>
      </c>
      <c r="W45" s="15">
        <f t="shared" si="14"/>
        <v>7.652394199836249</v>
      </c>
      <c r="X45" s="15">
        <f t="shared" si="15"/>
        <v>0.47216258712178072</v>
      </c>
      <c r="Y45" s="15">
        <f t="shared" si="16"/>
        <v>66.183333333333337</v>
      </c>
      <c r="Z45" s="15">
        <f t="shared" si="17"/>
        <v>9.8673389274316126</v>
      </c>
      <c r="AA45" s="15">
        <f t="shared" si="40"/>
        <v>79.603702617788926</v>
      </c>
      <c r="AB45" s="15">
        <f t="shared" si="18"/>
        <v>261.90027777777789</v>
      </c>
      <c r="AC45" s="15">
        <f t="shared" si="19"/>
        <v>1.2339803930569937</v>
      </c>
      <c r="AD45" s="15">
        <f t="shared" si="20"/>
        <v>1.4440302517344226</v>
      </c>
      <c r="AE45" s="15">
        <f t="shared" si="21"/>
        <v>0.5796294116370494</v>
      </c>
      <c r="AF45" s="15">
        <f t="shared" si="22"/>
        <v>1.0857909978539582</v>
      </c>
      <c r="AG45" s="15">
        <f t="shared" si="23"/>
        <v>8.8539966010691436E-26</v>
      </c>
      <c r="AH45" s="15">
        <f t="shared" si="24"/>
        <v>7.7199830181831464E-2</v>
      </c>
      <c r="AI45" s="15">
        <f t="shared" si="25"/>
        <v>-2.3859594540536145E-28</v>
      </c>
      <c r="AJ45" s="15">
        <f t="shared" si="26"/>
        <v>10.905089531714422</v>
      </c>
      <c r="AK45" s="15">
        <f t="shared" si="27"/>
        <v>5.2993309459029474</v>
      </c>
      <c r="AL45" s="15">
        <f t="shared" si="28"/>
        <v>0.43485586826101857</v>
      </c>
      <c r="AM45" s="15">
        <f t="shared" si="29"/>
        <v>12.132311642678534</v>
      </c>
      <c r="AP45" s="16">
        <f t="shared" si="34"/>
        <v>12.132311642678534</v>
      </c>
      <c r="AQ45" t="s">
        <v>52</v>
      </c>
      <c r="BC45">
        <v>0</v>
      </c>
      <c r="BD45">
        <v>0</v>
      </c>
    </row>
    <row r="46" spans="1:56" x14ac:dyDescent="0.2">
      <c r="A46" s="28">
        <f>'(Lab)limts'!B42</f>
        <v>66.054999999999993</v>
      </c>
      <c r="B46" s="29">
        <f>'(Lab)limts'!D42</f>
        <v>-1.2366699999999999</v>
      </c>
      <c r="C46" s="15">
        <f>'(Lab)limts'!F42</f>
        <v>7.0916666666666677</v>
      </c>
      <c r="D46" s="15">
        <f t="shared" si="38"/>
        <v>72.911666666666676</v>
      </c>
      <c r="E46" s="15">
        <f t="shared" si="38"/>
        <v>1.4316666666666666</v>
      </c>
      <c r="F46" s="15">
        <f t="shared" si="38"/>
        <v>13.528333333333334</v>
      </c>
      <c r="G46" s="15">
        <f t="shared" si="0"/>
        <v>7.1986866024304135</v>
      </c>
      <c r="H46" s="15">
        <f t="shared" si="1"/>
        <v>13.603877102584477</v>
      </c>
      <c r="I46" s="15">
        <f t="shared" si="2"/>
        <v>10.401281852507445</v>
      </c>
      <c r="J46" s="15">
        <f t="shared" si="3"/>
        <v>0.47679850724060158</v>
      </c>
      <c r="K46" s="15">
        <f t="shared" si="4"/>
        <v>66.054999999999993</v>
      </c>
      <c r="L46" s="15">
        <f t="shared" si="5"/>
        <v>-1.8263124099492347</v>
      </c>
      <c r="M46" s="15">
        <f t="shared" si="36"/>
        <v>7.0916666666666677</v>
      </c>
      <c r="N46" s="15">
        <f t="shared" si="36"/>
        <v>72.911666666666676</v>
      </c>
      <c r="O46" s="15">
        <f t="shared" si="7"/>
        <v>2.114283196199461</v>
      </c>
      <c r="P46" s="15">
        <f t="shared" si="8"/>
        <v>13.528333333333334</v>
      </c>
      <c r="Q46" s="15">
        <f t="shared" si="9"/>
        <v>7.3230562697446011</v>
      </c>
      <c r="R46" s="15">
        <f t="shared" si="10"/>
        <v>13.692552582024623</v>
      </c>
      <c r="S46" s="15">
        <f t="shared" si="11"/>
        <v>104.44154295127738</v>
      </c>
      <c r="T46" s="15">
        <f t="shared" si="12"/>
        <v>81.117351791601777</v>
      </c>
      <c r="U46" s="15">
        <f t="shared" si="39"/>
        <v>-23.324191159675607</v>
      </c>
      <c r="V46" s="15">
        <f t="shared" si="13"/>
        <v>6.8566666666666833</v>
      </c>
      <c r="W46" s="15">
        <f t="shared" si="14"/>
        <v>6.3694963122800221</v>
      </c>
      <c r="X46" s="15">
        <f t="shared" si="15"/>
        <v>-4.0482697831082533</v>
      </c>
      <c r="Y46" s="15">
        <f t="shared" si="16"/>
        <v>69.483333333333334</v>
      </c>
      <c r="Z46" s="15">
        <f t="shared" si="17"/>
        <v>10.507804425884611</v>
      </c>
      <c r="AA46" s="15">
        <f t="shared" si="40"/>
        <v>92.779447371439574</v>
      </c>
      <c r="AB46" s="15">
        <f t="shared" si="18"/>
        <v>379.60027777777782</v>
      </c>
      <c r="AC46" s="15">
        <f t="shared" si="19"/>
        <v>1.2848425662864704</v>
      </c>
      <c r="AD46" s="15">
        <f t="shared" si="20"/>
        <v>1.4728511991648074</v>
      </c>
      <c r="AE46" s="15">
        <f t="shared" si="21"/>
        <v>0.63915894220067571</v>
      </c>
      <c r="AF46" s="15">
        <f t="shared" si="22"/>
        <v>1.1007423574254998</v>
      </c>
      <c r="AG46" s="15">
        <f t="shared" si="23"/>
        <v>2.5374045987728686E-22</v>
      </c>
      <c r="AH46" s="15">
        <f t="shared" si="24"/>
        <v>9.616770693704782E-2</v>
      </c>
      <c r="AI46" s="15">
        <f t="shared" si="25"/>
        <v>-8.51777858366655E-25</v>
      </c>
      <c r="AJ46" s="15">
        <f t="shared" si="26"/>
        <v>5.3365811863505082</v>
      </c>
      <c r="AK46" s="15">
        <f t="shared" si="27"/>
        <v>4.3246027269366367</v>
      </c>
      <c r="AL46" s="15">
        <f t="shared" si="28"/>
        <v>-3.6777632438681254</v>
      </c>
      <c r="AM46" s="15">
        <f t="shared" si="29"/>
        <v>7.7914844530606224</v>
      </c>
      <c r="AP46" s="16">
        <f t="shared" si="34"/>
        <v>7.7914844530606224</v>
      </c>
      <c r="AQ46" t="s">
        <v>53</v>
      </c>
      <c r="BC46">
        <v>0</v>
      </c>
      <c r="BD46">
        <v>0</v>
      </c>
    </row>
    <row r="47" spans="1:56" x14ac:dyDescent="0.2">
      <c r="A47" s="28">
        <f>'(Lab)limts'!B43</f>
        <v>60.564999999999998</v>
      </c>
      <c r="B47" s="29">
        <f>'(Lab)limts'!D43</f>
        <v>0.56833299999999998</v>
      </c>
      <c r="C47" s="15">
        <f>'(Lab)limts'!F43</f>
        <v>4.6100000000000003</v>
      </c>
      <c r="D47" s="15">
        <f t="shared" si="38"/>
        <v>72.911666666666676</v>
      </c>
      <c r="E47" s="15">
        <f t="shared" si="38"/>
        <v>1.4316666666666666</v>
      </c>
      <c r="F47" s="15">
        <f t="shared" si="38"/>
        <v>13.528333333333334</v>
      </c>
      <c r="G47" s="15">
        <f t="shared" si="0"/>
        <v>4.6449006877315471</v>
      </c>
      <c r="H47" s="15">
        <f t="shared" si="1"/>
        <v>13.603877102584477</v>
      </c>
      <c r="I47" s="15">
        <f t="shared" si="2"/>
        <v>9.1243888951580114</v>
      </c>
      <c r="J47" s="15">
        <f t="shared" si="3"/>
        <v>0.48532067847466537</v>
      </c>
      <c r="K47" s="15">
        <f t="shared" si="4"/>
        <v>60.564999999999998</v>
      </c>
      <c r="L47" s="15">
        <f t="shared" si="5"/>
        <v>0.84415675715954197</v>
      </c>
      <c r="M47" s="15">
        <f t="shared" si="36"/>
        <v>4.6100000000000003</v>
      </c>
      <c r="N47" s="15">
        <f t="shared" si="36"/>
        <v>72.911666666666676</v>
      </c>
      <c r="O47" s="15">
        <f t="shared" si="7"/>
        <v>2.1264841046828957</v>
      </c>
      <c r="P47" s="15">
        <f t="shared" si="8"/>
        <v>13.528333333333334</v>
      </c>
      <c r="Q47" s="15">
        <f t="shared" si="9"/>
        <v>4.6866513237767231</v>
      </c>
      <c r="R47" s="15">
        <f t="shared" si="10"/>
        <v>13.694441844239099</v>
      </c>
      <c r="S47" s="15">
        <f t="shared" si="11"/>
        <v>79.623286243500345</v>
      </c>
      <c r="T47" s="15">
        <f t="shared" si="12"/>
        <v>81.066916980306303</v>
      </c>
      <c r="U47" s="15">
        <f t="shared" si="39"/>
        <v>1.4436307368059573</v>
      </c>
      <c r="V47" s="15">
        <f t="shared" si="13"/>
        <v>12.346666666666678</v>
      </c>
      <c r="W47" s="15">
        <f t="shared" si="14"/>
        <v>9.0077905204623754</v>
      </c>
      <c r="X47" s="15">
        <f t="shared" si="15"/>
        <v>0.20184848307301112</v>
      </c>
      <c r="Y47" s="15">
        <f t="shared" si="16"/>
        <v>66.738333333333344</v>
      </c>
      <c r="Z47" s="15">
        <f t="shared" si="17"/>
        <v>9.1905465840079117</v>
      </c>
      <c r="AA47" s="15">
        <f t="shared" si="40"/>
        <v>80.345101611903317</v>
      </c>
      <c r="AB47" s="15">
        <f t="shared" si="18"/>
        <v>280.17180277777811</v>
      </c>
      <c r="AC47" s="15">
        <f t="shared" si="19"/>
        <v>1.2425664525868185</v>
      </c>
      <c r="AD47" s="15">
        <f t="shared" si="20"/>
        <v>1.4135745962803561</v>
      </c>
      <c r="AE47" s="15">
        <f t="shared" si="21"/>
        <v>0.58044394974276214</v>
      </c>
      <c r="AF47" s="15">
        <f t="shared" si="22"/>
        <v>1.0800189573927461</v>
      </c>
      <c r="AG47" s="15">
        <f t="shared" si="23"/>
        <v>1.4063216828533073E-25</v>
      </c>
      <c r="AH47" s="15">
        <f t="shared" si="24"/>
        <v>6.0219577322731144E-2</v>
      </c>
      <c r="AI47" s="15">
        <f t="shared" si="25"/>
        <v>-2.9561722710092926E-28</v>
      </c>
      <c r="AJ47" s="15">
        <f t="shared" si="26"/>
        <v>9.9364236342957373</v>
      </c>
      <c r="AK47" s="15">
        <f t="shared" si="27"/>
        <v>6.372348897727254</v>
      </c>
      <c r="AL47" s="15">
        <f t="shared" si="28"/>
        <v>0.18689346301873241</v>
      </c>
      <c r="AM47" s="15">
        <f t="shared" si="29"/>
        <v>11.805688217172085</v>
      </c>
      <c r="AP47" s="16">
        <f t="shared" si="34"/>
        <v>11.805688217172085</v>
      </c>
      <c r="AQ47" t="s">
        <v>54</v>
      </c>
      <c r="BC47">
        <v>0</v>
      </c>
      <c r="BD47">
        <v>0</v>
      </c>
    </row>
    <row r="48" spans="1:56" x14ac:dyDescent="0.2">
      <c r="A48" s="28">
        <f>'(Lab)limts'!B44</f>
        <v>60.773333333333341</v>
      </c>
      <c r="B48" s="29">
        <f>'(Lab)limts'!D44</f>
        <v>0.60166699999999995</v>
      </c>
      <c r="C48" s="15">
        <f>'(Lab)limts'!F44</f>
        <v>4.4933333333333332</v>
      </c>
      <c r="D48" s="15">
        <f t="shared" si="38"/>
        <v>72.911666666666676</v>
      </c>
      <c r="E48" s="15">
        <f t="shared" si="38"/>
        <v>1.4316666666666666</v>
      </c>
      <c r="F48" s="15">
        <f t="shared" si="38"/>
        <v>13.528333333333334</v>
      </c>
      <c r="G48" s="15">
        <f t="shared" si="0"/>
        <v>4.533436623945839</v>
      </c>
      <c r="H48" s="15">
        <f t="shared" si="1"/>
        <v>13.603877102584477</v>
      </c>
      <c r="I48" s="15">
        <f t="shared" si="2"/>
        <v>9.0686568632651579</v>
      </c>
      <c r="J48" s="15">
        <f t="shared" si="3"/>
        <v>0.48563184586100844</v>
      </c>
      <c r="K48" s="15">
        <f t="shared" si="4"/>
        <v>60.773333333333341</v>
      </c>
      <c r="L48" s="15">
        <f t="shared" si="5"/>
        <v>0.89385565580365534</v>
      </c>
      <c r="M48" s="15">
        <f t="shared" si="36"/>
        <v>4.4933333333333332</v>
      </c>
      <c r="N48" s="15">
        <f t="shared" si="36"/>
        <v>72.911666666666676</v>
      </c>
      <c r="O48" s="15">
        <f t="shared" si="7"/>
        <v>2.1269295926576772</v>
      </c>
      <c r="P48" s="15">
        <f t="shared" si="8"/>
        <v>13.528333333333334</v>
      </c>
      <c r="Q48" s="15">
        <f t="shared" si="9"/>
        <v>4.5813777816129315</v>
      </c>
      <c r="R48" s="15">
        <f t="shared" si="10"/>
        <v>13.694511027046593</v>
      </c>
      <c r="S48" s="15">
        <f t="shared" si="11"/>
        <v>78.749066746204576</v>
      </c>
      <c r="T48" s="15">
        <f t="shared" si="12"/>
        <v>81.065075733326708</v>
      </c>
      <c r="U48" s="15">
        <f t="shared" si="39"/>
        <v>2.3160089871221317</v>
      </c>
      <c r="V48" s="15">
        <f t="shared" si="13"/>
        <v>12.138333333333335</v>
      </c>
      <c r="W48" s="15">
        <f t="shared" si="14"/>
        <v>9.1131332454336622</v>
      </c>
      <c r="X48" s="15">
        <f t="shared" si="15"/>
        <v>0.32015431391817872</v>
      </c>
      <c r="Y48" s="15">
        <f t="shared" si="16"/>
        <v>66.842500000000001</v>
      </c>
      <c r="Z48" s="15">
        <f t="shared" si="17"/>
        <v>9.1379444043297617</v>
      </c>
      <c r="AA48" s="15">
        <f t="shared" si="40"/>
        <v>79.907071239765642</v>
      </c>
      <c r="AB48" s="15">
        <f t="shared" si="18"/>
        <v>283.66980625000002</v>
      </c>
      <c r="AC48" s="15">
        <f t="shared" si="19"/>
        <v>1.2441763316725938</v>
      </c>
      <c r="AD48" s="15">
        <f t="shared" si="20"/>
        <v>1.4112074981948393</v>
      </c>
      <c r="AE48" s="15">
        <f t="shared" si="21"/>
        <v>0.57993318536162275</v>
      </c>
      <c r="AF48" s="15">
        <f t="shared" si="22"/>
        <v>1.0794909580909056</v>
      </c>
      <c r="AG48" s="15">
        <f t="shared" si="23"/>
        <v>1.0701762375695755E-25</v>
      </c>
      <c r="AH48" s="15">
        <f t="shared" si="24"/>
        <v>5.9022901334524966E-2</v>
      </c>
      <c r="AI48" s="15">
        <f t="shared" si="25"/>
        <v>-2.2048711796023227E-28</v>
      </c>
      <c r="AJ48" s="15">
        <f t="shared" si="26"/>
        <v>9.7561197913283806</v>
      </c>
      <c r="AK48" s="15">
        <f t="shared" si="27"/>
        <v>6.4576848245852023</v>
      </c>
      <c r="AL48" s="15">
        <f t="shared" si="28"/>
        <v>0.29657896763153624</v>
      </c>
      <c r="AM48" s="15">
        <f t="shared" si="29"/>
        <v>11.703483488281115</v>
      </c>
      <c r="AP48" s="16">
        <f t="shared" si="34"/>
        <v>11.703483488281115</v>
      </c>
      <c r="AQ48" t="s">
        <v>55</v>
      </c>
      <c r="BC48">
        <v>0</v>
      </c>
      <c r="BD48">
        <v>0</v>
      </c>
    </row>
    <row r="49" spans="1:56" x14ac:dyDescent="0.2">
      <c r="A49" s="28">
        <f>'(Lab)limts'!B45</f>
        <v>60.065000000000005</v>
      </c>
      <c r="B49" s="29">
        <f>'(Lab)limts'!D45</f>
        <v>0.62</v>
      </c>
      <c r="C49" s="15">
        <f>'(Lab)limts'!F45</f>
        <v>4.4349999999999996</v>
      </c>
      <c r="D49" s="15">
        <f t="shared" si="38"/>
        <v>72.911666666666676</v>
      </c>
      <c r="E49" s="15">
        <f t="shared" si="38"/>
        <v>1.4316666666666666</v>
      </c>
      <c r="F49" s="15">
        <f t="shared" si="38"/>
        <v>13.528333333333334</v>
      </c>
      <c r="G49" s="15">
        <f t="shared" si="0"/>
        <v>4.4781273988130348</v>
      </c>
      <c r="H49" s="15">
        <f t="shared" si="1"/>
        <v>13.603877102584477</v>
      </c>
      <c r="I49" s="15">
        <f t="shared" si="2"/>
        <v>9.0410022506987566</v>
      </c>
      <c r="J49" s="15">
        <f t="shared" si="3"/>
        <v>0.48578449152136383</v>
      </c>
      <c r="K49" s="15">
        <f t="shared" si="4"/>
        <v>60.065000000000005</v>
      </c>
      <c r="L49" s="15">
        <f t="shared" si="5"/>
        <v>0.92118638474324555</v>
      </c>
      <c r="M49" s="15">
        <f t="shared" si="36"/>
        <v>4.4349999999999996</v>
      </c>
      <c r="N49" s="15">
        <f t="shared" si="36"/>
        <v>72.911666666666676</v>
      </c>
      <c r="O49" s="15">
        <f t="shared" si="7"/>
        <v>2.127148130361419</v>
      </c>
      <c r="P49" s="15">
        <f t="shared" si="8"/>
        <v>13.528333333333334</v>
      </c>
      <c r="Q49" s="15">
        <f t="shared" si="9"/>
        <v>4.5296588564080986</v>
      </c>
      <c r="R49" s="15">
        <f t="shared" si="10"/>
        <v>13.694544970398903</v>
      </c>
      <c r="S49" s="15">
        <f t="shared" si="11"/>
        <v>78.266036525955968</v>
      </c>
      <c r="T49" s="15">
        <f t="shared" si="12"/>
        <v>81.064172501635724</v>
      </c>
      <c r="U49" s="15">
        <f t="shared" si="39"/>
        <v>2.7981359756797559</v>
      </c>
      <c r="V49" s="15">
        <f t="shared" si="13"/>
        <v>12.846666666666671</v>
      </c>
      <c r="W49" s="15">
        <f t="shared" si="14"/>
        <v>9.1648861139908036</v>
      </c>
      <c r="X49" s="15">
        <f t="shared" si="15"/>
        <v>0.38460026076968701</v>
      </c>
      <c r="Y49" s="15">
        <f t="shared" si="16"/>
        <v>66.488333333333344</v>
      </c>
      <c r="Z49" s="15">
        <f t="shared" si="17"/>
        <v>9.1121019134035013</v>
      </c>
      <c r="AA49" s="15">
        <f t="shared" si="40"/>
        <v>79.665104513795853</v>
      </c>
      <c r="AB49" s="15">
        <f t="shared" si="18"/>
        <v>271.86513611111144</v>
      </c>
      <c r="AC49" s="15">
        <f t="shared" si="19"/>
        <v>1.2387006854279692</v>
      </c>
      <c r="AD49" s="15">
        <f t="shared" si="20"/>
        <v>1.4100445861031576</v>
      </c>
      <c r="AE49" s="15">
        <f t="shared" si="21"/>
        <v>0.57968764052980493</v>
      </c>
      <c r="AF49" s="15">
        <f t="shared" si="22"/>
        <v>1.0792325928767199</v>
      </c>
      <c r="AG49" s="15">
        <f t="shared" si="23"/>
        <v>9.2004791860357267E-26</v>
      </c>
      <c r="AH49" s="15">
        <f t="shared" si="24"/>
        <v>5.8441245836184395E-2</v>
      </c>
      <c r="AI49" s="15">
        <f t="shared" si="25"/>
        <v>-1.8768833254080841E-28</v>
      </c>
      <c r="AJ49" s="15">
        <f t="shared" si="26"/>
        <v>10.371082229786744</v>
      </c>
      <c r="AK49" s="15">
        <f t="shared" si="27"/>
        <v>6.4997137000604805</v>
      </c>
      <c r="AL49" s="15">
        <f t="shared" si="28"/>
        <v>0.35636457174122765</v>
      </c>
      <c r="AM49" s="15">
        <f t="shared" si="29"/>
        <v>12.244697648686332</v>
      </c>
      <c r="AP49" s="16">
        <f t="shared" si="34"/>
        <v>12.244697648686332</v>
      </c>
      <c r="AQ49" t="s">
        <v>56</v>
      </c>
      <c r="BC49">
        <v>0</v>
      </c>
      <c r="BD49">
        <v>0</v>
      </c>
    </row>
    <row r="50" spans="1:56" x14ac:dyDescent="0.2">
      <c r="A50" s="28">
        <f>'(Lab)limts'!B46</f>
        <v>59.441666666666663</v>
      </c>
      <c r="B50" s="29">
        <f>'(Lab)limts'!D46</f>
        <v>0.84129166666666655</v>
      </c>
      <c r="C50" s="15">
        <f>'(Lab)limts'!F46</f>
        <v>5.8566666666666665</v>
      </c>
      <c r="D50" s="15">
        <f t="shared" si="38"/>
        <v>72.911666666666676</v>
      </c>
      <c r="E50" s="15">
        <f t="shared" si="38"/>
        <v>1.4316666666666666</v>
      </c>
      <c r="F50" s="15">
        <f t="shared" si="38"/>
        <v>13.528333333333334</v>
      </c>
      <c r="G50" s="15">
        <f t="shared" si="0"/>
        <v>5.916782581170887</v>
      </c>
      <c r="H50" s="15">
        <f t="shared" si="1"/>
        <v>13.603877102584477</v>
      </c>
      <c r="I50" s="15">
        <f t="shared" si="2"/>
        <v>9.7603298418776809</v>
      </c>
      <c r="J50" s="15">
        <f t="shared" si="3"/>
        <v>0.48142171154082908</v>
      </c>
      <c r="K50" s="15">
        <f t="shared" si="4"/>
        <v>59.441666666666663</v>
      </c>
      <c r="L50" s="15">
        <f t="shared" si="5"/>
        <v>1.2463077407383698</v>
      </c>
      <c r="M50" s="15">
        <f t="shared" ref="M50:N94" si="41">C50</f>
        <v>5.8566666666666665</v>
      </c>
      <c r="N50" s="15">
        <f t="shared" si="41"/>
        <v>72.911666666666676</v>
      </c>
      <c r="O50" s="15">
        <f t="shared" si="7"/>
        <v>2.1209020836892867</v>
      </c>
      <c r="P50" s="15">
        <f t="shared" si="8"/>
        <v>13.528333333333334</v>
      </c>
      <c r="Q50" s="15">
        <f t="shared" si="9"/>
        <v>5.9878065624290855</v>
      </c>
      <c r="R50" s="15">
        <f t="shared" si="10"/>
        <v>13.693576173752982</v>
      </c>
      <c r="S50" s="15">
        <f t="shared" si="11"/>
        <v>77.986570679647983</v>
      </c>
      <c r="T50" s="15">
        <f t="shared" si="12"/>
        <v>81.089989614850595</v>
      </c>
      <c r="U50" s="15">
        <f t="shared" si="39"/>
        <v>3.1034189352026118</v>
      </c>
      <c r="V50" s="15">
        <f t="shared" si="13"/>
        <v>13.470000000000013</v>
      </c>
      <c r="W50" s="15">
        <f t="shared" si="14"/>
        <v>7.7057696113238965</v>
      </c>
      <c r="X50" s="15">
        <f t="shared" si="15"/>
        <v>0.49040738816148566</v>
      </c>
      <c r="Y50" s="15">
        <f t="shared" si="16"/>
        <v>66.176666666666677</v>
      </c>
      <c r="Z50" s="15">
        <f t="shared" si="17"/>
        <v>9.8406913680910328</v>
      </c>
      <c r="AA50" s="15">
        <f t="shared" si="40"/>
        <v>79.538280147249282</v>
      </c>
      <c r="AB50" s="15">
        <f t="shared" si="18"/>
        <v>261.68454444444478</v>
      </c>
      <c r="AC50" s="15">
        <f t="shared" si="19"/>
        <v>1.233877166152884</v>
      </c>
      <c r="AD50" s="15">
        <f t="shared" si="20"/>
        <v>1.4428311115640964</v>
      </c>
      <c r="AE50" s="15">
        <f t="shared" si="21"/>
        <v>0.57956917384411888</v>
      </c>
      <c r="AF50" s="15">
        <f t="shared" si="22"/>
        <v>1.0855504204938922</v>
      </c>
      <c r="AG50" s="15">
        <f t="shared" si="23"/>
        <v>8.4990595401105216E-26</v>
      </c>
      <c r="AH50" s="15">
        <f t="shared" si="24"/>
        <v>7.6473662727025118E-2</v>
      </c>
      <c r="AI50" s="15">
        <f t="shared" si="25"/>
        <v>-2.2687681999994904E-28</v>
      </c>
      <c r="AJ50" s="15">
        <f t="shared" si="26"/>
        <v>10.916807903981431</v>
      </c>
      <c r="AK50" s="15">
        <f t="shared" si="27"/>
        <v>5.3407287585935697</v>
      </c>
      <c r="AL50" s="15">
        <f t="shared" si="28"/>
        <v>0.45175919874671994</v>
      </c>
      <c r="AM50" s="15">
        <f t="shared" si="29"/>
        <v>12.161585622728317</v>
      </c>
      <c r="AP50" s="16">
        <f t="shared" si="34"/>
        <v>12.161585622728317</v>
      </c>
      <c r="AQ50" t="s">
        <v>57</v>
      </c>
      <c r="BC50">
        <v>0</v>
      </c>
      <c r="BD50">
        <v>0</v>
      </c>
    </row>
    <row r="51" spans="1:56" x14ac:dyDescent="0.2">
      <c r="A51" s="28">
        <f>'(Lab)limts'!B47</f>
        <v>60.951666666666675</v>
      </c>
      <c r="B51" s="29">
        <f>'(Lab)limts'!D47</f>
        <v>0.59666699999999995</v>
      </c>
      <c r="C51" s="15">
        <f>'(Lab)limts'!F47</f>
        <v>4.5150000000000006</v>
      </c>
      <c r="D51" s="15">
        <f t="shared" si="38"/>
        <v>72.911666666666676</v>
      </c>
      <c r="E51" s="15">
        <f t="shared" si="38"/>
        <v>1.4316666666666666</v>
      </c>
      <c r="F51" s="15">
        <f t="shared" si="38"/>
        <v>13.528333333333334</v>
      </c>
      <c r="G51" s="15">
        <f t="shared" si="0"/>
        <v>4.5542547698705889</v>
      </c>
      <c r="H51" s="15">
        <f t="shared" si="1"/>
        <v>13.603877102584477</v>
      </c>
      <c r="I51" s="15">
        <f t="shared" si="2"/>
        <v>9.0790659362275328</v>
      </c>
      <c r="J51" s="15">
        <f t="shared" si="3"/>
        <v>0.48557408945247543</v>
      </c>
      <c r="K51" s="15">
        <f t="shared" si="4"/>
        <v>60.951666666666675</v>
      </c>
      <c r="L51" s="15">
        <f t="shared" si="5"/>
        <v>0.88639303523134005</v>
      </c>
      <c r="M51" s="15">
        <f t="shared" si="41"/>
        <v>4.5150000000000006</v>
      </c>
      <c r="N51" s="15">
        <f t="shared" si="41"/>
        <v>72.911666666666676</v>
      </c>
      <c r="O51" s="15">
        <f t="shared" si="7"/>
        <v>2.126846904732794</v>
      </c>
      <c r="P51" s="15">
        <f t="shared" si="8"/>
        <v>13.528333333333334</v>
      </c>
      <c r="Q51" s="15">
        <f t="shared" si="9"/>
        <v>4.6011865440239035</v>
      </c>
      <c r="R51" s="15">
        <f t="shared" si="10"/>
        <v>13.69449818481675</v>
      </c>
      <c r="S51" s="15">
        <f t="shared" si="11"/>
        <v>78.892848541048991</v>
      </c>
      <c r="T51" s="15">
        <f t="shared" si="12"/>
        <v>81.065417489500092</v>
      </c>
      <c r="U51" s="15">
        <f t="shared" si="39"/>
        <v>2.1725689484511008</v>
      </c>
      <c r="V51" s="15">
        <f t="shared" si="13"/>
        <v>11.96</v>
      </c>
      <c r="W51" s="15">
        <f t="shared" si="14"/>
        <v>9.0933116407928463</v>
      </c>
      <c r="X51" s="15">
        <f t="shared" si="15"/>
        <v>0.30097671597686654</v>
      </c>
      <c r="Y51" s="15">
        <f t="shared" si="16"/>
        <v>66.931666666666672</v>
      </c>
      <c r="Z51" s="15">
        <f t="shared" si="17"/>
        <v>9.1478423644203275</v>
      </c>
      <c r="AA51" s="15">
        <f t="shared" si="40"/>
        <v>79.979133015274542</v>
      </c>
      <c r="AB51" s="15">
        <f t="shared" si="18"/>
        <v>286.68133611111131</v>
      </c>
      <c r="AC51" s="15">
        <f t="shared" si="19"/>
        <v>1.2455539957890442</v>
      </c>
      <c r="AD51" s="15">
        <f t="shared" si="20"/>
        <v>1.4116529063989147</v>
      </c>
      <c r="AE51" s="15">
        <f t="shared" si="21"/>
        <v>0.58001130903762221</v>
      </c>
      <c r="AF51" s="15">
        <f t="shared" si="22"/>
        <v>1.0795877803698588</v>
      </c>
      <c r="AG51" s="15">
        <f t="shared" si="23"/>
        <v>1.1194113998931115E-25</v>
      </c>
      <c r="AH51" s="15">
        <f t="shared" si="24"/>
        <v>5.9246769925144681E-2</v>
      </c>
      <c r="AI51" s="15">
        <f t="shared" si="25"/>
        <v>-2.3150574169571473E-28</v>
      </c>
      <c r="AJ51" s="15">
        <f t="shared" si="26"/>
        <v>9.6021529700312005</v>
      </c>
      <c r="AK51" s="15">
        <f t="shared" si="27"/>
        <v>6.4416058647090653</v>
      </c>
      <c r="AL51" s="15">
        <f t="shared" si="28"/>
        <v>0.27878855378833034</v>
      </c>
      <c r="AM51" s="15">
        <f t="shared" si="29"/>
        <v>11.566043006744207</v>
      </c>
      <c r="AP51" s="16">
        <f t="shared" si="34"/>
        <v>11.566043006744207</v>
      </c>
      <c r="AQ51" t="s">
        <v>58</v>
      </c>
      <c r="BC51">
        <v>0</v>
      </c>
      <c r="BD51">
        <v>0</v>
      </c>
    </row>
    <row r="52" spans="1:56" x14ac:dyDescent="0.2">
      <c r="A52" s="28">
        <f>'(Lab)limts'!B48</f>
        <v>61.411666666666669</v>
      </c>
      <c r="B52" s="29">
        <f>'(Lab)limts'!D48</f>
        <v>0.88500000000000001</v>
      </c>
      <c r="C52" s="15">
        <f>'(Lab)limts'!F48</f>
        <v>5.04</v>
      </c>
      <c r="D52" s="15">
        <f t="shared" si="38"/>
        <v>72.911666666666676</v>
      </c>
      <c r="E52" s="15">
        <f t="shared" si="38"/>
        <v>1.4316666666666666</v>
      </c>
      <c r="F52" s="15">
        <f t="shared" si="38"/>
        <v>13.528333333333334</v>
      </c>
      <c r="G52" s="15">
        <f t="shared" si="0"/>
        <v>5.1171110013365944</v>
      </c>
      <c r="H52" s="15">
        <f t="shared" si="1"/>
        <v>13.603877102584477</v>
      </c>
      <c r="I52" s="15">
        <f t="shared" si="2"/>
        <v>9.3604940519605364</v>
      </c>
      <c r="J52" s="15">
        <f t="shared" si="3"/>
        <v>0.48394901159202441</v>
      </c>
      <c r="K52" s="15">
        <f t="shared" si="4"/>
        <v>61.411666666666669</v>
      </c>
      <c r="L52" s="15">
        <f t="shared" si="5"/>
        <v>1.3132948752589417</v>
      </c>
      <c r="M52" s="15">
        <f t="shared" si="41"/>
        <v>5.04</v>
      </c>
      <c r="N52" s="15">
        <f t="shared" si="41"/>
        <v>72.911666666666676</v>
      </c>
      <c r="O52" s="15">
        <f t="shared" si="7"/>
        <v>2.1245203349292483</v>
      </c>
      <c r="P52" s="15">
        <f t="shared" si="8"/>
        <v>13.528333333333334</v>
      </c>
      <c r="Q52" s="15">
        <f t="shared" si="9"/>
        <v>5.2082956357508543</v>
      </c>
      <c r="R52" s="15">
        <f t="shared" si="10"/>
        <v>13.694137045878637</v>
      </c>
      <c r="S52" s="15">
        <f t="shared" si="11"/>
        <v>75.394962385233171</v>
      </c>
      <c r="T52" s="15">
        <f t="shared" si="12"/>
        <v>81.075033661539635</v>
      </c>
      <c r="U52" s="15">
        <f t="shared" si="39"/>
        <v>5.6800712763064638</v>
      </c>
      <c r="V52" s="15">
        <f t="shared" si="13"/>
        <v>11.500000000000007</v>
      </c>
      <c r="W52" s="15">
        <f t="shared" si="14"/>
        <v>8.485841410127783</v>
      </c>
      <c r="X52" s="15">
        <f t="shared" si="15"/>
        <v>0.83689012800702922</v>
      </c>
      <c r="Y52" s="15">
        <f t="shared" si="16"/>
        <v>67.161666666666676</v>
      </c>
      <c r="Z52" s="15">
        <f t="shared" si="17"/>
        <v>9.4512163408147458</v>
      </c>
      <c r="AA52" s="15">
        <f t="shared" si="40"/>
        <v>78.234998023386396</v>
      </c>
      <c r="AB52" s="15">
        <f t="shared" si="18"/>
        <v>294.52280277777811</v>
      </c>
      <c r="AC52" s="15">
        <f t="shared" si="19"/>
        <v>1.249105958177156</v>
      </c>
      <c r="AD52" s="15">
        <f t="shared" si="20"/>
        <v>1.4253047353366635</v>
      </c>
      <c r="AE52" s="15">
        <f t="shared" si="21"/>
        <v>0.5787454052762947</v>
      </c>
      <c r="AF52" s="15">
        <f t="shared" si="22"/>
        <v>1.0820477204727816</v>
      </c>
      <c r="AG52" s="15">
        <f t="shared" si="23"/>
        <v>3.7511565093768679E-26</v>
      </c>
      <c r="AH52" s="15">
        <f t="shared" si="24"/>
        <v>6.6406013124897606E-2</v>
      </c>
      <c r="AI52" s="15">
        <f t="shared" si="25"/>
        <v>-8.6952075881382716E-29</v>
      </c>
      <c r="AJ52" s="15">
        <f t="shared" si="26"/>
        <v>9.2065848575265594</v>
      </c>
      <c r="AK52" s="15">
        <f t="shared" si="27"/>
        <v>5.9537032325395236</v>
      </c>
      <c r="AL52" s="15">
        <f t="shared" si="28"/>
        <v>0.77343181097536517</v>
      </c>
      <c r="AM52" s="15">
        <f t="shared" si="29"/>
        <v>10.991177538654243</v>
      </c>
      <c r="AP52" s="16">
        <f t="shared" si="34"/>
        <v>10.991177538654243</v>
      </c>
      <c r="AQ52" t="s">
        <v>59</v>
      </c>
      <c r="BC52">
        <v>0</v>
      </c>
      <c r="BD52">
        <v>0</v>
      </c>
    </row>
    <row r="53" spans="1:56" x14ac:dyDescent="0.2">
      <c r="A53" s="28">
        <f>'(Lab)limts'!B49</f>
        <v>60.868333333333332</v>
      </c>
      <c r="B53" s="29">
        <f>'(Lab)limts'!D49</f>
        <v>0.86929166666666657</v>
      </c>
      <c r="C53" s="15">
        <f>'(Lab)limts'!F49</f>
        <v>6.0516666666666667</v>
      </c>
      <c r="D53" s="15">
        <f t="shared" si="38"/>
        <v>72.911666666666676</v>
      </c>
      <c r="E53" s="15">
        <f t="shared" si="38"/>
        <v>1.4316666666666666</v>
      </c>
      <c r="F53" s="15">
        <f t="shared" si="38"/>
        <v>13.528333333333334</v>
      </c>
      <c r="G53" s="15">
        <f t="shared" si="0"/>
        <v>6.1137825808725452</v>
      </c>
      <c r="H53" s="15">
        <f t="shared" si="1"/>
        <v>13.603877102584477</v>
      </c>
      <c r="I53" s="15">
        <f t="shared" si="2"/>
        <v>9.858829841728511</v>
      </c>
      <c r="J53" s="15">
        <f t="shared" si="3"/>
        <v>0.48075814490117913</v>
      </c>
      <c r="K53" s="15">
        <f t="shared" si="4"/>
        <v>60.868333333333332</v>
      </c>
      <c r="L53" s="15">
        <f t="shared" si="5"/>
        <v>1.2872107157113872</v>
      </c>
      <c r="M53" s="15">
        <f t="shared" si="41"/>
        <v>6.0516666666666667</v>
      </c>
      <c r="N53" s="15">
        <f t="shared" si="41"/>
        <v>72.911666666666676</v>
      </c>
      <c r="O53" s="15">
        <f t="shared" si="7"/>
        <v>2.1199520774501881</v>
      </c>
      <c r="P53" s="15">
        <f t="shared" si="8"/>
        <v>13.528333333333334</v>
      </c>
      <c r="Q53" s="15">
        <f t="shared" si="9"/>
        <v>6.187049447926424</v>
      </c>
      <c r="R53" s="15">
        <f t="shared" si="10"/>
        <v>13.693429066105507</v>
      </c>
      <c r="S53" s="15">
        <f t="shared" si="11"/>
        <v>77.991944906738823</v>
      </c>
      <c r="T53" s="15">
        <f t="shared" si="12"/>
        <v>81.09391664546888</v>
      </c>
      <c r="U53" s="15">
        <f t="shared" si="39"/>
        <v>3.1019717387300574</v>
      </c>
      <c r="V53" s="15">
        <f t="shared" si="13"/>
        <v>12.043333333333344</v>
      </c>
      <c r="W53" s="15">
        <f t="shared" si="14"/>
        <v>7.5063796181790829</v>
      </c>
      <c r="X53" s="15">
        <f t="shared" si="15"/>
        <v>0.49826463629348161</v>
      </c>
      <c r="Y53" s="15">
        <f t="shared" si="16"/>
        <v>66.89</v>
      </c>
      <c r="Z53" s="15">
        <f t="shared" si="17"/>
        <v>9.9402392570159659</v>
      </c>
      <c r="AA53" s="15">
        <f t="shared" si="40"/>
        <v>79.542930776103844</v>
      </c>
      <c r="AB53" s="15">
        <f t="shared" si="18"/>
        <v>285.27210000000002</v>
      </c>
      <c r="AC53" s="15">
        <f t="shared" si="19"/>
        <v>1.2449102722428051</v>
      </c>
      <c r="AD53" s="15">
        <f t="shared" si="20"/>
        <v>1.4473107665657183</v>
      </c>
      <c r="AE53" s="15">
        <f t="shared" si="21"/>
        <v>0.5795733946244136</v>
      </c>
      <c r="AF53" s="15">
        <f t="shared" si="22"/>
        <v>1.086416473143514</v>
      </c>
      <c r="AG53" s="15">
        <f t="shared" si="23"/>
        <v>8.5238178433765546E-26</v>
      </c>
      <c r="AH53" s="15">
        <f t="shared" si="24"/>
        <v>7.9211458515458938E-2</v>
      </c>
      <c r="AI53" s="15">
        <f t="shared" si="25"/>
        <v>-2.3568369231796075E-28</v>
      </c>
      <c r="AJ53" s="15">
        <f t="shared" si="26"/>
        <v>9.6740573211242911</v>
      </c>
      <c r="AK53" s="15">
        <f t="shared" si="27"/>
        <v>5.1864325144148227</v>
      </c>
      <c r="AL53" s="15">
        <f t="shared" si="28"/>
        <v>0.45863133394117966</v>
      </c>
      <c r="AM53" s="15">
        <f t="shared" si="29"/>
        <v>10.986209991596303</v>
      </c>
      <c r="AP53" s="16">
        <f t="shared" si="34"/>
        <v>10.986209991596303</v>
      </c>
      <c r="AQ53" t="s">
        <v>60</v>
      </c>
      <c r="BC53">
        <v>0</v>
      </c>
      <c r="BD53">
        <v>0</v>
      </c>
    </row>
    <row r="54" spans="1:56" x14ac:dyDescent="0.2">
      <c r="A54" s="28">
        <f>'(Lab)limts'!B50</f>
        <v>58.831666666666671</v>
      </c>
      <c r="B54" s="29">
        <f>'(Lab)limts'!D50</f>
        <v>0.82254499999999986</v>
      </c>
      <c r="C54" s="15">
        <f>'(Lab)limts'!F50</f>
        <v>5.9849999999999994</v>
      </c>
      <c r="D54" s="15">
        <f t="shared" si="38"/>
        <v>72.911666666666676</v>
      </c>
      <c r="E54" s="15">
        <f t="shared" si="38"/>
        <v>1.4316666666666666</v>
      </c>
      <c r="F54" s="15">
        <f t="shared" si="38"/>
        <v>13.528333333333334</v>
      </c>
      <c r="G54" s="15">
        <f t="shared" si="0"/>
        <v>6.0412585838569255</v>
      </c>
      <c r="H54" s="15">
        <f t="shared" si="1"/>
        <v>13.603877102584477</v>
      </c>
      <c r="I54" s="15">
        <f t="shared" si="2"/>
        <v>9.8225678432207015</v>
      </c>
      <c r="J54" s="15">
        <f t="shared" si="3"/>
        <v>0.48100435867294838</v>
      </c>
      <c r="K54" s="15">
        <f t="shared" si="4"/>
        <v>58.831666666666671</v>
      </c>
      <c r="L54" s="15">
        <f t="shared" si="5"/>
        <v>1.2181927302046403</v>
      </c>
      <c r="M54" s="15">
        <f t="shared" si="41"/>
        <v>5.9849999999999994</v>
      </c>
      <c r="N54" s="15">
        <f t="shared" si="41"/>
        <v>72.911666666666676</v>
      </c>
      <c r="O54" s="15">
        <f t="shared" si="7"/>
        <v>2.1203045735001043</v>
      </c>
      <c r="P54" s="15">
        <f t="shared" si="8"/>
        <v>13.528333333333334</v>
      </c>
      <c r="Q54" s="15">
        <f t="shared" si="9"/>
        <v>6.1077179476399719</v>
      </c>
      <c r="R54" s="15">
        <f t="shared" si="10"/>
        <v>13.693483642308967</v>
      </c>
      <c r="S54" s="15">
        <f t="shared" si="11"/>
        <v>78.49512134272841</v>
      </c>
      <c r="T54" s="15">
        <f t="shared" si="12"/>
        <v>81.092459526476532</v>
      </c>
      <c r="U54" s="15">
        <f t="shared" si="39"/>
        <v>2.5973381837481213</v>
      </c>
      <c r="V54" s="15">
        <f t="shared" si="13"/>
        <v>14.080000000000005</v>
      </c>
      <c r="W54" s="15">
        <f t="shared" si="14"/>
        <v>7.5857656946689955</v>
      </c>
      <c r="X54" s="15">
        <f t="shared" si="15"/>
        <v>0.41453875714431271</v>
      </c>
      <c r="Y54" s="15">
        <f t="shared" si="16"/>
        <v>65.87166666666667</v>
      </c>
      <c r="Z54" s="15">
        <f t="shared" si="17"/>
        <v>9.9006007949744692</v>
      </c>
      <c r="AA54" s="15">
        <f t="shared" si="40"/>
        <v>79.793790434602471</v>
      </c>
      <c r="AB54" s="15">
        <f t="shared" si="18"/>
        <v>251.90980277777788</v>
      </c>
      <c r="AC54" s="15">
        <f t="shared" si="19"/>
        <v>1.2291521279355409</v>
      </c>
      <c r="AD54" s="15">
        <f t="shared" si="20"/>
        <v>1.4455270357738512</v>
      </c>
      <c r="AE54" s="15">
        <f t="shared" si="21"/>
        <v>0.57981502309698829</v>
      </c>
      <c r="AF54" s="15">
        <f t="shared" si="22"/>
        <v>1.0861077561791828</v>
      </c>
      <c r="AG54" s="15">
        <f t="shared" si="23"/>
        <v>9.9708615539935289E-26</v>
      </c>
      <c r="AH54" s="15">
        <f t="shared" si="24"/>
        <v>7.8113104094396826E-2</v>
      </c>
      <c r="AI54" s="15">
        <f t="shared" si="25"/>
        <v>-2.7187166422967686E-28</v>
      </c>
      <c r="AJ54" s="15">
        <f t="shared" si="26"/>
        <v>11.455050745954848</v>
      </c>
      <c r="AK54" s="15">
        <f t="shared" si="27"/>
        <v>5.2477508250878317</v>
      </c>
      <c r="AL54" s="15">
        <f t="shared" si="28"/>
        <v>0.38167369193883499</v>
      </c>
      <c r="AM54" s="15">
        <f t="shared" si="29"/>
        <v>12.605663454246624</v>
      </c>
      <c r="AP54" s="16">
        <f t="shared" si="34"/>
        <v>12.605663454246624</v>
      </c>
      <c r="AQ54" t="s">
        <v>61</v>
      </c>
      <c r="BC54">
        <v>0</v>
      </c>
      <c r="BD54">
        <v>0</v>
      </c>
    </row>
    <row r="55" spans="1:56" x14ac:dyDescent="0.2">
      <c r="A55" s="28">
        <f>'(Lab)limts'!B51</f>
        <v>60.830000000000005</v>
      </c>
      <c r="B55" s="29">
        <f>'(Lab)limts'!D51</f>
        <v>0.62666699999999997</v>
      </c>
      <c r="C55" s="15">
        <f>'(Lab)limts'!F51</f>
        <v>4.4666666666666677</v>
      </c>
      <c r="D55" s="15">
        <f t="shared" si="38"/>
        <v>72.911666666666676</v>
      </c>
      <c r="E55" s="15">
        <f t="shared" si="38"/>
        <v>1.4316666666666666</v>
      </c>
      <c r="F55" s="15">
        <f t="shared" si="38"/>
        <v>13.528333333333334</v>
      </c>
      <c r="G55" s="15">
        <f t="shared" si="0"/>
        <v>4.5104126906526103</v>
      </c>
      <c r="H55" s="15">
        <f t="shared" si="1"/>
        <v>13.603877102584477</v>
      </c>
      <c r="I55" s="15">
        <f t="shared" si="2"/>
        <v>9.0571448966185439</v>
      </c>
      <c r="J55" s="15">
        <f t="shared" si="3"/>
        <v>0.48569552980356118</v>
      </c>
      <c r="K55" s="15">
        <f t="shared" si="4"/>
        <v>60.830000000000005</v>
      </c>
      <c r="L55" s="15">
        <f t="shared" si="5"/>
        <v>0.93103636057540828</v>
      </c>
      <c r="M55" s="15">
        <f t="shared" si="41"/>
        <v>4.4666666666666677</v>
      </c>
      <c r="N55" s="15">
        <f t="shared" si="41"/>
        <v>72.911666666666676</v>
      </c>
      <c r="O55" s="15">
        <f t="shared" si="7"/>
        <v>2.127020766835432</v>
      </c>
      <c r="P55" s="15">
        <f t="shared" si="8"/>
        <v>13.528333333333334</v>
      </c>
      <c r="Q55" s="15">
        <f t="shared" si="9"/>
        <v>4.5626680589129673</v>
      </c>
      <c r="R55" s="15">
        <f t="shared" si="10"/>
        <v>13.694525187837911</v>
      </c>
      <c r="S55" s="15">
        <f t="shared" si="11"/>
        <v>78.225800261267068</v>
      </c>
      <c r="T55" s="15">
        <f t="shared" si="12"/>
        <v>81.064698903496904</v>
      </c>
      <c r="U55" s="15">
        <f t="shared" si="39"/>
        <v>2.8388986422298359</v>
      </c>
      <c r="V55" s="15">
        <f t="shared" si="13"/>
        <v>12.081666666666671</v>
      </c>
      <c r="W55" s="15">
        <f t="shared" si="14"/>
        <v>9.1318571289249437</v>
      </c>
      <c r="X55" s="15">
        <f t="shared" si="15"/>
        <v>0.39162080473026678</v>
      </c>
      <c r="Y55" s="15">
        <f t="shared" si="16"/>
        <v>66.870833333333337</v>
      </c>
      <c r="Z55" s="15">
        <f t="shared" si="17"/>
        <v>9.1285966233754401</v>
      </c>
      <c r="AA55" s="15">
        <f t="shared" si="40"/>
        <v>79.645249582381979</v>
      </c>
      <c r="AB55" s="15">
        <f t="shared" si="18"/>
        <v>284.62501736111125</v>
      </c>
      <c r="AC55" s="15">
        <f t="shared" si="19"/>
        <v>1.2446141330932134</v>
      </c>
      <c r="AD55" s="15">
        <f t="shared" si="20"/>
        <v>1.4107868480518948</v>
      </c>
      <c r="AE55" s="15">
        <f t="shared" si="21"/>
        <v>0.57966863187483608</v>
      </c>
      <c r="AF55" s="15">
        <f t="shared" si="22"/>
        <v>1.0793734167341393</v>
      </c>
      <c r="AG55" s="15">
        <f t="shared" si="23"/>
        <v>9.0869941991009758E-26</v>
      </c>
      <c r="AH55" s="15">
        <f t="shared" si="24"/>
        <v>5.8812030346905839E-2</v>
      </c>
      <c r="AI55" s="15">
        <f t="shared" si="25"/>
        <v>-1.8654937000295422E-28</v>
      </c>
      <c r="AJ55" s="15">
        <f t="shared" si="26"/>
        <v>9.7071585043312645</v>
      </c>
      <c r="AK55" s="15">
        <f t="shared" si="27"/>
        <v>6.4728822369834251</v>
      </c>
      <c r="AL55" s="15">
        <f t="shared" si="28"/>
        <v>0.36282235476503955</v>
      </c>
      <c r="AM55" s="15">
        <f t="shared" si="29"/>
        <v>11.672993221242939</v>
      </c>
      <c r="AP55" s="16">
        <f t="shared" si="34"/>
        <v>11.672993221242939</v>
      </c>
      <c r="AQ55" t="s">
        <v>62</v>
      </c>
      <c r="BC55">
        <v>0</v>
      </c>
      <c r="BD55">
        <v>0</v>
      </c>
    </row>
    <row r="56" spans="1:56" x14ac:dyDescent="0.2">
      <c r="A56" s="28">
        <f>'(Lab)limts'!B52</f>
        <v>60.978333333333332</v>
      </c>
      <c r="B56" s="29">
        <f>'(Lab)limts'!D52</f>
        <v>0.66833299999999995</v>
      </c>
      <c r="C56" s="15">
        <f>'(Lab)limts'!F52</f>
        <v>4.2833333333333341</v>
      </c>
      <c r="D56" s="15">
        <f t="shared" si="38"/>
        <v>72.911666666666676</v>
      </c>
      <c r="E56" s="15">
        <f t="shared" si="38"/>
        <v>1.4316666666666666</v>
      </c>
      <c r="F56" s="15">
        <f t="shared" si="38"/>
        <v>13.528333333333334</v>
      </c>
      <c r="G56" s="15">
        <f t="shared" si="0"/>
        <v>4.3351601404484992</v>
      </c>
      <c r="H56" s="15">
        <f t="shared" si="1"/>
        <v>13.603877102584477</v>
      </c>
      <c r="I56" s="15">
        <f t="shared" si="2"/>
        <v>8.9695186215164888</v>
      </c>
      <c r="J56" s="15">
        <f t="shared" si="3"/>
        <v>0.4861737042992163</v>
      </c>
      <c r="K56" s="15">
        <f t="shared" si="4"/>
        <v>60.978333333333332</v>
      </c>
      <c r="L56" s="15">
        <f t="shared" si="5"/>
        <v>0.99325893031540802</v>
      </c>
      <c r="M56" s="15">
        <f t="shared" si="41"/>
        <v>4.2833333333333341</v>
      </c>
      <c r="N56" s="15">
        <f t="shared" si="41"/>
        <v>72.911666666666676</v>
      </c>
      <c r="O56" s="15">
        <f t="shared" si="7"/>
        <v>2.1277053533217112</v>
      </c>
      <c r="P56" s="15">
        <f t="shared" si="8"/>
        <v>13.528333333333334</v>
      </c>
      <c r="Q56" s="15">
        <f t="shared" si="9"/>
        <v>4.3969884861227184</v>
      </c>
      <c r="R56" s="15">
        <f t="shared" si="10"/>
        <v>13.694631533865074</v>
      </c>
      <c r="S56" s="15">
        <f t="shared" si="11"/>
        <v>76.944470777377532</v>
      </c>
      <c r="T56" s="15">
        <f t="shared" si="12"/>
        <v>81.061869480237874</v>
      </c>
      <c r="U56" s="15">
        <f t="shared" si="39"/>
        <v>4.117398702860342</v>
      </c>
      <c r="V56" s="15">
        <f t="shared" si="13"/>
        <v>11.933333333333344</v>
      </c>
      <c r="W56" s="15">
        <f t="shared" si="14"/>
        <v>9.2976430477423548</v>
      </c>
      <c r="X56" s="15">
        <f t="shared" si="15"/>
        <v>0.55751900724553671</v>
      </c>
      <c r="Y56" s="15">
        <f t="shared" si="16"/>
        <v>66.945000000000007</v>
      </c>
      <c r="Z56" s="15">
        <f t="shared" si="17"/>
        <v>9.0458100099938967</v>
      </c>
      <c r="AA56" s="15">
        <f t="shared" si="40"/>
        <v>79.00317012880771</v>
      </c>
      <c r="AB56" s="15">
        <f t="shared" si="18"/>
        <v>287.13302500000026</v>
      </c>
      <c r="AC56" s="15">
        <f t="shared" si="19"/>
        <v>1.2457599708277687</v>
      </c>
      <c r="AD56" s="15">
        <f t="shared" si="20"/>
        <v>1.4070614504497254</v>
      </c>
      <c r="AE56" s="15">
        <f t="shared" si="21"/>
        <v>0.57914537053807047</v>
      </c>
      <c r="AF56" s="15">
        <f t="shared" si="22"/>
        <v>1.0785825848508235</v>
      </c>
      <c r="AG56" s="15">
        <f t="shared" si="23"/>
        <v>6.0787439545653777E-26</v>
      </c>
      <c r="AH56" s="15">
        <f t="shared" si="24"/>
        <v>5.696785033426037E-2</v>
      </c>
      <c r="AI56" s="15">
        <f t="shared" si="25"/>
        <v>-1.2087905209314816E-28</v>
      </c>
      <c r="AJ56" s="15">
        <f t="shared" si="26"/>
        <v>9.579159398904121</v>
      </c>
      <c r="AK56" s="15">
        <f t="shared" si="27"/>
        <v>6.6078443445171775</v>
      </c>
      <c r="AL56" s="15">
        <f t="shared" si="28"/>
        <v>0.51689969324198393</v>
      </c>
      <c r="AM56" s="15">
        <f t="shared" si="29"/>
        <v>11.648651723004447</v>
      </c>
      <c r="AP56" s="16">
        <f t="shared" si="34"/>
        <v>11.648651723004447</v>
      </c>
      <c r="AQ56" t="s">
        <v>63</v>
      </c>
      <c r="BC56">
        <v>0</v>
      </c>
      <c r="BD56">
        <v>0</v>
      </c>
    </row>
    <row r="57" spans="1:56" x14ac:dyDescent="0.2">
      <c r="A57" s="28">
        <f>'(Lab)limts'!B53</f>
        <v>61.578333333333326</v>
      </c>
      <c r="B57" s="29">
        <f>'(Lab)limts'!D53</f>
        <v>0.39934499999999984</v>
      </c>
      <c r="C57" s="15">
        <f>'(Lab)limts'!F53</f>
        <v>17.371666666666666</v>
      </c>
      <c r="D57" s="15">
        <f t="shared" si="38"/>
        <v>72.911666666666676</v>
      </c>
      <c r="E57" s="15">
        <f t="shared" si="38"/>
        <v>1.4316666666666666</v>
      </c>
      <c r="F57" s="15">
        <f t="shared" si="38"/>
        <v>13.528333333333334</v>
      </c>
      <c r="G57" s="15">
        <f t="shared" si="0"/>
        <v>17.376256190756475</v>
      </c>
      <c r="H57" s="15">
        <f t="shared" si="1"/>
        <v>13.603877102584477</v>
      </c>
      <c r="I57" s="15">
        <f t="shared" si="2"/>
        <v>15.490066646670476</v>
      </c>
      <c r="J57" s="15">
        <f t="shared" si="3"/>
        <v>0.40797961740321098</v>
      </c>
      <c r="K57" s="15">
        <f t="shared" si="4"/>
        <v>61.578333333333326</v>
      </c>
      <c r="L57" s="15">
        <f t="shared" si="5"/>
        <v>0.56226962031188499</v>
      </c>
      <c r="M57" s="15">
        <f t="shared" si="41"/>
        <v>17.371666666666666</v>
      </c>
      <c r="N57" s="15">
        <f t="shared" si="41"/>
        <v>72.911666666666676</v>
      </c>
      <c r="O57" s="15">
        <f t="shared" si="7"/>
        <v>2.0157574855822635</v>
      </c>
      <c r="P57" s="15">
        <f t="shared" si="8"/>
        <v>13.528333333333334</v>
      </c>
      <c r="Q57" s="15">
        <f t="shared" si="9"/>
        <v>17.380763789422588</v>
      </c>
      <c r="R57" s="15">
        <f t="shared" si="10"/>
        <v>13.677685513947845</v>
      </c>
      <c r="S57" s="15">
        <f t="shared" si="11"/>
        <v>88.14615178363556</v>
      </c>
      <c r="T57" s="15">
        <f t="shared" si="12"/>
        <v>81.525129178894787</v>
      </c>
      <c r="U57" s="15">
        <f t="shared" si="39"/>
        <v>-6.621022604740773</v>
      </c>
      <c r="V57" s="15">
        <f t="shared" si="13"/>
        <v>11.33333333333335</v>
      </c>
      <c r="W57" s="15">
        <f t="shared" si="14"/>
        <v>-3.7030782754747431</v>
      </c>
      <c r="X57" s="15">
        <f t="shared" si="15"/>
        <v>-1.7807440499146276</v>
      </c>
      <c r="Y57" s="15">
        <f t="shared" si="16"/>
        <v>67.245000000000005</v>
      </c>
      <c r="Z57" s="15">
        <f t="shared" si="17"/>
        <v>15.529224651685215</v>
      </c>
      <c r="AA57" s="15">
        <f t="shared" si="40"/>
        <v>84.835640481265173</v>
      </c>
      <c r="AB57" s="15">
        <f t="shared" si="18"/>
        <v>297.39002500000015</v>
      </c>
      <c r="AC57" s="15">
        <f t="shared" si="19"/>
        <v>1.2503923289795971</v>
      </c>
      <c r="AD57" s="15">
        <f t="shared" si="20"/>
        <v>1.6988151093258348</v>
      </c>
      <c r="AE57" s="15">
        <f t="shared" si="21"/>
        <v>0.59111043120677575</v>
      </c>
      <c r="AF57" s="15">
        <f t="shared" si="22"/>
        <v>1.1376923002024681</v>
      </c>
      <c r="AG57" s="15">
        <f t="shared" si="23"/>
        <v>2.2328209893257307E-24</v>
      </c>
      <c r="AH57" s="15">
        <f t="shared" si="24"/>
        <v>0.37123646232691482</v>
      </c>
      <c r="AI57" s="15">
        <f t="shared" si="25"/>
        <v>-2.8934227691144434E-26</v>
      </c>
      <c r="AJ57" s="15">
        <f t="shared" si="26"/>
        <v>9.0638218666793176</v>
      </c>
      <c r="AK57" s="15">
        <f t="shared" si="27"/>
        <v>-2.1798006476080194</v>
      </c>
      <c r="AL57" s="15">
        <f t="shared" si="28"/>
        <v>-1.5652246654018134</v>
      </c>
      <c r="AM57" s="15">
        <f t="shared" si="29"/>
        <v>9.4527417158932625</v>
      </c>
      <c r="AP57" s="16">
        <f t="shared" si="34"/>
        <v>9.4527417158932625</v>
      </c>
      <c r="AQ57" t="s">
        <v>64</v>
      </c>
      <c r="BC57">
        <v>0</v>
      </c>
      <c r="BD57">
        <v>0</v>
      </c>
    </row>
    <row r="58" spans="1:56" x14ac:dyDescent="0.2">
      <c r="A58" s="28">
        <f>'(Lab)limts'!B54</f>
        <v>58.324999999999996</v>
      </c>
      <c r="B58" s="29">
        <f>'(Lab)limts'!D54</f>
        <v>0.31817166666666674</v>
      </c>
      <c r="C58" s="15">
        <f>'(Lab)limts'!F54</f>
        <v>17.371666666666666</v>
      </c>
      <c r="D58" s="15">
        <f t="shared" si="38"/>
        <v>72.911666666666676</v>
      </c>
      <c r="E58" s="15">
        <f t="shared" si="38"/>
        <v>1.4316666666666666</v>
      </c>
      <c r="F58" s="15">
        <f t="shared" si="38"/>
        <v>13.528333333333334</v>
      </c>
      <c r="G58" s="15">
        <f t="shared" si="0"/>
        <v>17.374580167222668</v>
      </c>
      <c r="H58" s="15">
        <f t="shared" si="1"/>
        <v>13.603877102584477</v>
      </c>
      <c r="I58" s="15">
        <f t="shared" si="2"/>
        <v>15.489228634903572</v>
      </c>
      <c r="J58" s="15">
        <f t="shared" si="3"/>
        <v>0.40799645029899045</v>
      </c>
      <c r="K58" s="15">
        <f t="shared" si="4"/>
        <v>58.324999999999996</v>
      </c>
      <c r="L58" s="15">
        <f t="shared" si="5"/>
        <v>0.44798457725238033</v>
      </c>
      <c r="M58" s="15">
        <f t="shared" si="41"/>
        <v>17.371666666666666</v>
      </c>
      <c r="N58" s="15">
        <f t="shared" si="41"/>
        <v>72.911666666666676</v>
      </c>
      <c r="O58" s="15">
        <f t="shared" si="7"/>
        <v>2.0157815846780545</v>
      </c>
      <c r="P58" s="15">
        <f t="shared" si="8"/>
        <v>13.528333333333334</v>
      </c>
      <c r="Q58" s="15">
        <f t="shared" si="9"/>
        <v>17.377442071813498</v>
      </c>
      <c r="R58" s="15">
        <f t="shared" si="10"/>
        <v>13.677689065587979</v>
      </c>
      <c r="S58" s="15">
        <f t="shared" si="11"/>
        <v>88.522770532816807</v>
      </c>
      <c r="T58" s="15">
        <f t="shared" si="12"/>
        <v>81.525029330213087</v>
      </c>
      <c r="U58" s="15">
        <f t="shared" si="39"/>
        <v>-6.99774120260372</v>
      </c>
      <c r="V58" s="15">
        <f t="shared" si="13"/>
        <v>14.58666666666668</v>
      </c>
      <c r="W58" s="15">
        <f t="shared" si="14"/>
        <v>-3.6997530062255191</v>
      </c>
      <c r="X58" s="15">
        <f t="shared" si="15"/>
        <v>-1.8817614781181082</v>
      </c>
      <c r="Y58" s="15">
        <f t="shared" si="16"/>
        <v>65.618333333333339</v>
      </c>
      <c r="Z58" s="15">
        <f t="shared" si="17"/>
        <v>15.527565568700737</v>
      </c>
      <c r="AA58" s="15">
        <f t="shared" si="40"/>
        <v>85.023899931514947</v>
      </c>
      <c r="AB58" s="15">
        <f t="shared" si="18"/>
        <v>243.93233611111131</v>
      </c>
      <c r="AC58" s="15">
        <f t="shared" si="19"/>
        <v>1.2252238267017925</v>
      </c>
      <c r="AD58" s="15">
        <f t="shared" si="20"/>
        <v>1.6987404505915331</v>
      </c>
      <c r="AE58" s="15">
        <f t="shared" si="21"/>
        <v>0.59179302961489</v>
      </c>
      <c r="AF58" s="15">
        <f t="shared" si="22"/>
        <v>1.1378365760566789</v>
      </c>
      <c r="AG58" s="15">
        <f t="shared" si="23"/>
        <v>2.5037005513048661E-24</v>
      </c>
      <c r="AH58" s="15">
        <f t="shared" si="24"/>
        <v>0.37110244519795077</v>
      </c>
      <c r="AI58" s="15">
        <f t="shared" si="25"/>
        <v>-3.2432734296617624E-26</v>
      </c>
      <c r="AJ58" s="15">
        <f t="shared" si="26"/>
        <v>11.905307706864349</v>
      </c>
      <c r="AK58" s="15">
        <f t="shared" si="27"/>
        <v>-2.177938957618391</v>
      </c>
      <c r="AL58" s="15">
        <f t="shared" si="28"/>
        <v>-1.6538064584279741</v>
      </c>
      <c r="AM58" s="15">
        <f t="shared" si="29"/>
        <v>12.215352860240003</v>
      </c>
      <c r="AP58" s="16">
        <f t="shared" si="34"/>
        <v>12.215352860240003</v>
      </c>
      <c r="AQ58" t="s">
        <v>65</v>
      </c>
      <c r="BC58">
        <v>0</v>
      </c>
      <c r="BD58">
        <v>0</v>
      </c>
    </row>
    <row r="59" spans="1:56" x14ac:dyDescent="0.2">
      <c r="A59" s="28">
        <f>'(Lab)limts'!B55</f>
        <v>58.581666666666671</v>
      </c>
      <c r="B59" s="29">
        <f>'(Lab)limts'!D55</f>
        <v>0.32427833333333322</v>
      </c>
      <c r="C59" s="15">
        <f>'(Lab)limts'!F55</f>
        <v>17.371666666666666</v>
      </c>
      <c r="D59" s="15">
        <f t="shared" ref="D59:F74" si="42">D58</f>
        <v>72.911666666666676</v>
      </c>
      <c r="E59" s="15">
        <f t="shared" si="42"/>
        <v>1.4316666666666666</v>
      </c>
      <c r="F59" s="15">
        <f t="shared" si="42"/>
        <v>13.528333333333334</v>
      </c>
      <c r="G59" s="15">
        <f t="shared" si="0"/>
        <v>17.37469306823137</v>
      </c>
      <c r="H59" s="15">
        <f t="shared" si="1"/>
        <v>13.603877102584477</v>
      </c>
      <c r="I59" s="15">
        <f t="shared" si="2"/>
        <v>15.489285085407923</v>
      </c>
      <c r="J59" s="15">
        <f t="shared" si="3"/>
        <v>0.40799531645566472</v>
      </c>
      <c r="K59" s="15">
        <f t="shared" si="4"/>
        <v>58.581666666666671</v>
      </c>
      <c r="L59" s="15">
        <f t="shared" si="5"/>
        <v>0.45658237456138201</v>
      </c>
      <c r="M59" s="15">
        <f t="shared" si="41"/>
        <v>17.371666666666666</v>
      </c>
      <c r="N59" s="15">
        <f t="shared" si="41"/>
        <v>72.911666666666676</v>
      </c>
      <c r="O59" s="15">
        <f t="shared" si="7"/>
        <v>2.0157799613923597</v>
      </c>
      <c r="P59" s="15">
        <f t="shared" si="8"/>
        <v>13.528333333333334</v>
      </c>
      <c r="Q59" s="15">
        <f t="shared" si="9"/>
        <v>17.377665845634674</v>
      </c>
      <c r="R59" s="15">
        <f t="shared" si="10"/>
        <v>13.677688826352528</v>
      </c>
      <c r="S59" s="15">
        <f t="shared" si="11"/>
        <v>88.494432216175582</v>
      </c>
      <c r="T59" s="15">
        <f t="shared" si="12"/>
        <v>81.525036055896848</v>
      </c>
      <c r="U59" s="15">
        <f t="shared" si="39"/>
        <v>-6.969396160278734</v>
      </c>
      <c r="V59" s="15">
        <f t="shared" si="13"/>
        <v>14.330000000000005</v>
      </c>
      <c r="W59" s="15">
        <f t="shared" si="14"/>
        <v>-3.6999770192821462</v>
      </c>
      <c r="X59" s="15">
        <f t="shared" si="15"/>
        <v>-1.8741606875277927</v>
      </c>
      <c r="Y59" s="15">
        <f t="shared" si="16"/>
        <v>65.74666666666667</v>
      </c>
      <c r="Z59" s="15">
        <f t="shared" si="17"/>
        <v>15.527677335993602</v>
      </c>
      <c r="AA59" s="15">
        <f t="shared" si="40"/>
        <v>85.009734136036215</v>
      </c>
      <c r="AB59" s="15">
        <f t="shared" si="18"/>
        <v>247.95751111111122</v>
      </c>
      <c r="AC59" s="15">
        <f t="shared" si="19"/>
        <v>1.2272142472320366</v>
      </c>
      <c r="AD59" s="15">
        <f t="shared" si="20"/>
        <v>1.6987454801197122</v>
      </c>
      <c r="AE59" s="15">
        <f t="shared" si="21"/>
        <v>0.59174096051847758</v>
      </c>
      <c r="AF59" s="15">
        <f t="shared" si="22"/>
        <v>1.1378254405213277</v>
      </c>
      <c r="AG59" s="15">
        <f t="shared" si="23"/>
        <v>2.4822311590301298E-24</v>
      </c>
      <c r="AH59" s="15">
        <f t="shared" si="24"/>
        <v>0.37111147255585936</v>
      </c>
      <c r="AI59" s="15">
        <f t="shared" si="25"/>
        <v>-3.2155403713160941E-26</v>
      </c>
      <c r="AJ59" s="15">
        <f t="shared" si="26"/>
        <v>11.676852703039511</v>
      </c>
      <c r="AK59" s="15">
        <f t="shared" si="27"/>
        <v>-2.1780643790271661</v>
      </c>
      <c r="AL59" s="15">
        <f t="shared" si="28"/>
        <v>-1.647142541187242</v>
      </c>
      <c r="AM59" s="15">
        <f t="shared" si="29"/>
        <v>11.99191110868726</v>
      </c>
      <c r="AP59" s="16">
        <f t="shared" si="34"/>
        <v>11.99191110868726</v>
      </c>
      <c r="AQ59" t="s">
        <v>66</v>
      </c>
      <c r="BC59">
        <v>0</v>
      </c>
      <c r="BD59">
        <v>0</v>
      </c>
    </row>
    <row r="60" spans="1:56" x14ac:dyDescent="0.2">
      <c r="A60" s="28">
        <f>'(Lab)limts'!B56</f>
        <v>59.064999999999998</v>
      </c>
      <c r="B60" s="29">
        <f>'(Lab)limts'!D56</f>
        <v>0.33806499999999984</v>
      </c>
      <c r="C60" s="15">
        <f>'(Lab)limts'!F56</f>
        <v>17.371666666666666</v>
      </c>
      <c r="D60" s="15">
        <f t="shared" si="42"/>
        <v>72.911666666666676</v>
      </c>
      <c r="E60" s="15">
        <f t="shared" si="42"/>
        <v>1.4316666666666666</v>
      </c>
      <c r="F60" s="15">
        <f t="shared" si="42"/>
        <v>13.528333333333334</v>
      </c>
      <c r="G60" s="15">
        <f t="shared" si="0"/>
        <v>17.374955848059091</v>
      </c>
      <c r="H60" s="15">
        <f t="shared" si="1"/>
        <v>13.603877102584477</v>
      </c>
      <c r="I60" s="15">
        <f t="shared" si="2"/>
        <v>15.489416475321784</v>
      </c>
      <c r="J60" s="15">
        <f t="shared" si="3"/>
        <v>0.40799267737359146</v>
      </c>
      <c r="K60" s="15">
        <f t="shared" si="4"/>
        <v>59.064999999999998</v>
      </c>
      <c r="L60" s="15">
        <f t="shared" si="5"/>
        <v>0.47599304447630303</v>
      </c>
      <c r="M60" s="15">
        <f t="shared" si="41"/>
        <v>17.371666666666666</v>
      </c>
      <c r="N60" s="15">
        <f t="shared" si="41"/>
        <v>72.911666666666676</v>
      </c>
      <c r="O60" s="15">
        <f t="shared" si="7"/>
        <v>2.0157761831065253</v>
      </c>
      <c r="P60" s="15">
        <f t="shared" si="8"/>
        <v>13.528333333333334</v>
      </c>
      <c r="Q60" s="15">
        <f t="shared" si="9"/>
        <v>17.378186676295304</v>
      </c>
      <c r="R60" s="15">
        <f t="shared" si="10"/>
        <v>13.677688269519718</v>
      </c>
      <c r="S60" s="15">
        <f t="shared" si="11"/>
        <v>88.430457431279137</v>
      </c>
      <c r="T60" s="15">
        <f t="shared" si="12"/>
        <v>81.525051710292914</v>
      </c>
      <c r="U60" s="15">
        <f t="shared" si="39"/>
        <v>-6.9054057209862236</v>
      </c>
      <c r="V60" s="15">
        <f t="shared" si="13"/>
        <v>13.846666666666678</v>
      </c>
      <c r="W60" s="15">
        <f t="shared" si="14"/>
        <v>-3.7004984067755853</v>
      </c>
      <c r="X60" s="15">
        <f t="shared" si="15"/>
        <v>-1.8570015526575081</v>
      </c>
      <c r="Y60" s="15">
        <f t="shared" si="16"/>
        <v>65.988333333333344</v>
      </c>
      <c r="Z60" s="15">
        <f t="shared" si="17"/>
        <v>15.52793747290751</v>
      </c>
      <c r="AA60" s="15">
        <f t="shared" si="40"/>
        <v>84.977754570786033</v>
      </c>
      <c r="AB60" s="15">
        <f t="shared" si="18"/>
        <v>255.62680277777812</v>
      </c>
      <c r="AC60" s="15">
        <f t="shared" si="19"/>
        <v>1.2309600811861723</v>
      </c>
      <c r="AD60" s="15">
        <f t="shared" si="20"/>
        <v>1.6987571862808379</v>
      </c>
      <c r="AE60" s="15">
        <f t="shared" si="21"/>
        <v>0.59162383688925846</v>
      </c>
      <c r="AF60" s="15">
        <f t="shared" si="22"/>
        <v>1.1378004692004706</v>
      </c>
      <c r="AG60" s="15">
        <f t="shared" si="23"/>
        <v>2.4344323319240149E-24</v>
      </c>
      <c r="AH60" s="15">
        <f t="shared" si="24"/>
        <v>0.37113248415153349</v>
      </c>
      <c r="AI60" s="15">
        <f t="shared" si="25"/>
        <v>-3.1537992030965389E-26</v>
      </c>
      <c r="AJ60" s="15">
        <f t="shared" si="26"/>
        <v>11.248672380442926</v>
      </c>
      <c r="AK60" s="15">
        <f t="shared" si="27"/>
        <v>-2.1783562928597497</v>
      </c>
      <c r="AL60" s="15">
        <f t="shared" si="28"/>
        <v>-1.6320977209320524</v>
      </c>
      <c r="AM60" s="15">
        <f t="shared" si="29"/>
        <v>11.573314539571314</v>
      </c>
      <c r="AP60" s="16">
        <f t="shared" si="34"/>
        <v>11.573314539571314</v>
      </c>
      <c r="AQ60" t="s">
        <v>67</v>
      </c>
      <c r="BC60">
        <v>0</v>
      </c>
      <c r="BD60">
        <v>0</v>
      </c>
    </row>
    <row r="61" spans="1:56" x14ac:dyDescent="0.2">
      <c r="A61" s="28">
        <f>'(Lab)limts'!B57</f>
        <v>61.718333333333341</v>
      </c>
      <c r="B61" s="29">
        <f>'(Lab)limts'!D57</f>
        <v>0.40286499999999981</v>
      </c>
      <c r="C61" s="15">
        <f>'(Lab)limts'!F57</f>
        <v>17.371666666666666</v>
      </c>
      <c r="D61" s="15">
        <f t="shared" si="42"/>
        <v>72.911666666666676</v>
      </c>
      <c r="E61" s="15">
        <f t="shared" si="42"/>
        <v>1.4316666666666666</v>
      </c>
      <c r="F61" s="15">
        <f t="shared" si="42"/>
        <v>13.528333333333334</v>
      </c>
      <c r="G61" s="15">
        <f t="shared" si="0"/>
        <v>17.376337444525035</v>
      </c>
      <c r="H61" s="15">
        <f t="shared" si="1"/>
        <v>13.603877102584477</v>
      </c>
      <c r="I61" s="15">
        <f t="shared" si="2"/>
        <v>15.490107273554756</v>
      </c>
      <c r="J61" s="15">
        <f t="shared" si="3"/>
        <v>0.40797880129330777</v>
      </c>
      <c r="K61" s="15">
        <f t="shared" si="4"/>
        <v>61.718333333333341</v>
      </c>
      <c r="L61" s="15">
        <f t="shared" si="5"/>
        <v>0.56722537978302812</v>
      </c>
      <c r="M61" s="15">
        <f t="shared" si="41"/>
        <v>17.371666666666666</v>
      </c>
      <c r="N61" s="15">
        <f t="shared" si="41"/>
        <v>72.911666666666676</v>
      </c>
      <c r="O61" s="15">
        <f t="shared" si="7"/>
        <v>2.0157563171849189</v>
      </c>
      <c r="P61" s="15">
        <f t="shared" si="8"/>
        <v>13.528333333333334</v>
      </c>
      <c r="Q61" s="15">
        <f t="shared" si="9"/>
        <v>17.380924814555978</v>
      </c>
      <c r="R61" s="15">
        <f t="shared" si="10"/>
        <v>13.677685341754602</v>
      </c>
      <c r="S61" s="15">
        <f t="shared" si="11"/>
        <v>88.129823798099778</v>
      </c>
      <c r="T61" s="15">
        <f t="shared" si="12"/>
        <v>81.525134019863401</v>
      </c>
      <c r="U61" s="15">
        <f t="shared" si="39"/>
        <v>-6.6046897782363772</v>
      </c>
      <c r="V61" s="15">
        <f t="shared" si="13"/>
        <v>11.193333333333335</v>
      </c>
      <c r="W61" s="15">
        <f t="shared" si="14"/>
        <v>-3.7032394728013767</v>
      </c>
      <c r="X61" s="15">
        <f t="shared" si="15"/>
        <v>-1.7763643755736844</v>
      </c>
      <c r="Y61" s="15">
        <f t="shared" si="16"/>
        <v>67.315000000000012</v>
      </c>
      <c r="Z61" s="15">
        <f t="shared" si="17"/>
        <v>15.529305078155289</v>
      </c>
      <c r="AA61" s="15">
        <f t="shared" si="40"/>
        <v>84.82747890898159</v>
      </c>
      <c r="AB61" s="15">
        <f t="shared" si="18"/>
        <v>299.80922500000042</v>
      </c>
      <c r="AC61" s="15">
        <f t="shared" si="19"/>
        <v>1.2514726494041881</v>
      </c>
      <c r="AD61" s="15">
        <f t="shared" si="20"/>
        <v>1.698818728516988</v>
      </c>
      <c r="AE61" s="15">
        <f t="shared" si="21"/>
        <v>0.59108129658694852</v>
      </c>
      <c r="AF61" s="15">
        <f t="shared" si="22"/>
        <v>1.1376862267103547</v>
      </c>
      <c r="AG61" s="15">
        <f t="shared" si="23"/>
        <v>2.221758875688266E-24</v>
      </c>
      <c r="AH61" s="15">
        <f t="shared" si="24"/>
        <v>0.37124295978103067</v>
      </c>
      <c r="AI61" s="15">
        <f t="shared" si="25"/>
        <v>-2.879138212063099E-26</v>
      </c>
      <c r="AJ61" s="15">
        <f t="shared" si="26"/>
        <v>8.944129413185621</v>
      </c>
      <c r="AK61" s="15">
        <f t="shared" si="27"/>
        <v>-2.1798908916163064</v>
      </c>
      <c r="AL61" s="15">
        <f t="shared" si="28"/>
        <v>-1.561383388379485</v>
      </c>
      <c r="AM61" s="15">
        <f t="shared" si="29"/>
        <v>9.3374136325146964</v>
      </c>
      <c r="AP61" s="16">
        <f t="shared" si="34"/>
        <v>9.3374136325146964</v>
      </c>
      <c r="AQ61" t="s">
        <v>68</v>
      </c>
      <c r="BC61">
        <v>0</v>
      </c>
      <c r="BD61">
        <v>0</v>
      </c>
    </row>
    <row r="62" spans="1:56" x14ac:dyDescent="0.2">
      <c r="A62" s="28">
        <f>'(Lab)limts'!B58</f>
        <v>62.168333333333329</v>
      </c>
      <c r="B62" s="29">
        <f>'(Lab)limts'!D58</f>
        <v>0.41734499999999985</v>
      </c>
      <c r="C62" s="15">
        <f>'(Lab)limts'!F58</f>
        <v>17.371666666666666</v>
      </c>
      <c r="D62" s="15">
        <f t="shared" si="42"/>
        <v>72.911666666666676</v>
      </c>
      <c r="E62" s="15">
        <f t="shared" si="42"/>
        <v>1.4316666666666666</v>
      </c>
      <c r="F62" s="15">
        <f t="shared" si="42"/>
        <v>13.528333333333334</v>
      </c>
      <c r="G62" s="15">
        <f t="shared" si="0"/>
        <v>17.376679188694332</v>
      </c>
      <c r="H62" s="15">
        <f t="shared" si="1"/>
        <v>13.603877102584477</v>
      </c>
      <c r="I62" s="15">
        <f t="shared" si="2"/>
        <v>15.490278145639405</v>
      </c>
      <c r="J62" s="15">
        <f t="shared" si="3"/>
        <v>0.40797536877702217</v>
      </c>
      <c r="K62" s="15">
        <f t="shared" si="4"/>
        <v>62.168333333333329</v>
      </c>
      <c r="L62" s="15">
        <f t="shared" si="5"/>
        <v>0.58761148028224619</v>
      </c>
      <c r="M62" s="15">
        <f t="shared" si="41"/>
        <v>17.371666666666666</v>
      </c>
      <c r="N62" s="15">
        <f t="shared" si="41"/>
        <v>72.911666666666676</v>
      </c>
      <c r="O62" s="15">
        <f t="shared" si="7"/>
        <v>2.0157514029657699</v>
      </c>
      <c r="P62" s="15">
        <f t="shared" si="8"/>
        <v>13.528333333333334</v>
      </c>
      <c r="Q62" s="15">
        <f t="shared" si="9"/>
        <v>17.381602055896266</v>
      </c>
      <c r="R62" s="15">
        <f t="shared" si="10"/>
        <v>13.677684617519745</v>
      </c>
      <c r="S62" s="15">
        <f t="shared" si="11"/>
        <v>88.06265993055564</v>
      </c>
      <c r="T62" s="15">
        <f t="shared" si="12"/>
        <v>81.525154380729788</v>
      </c>
      <c r="U62" s="15">
        <f t="shared" si="39"/>
        <v>-6.5375055498258519</v>
      </c>
      <c r="V62" s="15">
        <f t="shared" si="13"/>
        <v>10.743333333333347</v>
      </c>
      <c r="W62" s="15">
        <f t="shared" si="14"/>
        <v>-3.7039174383765214</v>
      </c>
      <c r="X62" s="15">
        <f t="shared" si="15"/>
        <v>-1.7583487593659917</v>
      </c>
      <c r="Y62" s="15">
        <f t="shared" si="16"/>
        <v>67.540000000000006</v>
      </c>
      <c r="Z62" s="15">
        <f t="shared" si="17"/>
        <v>15.529643336708006</v>
      </c>
      <c r="AA62" s="15">
        <f t="shared" si="40"/>
        <v>84.793907155642714</v>
      </c>
      <c r="AB62" s="15">
        <f t="shared" si="18"/>
        <v>307.6516000000002</v>
      </c>
      <c r="AC62" s="15">
        <f t="shared" si="19"/>
        <v>1.2549437036088427</v>
      </c>
      <c r="AD62" s="15">
        <f t="shared" si="20"/>
        <v>1.6988339501518603</v>
      </c>
      <c r="AE62" s="15">
        <f t="shared" si="21"/>
        <v>0.59096185340532714</v>
      </c>
      <c r="AF62" s="15">
        <f t="shared" si="22"/>
        <v>1.1376614021347697</v>
      </c>
      <c r="AG62" s="15">
        <f t="shared" si="23"/>
        <v>2.1768245911140077E-24</v>
      </c>
      <c r="AH62" s="15">
        <f t="shared" si="24"/>
        <v>0.37127028763433978</v>
      </c>
      <c r="AI62" s="15">
        <f t="shared" si="25"/>
        <v>-2.8211163158636077E-26</v>
      </c>
      <c r="AJ62" s="15">
        <f t="shared" si="26"/>
        <v>8.560808984848272</v>
      </c>
      <c r="AK62" s="15">
        <f t="shared" si="27"/>
        <v>-2.1802704366989043</v>
      </c>
      <c r="AL62" s="15">
        <f t="shared" si="28"/>
        <v>-1.5455818014626588</v>
      </c>
      <c r="AM62" s="15">
        <f t="shared" si="29"/>
        <v>8.9682692174808576</v>
      </c>
      <c r="AP62" s="16">
        <f t="shared" si="34"/>
        <v>8.9682692174808576</v>
      </c>
      <c r="AQ62" t="s">
        <v>69</v>
      </c>
      <c r="BC62">
        <v>0</v>
      </c>
      <c r="BD62">
        <v>0</v>
      </c>
    </row>
    <row r="63" spans="1:56" x14ac:dyDescent="0.2">
      <c r="A63" s="28">
        <f>'(Lab)limts'!B59</f>
        <v>58.735000000000007</v>
      </c>
      <c r="B63" s="29">
        <f>'(Lab)limts'!D59</f>
        <v>0.33265166666666679</v>
      </c>
      <c r="C63" s="15">
        <f>'(Lab)limts'!F59</f>
        <v>17.371666666666666</v>
      </c>
      <c r="D63" s="15">
        <f t="shared" si="42"/>
        <v>72.911666666666676</v>
      </c>
      <c r="E63" s="15">
        <f t="shared" si="42"/>
        <v>1.4316666666666666</v>
      </c>
      <c r="F63" s="15">
        <f t="shared" si="42"/>
        <v>13.528333333333334</v>
      </c>
      <c r="G63" s="15">
        <f t="shared" si="0"/>
        <v>17.374851363655285</v>
      </c>
      <c r="H63" s="15">
        <f t="shared" si="1"/>
        <v>13.603877102584477</v>
      </c>
      <c r="I63" s="15">
        <f t="shared" si="2"/>
        <v>15.489364233119881</v>
      </c>
      <c r="J63" s="15">
        <f t="shared" si="3"/>
        <v>0.40799372670995104</v>
      </c>
      <c r="K63" s="15">
        <f t="shared" si="4"/>
        <v>58.735000000000007</v>
      </c>
      <c r="L63" s="15">
        <f t="shared" si="5"/>
        <v>0.46837145984627659</v>
      </c>
      <c r="M63" s="15">
        <f t="shared" si="41"/>
        <v>17.371666666666666</v>
      </c>
      <c r="N63" s="15">
        <f t="shared" si="41"/>
        <v>72.911666666666676</v>
      </c>
      <c r="O63" s="15">
        <f t="shared" si="7"/>
        <v>2.0157776854064133</v>
      </c>
      <c r="P63" s="15">
        <f t="shared" si="8"/>
        <v>13.528333333333334</v>
      </c>
      <c r="Q63" s="15">
        <f t="shared" si="9"/>
        <v>17.377979589186321</v>
      </c>
      <c r="R63" s="15">
        <f t="shared" si="10"/>
        <v>13.677688490924197</v>
      </c>
      <c r="S63" s="15">
        <f t="shared" si="11"/>
        <v>88.455576623493542</v>
      </c>
      <c r="T63" s="15">
        <f t="shared" si="12"/>
        <v>81.525045485883467</v>
      </c>
      <c r="U63" s="15">
        <f t="shared" si="39"/>
        <v>-6.9305311376100747</v>
      </c>
      <c r="V63" s="15">
        <f t="shared" si="13"/>
        <v>14.176666666666669</v>
      </c>
      <c r="W63" s="15">
        <f t="shared" si="14"/>
        <v>-3.7002910982621238</v>
      </c>
      <c r="X63" s="15">
        <f t="shared" si="15"/>
        <v>-1.8637389640546407</v>
      </c>
      <c r="Y63" s="15">
        <f t="shared" si="16"/>
        <v>65.823333333333338</v>
      </c>
      <c r="Z63" s="15">
        <f t="shared" si="17"/>
        <v>15.527834040055259</v>
      </c>
      <c r="AA63" s="15">
        <f t="shared" si="40"/>
        <v>84.990311054688505</v>
      </c>
      <c r="AB63" s="15">
        <f t="shared" si="18"/>
        <v>250.37787777777791</v>
      </c>
      <c r="AC63" s="15">
        <f t="shared" si="19"/>
        <v>1.2284029114734678</v>
      </c>
      <c r="AD63" s="15">
        <f t="shared" si="20"/>
        <v>1.6987525318024868</v>
      </c>
      <c r="AE63" s="15">
        <f t="shared" si="21"/>
        <v>0.59166975447039405</v>
      </c>
      <c r="AF63" s="15">
        <f t="shared" si="22"/>
        <v>1.1378102463090478</v>
      </c>
      <c r="AG63" s="15">
        <f t="shared" si="23"/>
        <v>2.453090319387119E-24</v>
      </c>
      <c r="AH63" s="15">
        <f t="shared" si="24"/>
        <v>0.37112412965586017</v>
      </c>
      <c r="AI63" s="15">
        <f t="shared" si="25"/>
        <v>-3.1778990267228637E-26</v>
      </c>
      <c r="AJ63" s="15">
        <f t="shared" si="26"/>
        <v>11.540730272009673</v>
      </c>
      <c r="AK63" s="15">
        <f t="shared" si="27"/>
        <v>-2.1782402256883611</v>
      </c>
      <c r="AL63" s="15">
        <f t="shared" si="28"/>
        <v>-1.6380050804608581</v>
      </c>
      <c r="AM63" s="15">
        <f t="shared" si="29"/>
        <v>11.858172132993472</v>
      </c>
      <c r="AP63" s="16">
        <f t="shared" si="34"/>
        <v>11.858172132993472</v>
      </c>
      <c r="AQ63" t="s">
        <v>70</v>
      </c>
      <c r="BC63">
        <v>0</v>
      </c>
      <c r="BD63">
        <v>0</v>
      </c>
    </row>
    <row r="64" spans="1:56" x14ac:dyDescent="0.2">
      <c r="A64" s="28">
        <f>'(Lab)limts'!B60</f>
        <v>61.696666666666665</v>
      </c>
      <c r="B64" s="29">
        <f>'(Lab)limts'!D60</f>
        <v>0.40997166666666662</v>
      </c>
      <c r="C64" s="15">
        <f>'(Lab)limts'!F60</f>
        <v>17.371666666666666</v>
      </c>
      <c r="D64" s="15">
        <f t="shared" si="42"/>
        <v>72.911666666666676</v>
      </c>
      <c r="E64" s="15">
        <f t="shared" si="42"/>
        <v>1.4316666666666666</v>
      </c>
      <c r="F64" s="15">
        <f t="shared" si="42"/>
        <v>13.528333333333334</v>
      </c>
      <c r="G64" s="15">
        <f t="shared" si="0"/>
        <v>17.376503662855978</v>
      </c>
      <c r="H64" s="15">
        <f t="shared" si="1"/>
        <v>13.603877102584477</v>
      </c>
      <c r="I64" s="15">
        <f t="shared" si="2"/>
        <v>15.490190382720227</v>
      </c>
      <c r="J64" s="15">
        <f t="shared" si="3"/>
        <v>0.40797713178812423</v>
      </c>
      <c r="K64" s="15">
        <f t="shared" si="4"/>
        <v>61.696666666666665</v>
      </c>
      <c r="L64" s="15">
        <f t="shared" si="5"/>
        <v>0.57723073134773017</v>
      </c>
      <c r="M64" s="15">
        <f t="shared" si="41"/>
        <v>17.371666666666666</v>
      </c>
      <c r="N64" s="15">
        <f t="shared" si="41"/>
        <v>72.911666666666676</v>
      </c>
      <c r="O64" s="15">
        <f t="shared" si="7"/>
        <v>2.0157539270099978</v>
      </c>
      <c r="P64" s="15">
        <f t="shared" si="8"/>
        <v>13.528333333333334</v>
      </c>
      <c r="Q64" s="15">
        <f t="shared" si="9"/>
        <v>17.381254215245516</v>
      </c>
      <c r="R64" s="15">
        <f t="shared" si="10"/>
        <v>13.677684989501477</v>
      </c>
      <c r="S64" s="15">
        <f t="shared" si="11"/>
        <v>88.096859600816671</v>
      </c>
      <c r="T64" s="15">
        <f t="shared" si="12"/>
        <v>81.525143922968937</v>
      </c>
      <c r="U64" s="15">
        <f t="shared" si="39"/>
        <v>-6.5717156778477346</v>
      </c>
      <c r="V64" s="15">
        <f t="shared" si="13"/>
        <v>11.215000000000011</v>
      </c>
      <c r="W64" s="15">
        <f t="shared" si="14"/>
        <v>-3.7035692257440385</v>
      </c>
      <c r="X64" s="15">
        <f t="shared" si="15"/>
        <v>-1.7675223013278223</v>
      </c>
      <c r="Y64" s="15">
        <f t="shared" si="16"/>
        <v>67.304166666666674</v>
      </c>
      <c r="Z64" s="15">
        <f t="shared" si="17"/>
        <v>15.529469602373496</v>
      </c>
      <c r="AA64" s="15">
        <f t="shared" si="40"/>
        <v>84.811001761892811</v>
      </c>
      <c r="AB64" s="15">
        <f t="shared" si="18"/>
        <v>299.43418402777803</v>
      </c>
      <c r="AC64" s="15">
        <f t="shared" si="19"/>
        <v>1.2513054706653117</v>
      </c>
      <c r="AD64" s="15">
        <f t="shared" si="20"/>
        <v>1.6988261321068072</v>
      </c>
      <c r="AE64" s="15">
        <f t="shared" si="21"/>
        <v>0.59102259322959372</v>
      </c>
      <c r="AF64" s="15">
        <f t="shared" si="22"/>
        <v>1.137674010938124</v>
      </c>
      <c r="AG64" s="15">
        <f t="shared" si="23"/>
        <v>2.1995912160560146E-24</v>
      </c>
      <c r="AH64" s="15">
        <f t="shared" si="24"/>
        <v>0.37125625150681196</v>
      </c>
      <c r="AI64" s="15">
        <f t="shared" si="25"/>
        <v>-2.8505135863761461E-26</v>
      </c>
      <c r="AJ64" s="15">
        <f t="shared" si="26"/>
        <v>8.962639629503947</v>
      </c>
      <c r="AK64" s="15">
        <f t="shared" si="27"/>
        <v>-2.1800754978680716</v>
      </c>
      <c r="AL64" s="15">
        <f t="shared" si="28"/>
        <v>-1.5536280905901387</v>
      </c>
      <c r="AM64" s="15">
        <f t="shared" si="29"/>
        <v>9.3538975057796154</v>
      </c>
      <c r="AP64" s="16">
        <f t="shared" si="34"/>
        <v>9.3538975057796154</v>
      </c>
      <c r="AQ64" t="s">
        <v>71</v>
      </c>
      <c r="BC64">
        <v>0</v>
      </c>
      <c r="BD64">
        <v>0</v>
      </c>
    </row>
    <row r="65" spans="1:56" x14ac:dyDescent="0.2">
      <c r="A65" s="28">
        <f>'(Lab)limts'!B61</f>
        <v>59.001666666666665</v>
      </c>
      <c r="B65" s="29">
        <f>'(Lab)limts'!D61</f>
        <v>0.34523833333333331</v>
      </c>
      <c r="C65" s="15">
        <f>'(Lab)limts'!F61</f>
        <v>17.371666666666666</v>
      </c>
      <c r="D65" s="15">
        <f t="shared" si="42"/>
        <v>72.911666666666676</v>
      </c>
      <c r="E65" s="15">
        <f t="shared" si="42"/>
        <v>1.4316666666666666</v>
      </c>
      <c r="F65" s="15">
        <f t="shared" si="42"/>
        <v>13.528333333333334</v>
      </c>
      <c r="G65" s="15">
        <f t="shared" si="0"/>
        <v>17.375096900005495</v>
      </c>
      <c r="H65" s="15">
        <f t="shared" si="1"/>
        <v>13.603877102584477</v>
      </c>
      <c r="I65" s="15">
        <f t="shared" si="2"/>
        <v>15.489487001294986</v>
      </c>
      <c r="J65" s="15">
        <f t="shared" si="3"/>
        <v>0.40799126077754061</v>
      </c>
      <c r="K65" s="15">
        <f t="shared" si="4"/>
        <v>59.001666666666665</v>
      </c>
      <c r="L65" s="15">
        <f t="shared" si="5"/>
        <v>0.48609255621873682</v>
      </c>
      <c r="M65" s="15">
        <f t="shared" si="41"/>
        <v>17.371666666666666</v>
      </c>
      <c r="N65" s="15">
        <f t="shared" si="41"/>
        <v>72.911666666666676</v>
      </c>
      <c r="O65" s="15">
        <f t="shared" si="7"/>
        <v>2.0157741550131791</v>
      </c>
      <c r="P65" s="15">
        <f t="shared" si="8"/>
        <v>13.528333333333334</v>
      </c>
      <c r="Q65" s="15">
        <f t="shared" si="9"/>
        <v>17.378466237012663</v>
      </c>
      <c r="R65" s="15">
        <f t="shared" si="10"/>
        <v>13.677687970625623</v>
      </c>
      <c r="S65" s="15">
        <f t="shared" si="11"/>
        <v>88.397172426771348</v>
      </c>
      <c r="T65" s="15">
        <f t="shared" si="12"/>
        <v>81.525060113198322</v>
      </c>
      <c r="U65" s="15">
        <f t="shared" si="39"/>
        <v>-6.8721123135730267</v>
      </c>
      <c r="V65" s="15">
        <f t="shared" si="13"/>
        <v>13.910000000000011</v>
      </c>
      <c r="W65" s="15">
        <f t="shared" si="14"/>
        <v>-3.7007782663870401</v>
      </c>
      <c r="X65" s="15">
        <f t="shared" si="15"/>
        <v>-1.8480738967473067</v>
      </c>
      <c r="Y65" s="15">
        <f t="shared" si="16"/>
        <v>65.956666666666678</v>
      </c>
      <c r="Z65" s="15">
        <f t="shared" si="17"/>
        <v>15.528077103819143</v>
      </c>
      <c r="AA65" s="15">
        <f t="shared" si="40"/>
        <v>84.961116269984842</v>
      </c>
      <c r="AB65" s="15">
        <f t="shared" si="18"/>
        <v>254.61521111111145</v>
      </c>
      <c r="AC65" s="15">
        <f t="shared" si="19"/>
        <v>1.2304694205301441</v>
      </c>
      <c r="AD65" s="15">
        <f t="shared" si="20"/>
        <v>1.6987634696718614</v>
      </c>
      <c r="AE65" s="15">
        <f t="shared" si="21"/>
        <v>0.59156313179640008</v>
      </c>
      <c r="AF65" s="15">
        <f t="shared" si="22"/>
        <v>1.1377875688346684</v>
      </c>
      <c r="AG65" s="15">
        <f t="shared" si="23"/>
        <v>2.4099256262733871E-24</v>
      </c>
      <c r="AH65" s="15">
        <f t="shared" si="24"/>
        <v>0.37114376263168847</v>
      </c>
      <c r="AI65" s="15">
        <f t="shared" si="25"/>
        <v>-3.1221457224206492E-26</v>
      </c>
      <c r="AJ65" s="15">
        <f t="shared" si="26"/>
        <v>11.304628760304283</v>
      </c>
      <c r="AK65" s="15">
        <f t="shared" si="27"/>
        <v>-2.1785129786796595</v>
      </c>
      <c r="AL65" s="15">
        <f t="shared" si="28"/>
        <v>-1.6242697207881429</v>
      </c>
      <c r="AM65" s="15">
        <f t="shared" si="29"/>
        <v>11.626641919851306</v>
      </c>
      <c r="AP65" s="16">
        <f t="shared" si="34"/>
        <v>11.626641919851306</v>
      </c>
      <c r="AQ65" t="s">
        <v>72</v>
      </c>
      <c r="BC65">
        <v>0</v>
      </c>
      <c r="BD65">
        <v>0</v>
      </c>
    </row>
    <row r="66" spans="1:56" x14ac:dyDescent="0.2">
      <c r="A66" s="28">
        <f>'(Lab)limts'!B62</f>
        <v>58.335000000000001</v>
      </c>
      <c r="B66" s="29">
        <f>'(Lab)limts'!D62</f>
        <v>0.32065166666666634</v>
      </c>
      <c r="C66" s="15">
        <f>'(Lab)limts'!F62</f>
        <v>17.371666666666666</v>
      </c>
      <c r="D66" s="15">
        <f t="shared" si="42"/>
        <v>72.911666666666676</v>
      </c>
      <c r="E66" s="15">
        <f t="shared" si="42"/>
        <v>1.4316666666666666</v>
      </c>
      <c r="F66" s="15">
        <f t="shared" si="42"/>
        <v>13.528333333333334</v>
      </c>
      <c r="G66" s="15">
        <f t="shared" si="0"/>
        <v>17.374625759109573</v>
      </c>
      <c r="H66" s="15">
        <f t="shared" si="1"/>
        <v>13.603877102584477</v>
      </c>
      <c r="I66" s="15">
        <f t="shared" si="2"/>
        <v>15.489251430847025</v>
      </c>
      <c r="J66" s="15">
        <f t="shared" si="3"/>
        <v>0.40799599242942103</v>
      </c>
      <c r="K66" s="15">
        <f t="shared" si="4"/>
        <v>58.335000000000001</v>
      </c>
      <c r="L66" s="15">
        <f t="shared" si="5"/>
        <v>0.45147626163248072</v>
      </c>
      <c r="M66" s="15">
        <f t="shared" si="41"/>
        <v>17.371666666666666</v>
      </c>
      <c r="N66" s="15">
        <f t="shared" si="41"/>
        <v>72.911666666666676</v>
      </c>
      <c r="O66" s="15">
        <f t="shared" si="7"/>
        <v>2.0157809291614543</v>
      </c>
      <c r="P66" s="15">
        <f t="shared" si="8"/>
        <v>13.528333333333334</v>
      </c>
      <c r="Q66" s="15">
        <f t="shared" si="9"/>
        <v>17.377532436816093</v>
      </c>
      <c r="R66" s="15">
        <f t="shared" si="10"/>
        <v>13.677688968979695</v>
      </c>
      <c r="S66" s="15">
        <f t="shared" si="11"/>
        <v>88.511261862597522</v>
      </c>
      <c r="T66" s="15">
        <f t="shared" si="12"/>
        <v>81.525032046184336</v>
      </c>
      <c r="U66" s="15">
        <f t="shared" si="39"/>
        <v>-6.9862298164131857</v>
      </c>
      <c r="V66" s="15">
        <f t="shared" si="13"/>
        <v>14.576666666666675</v>
      </c>
      <c r="W66" s="15">
        <f t="shared" si="14"/>
        <v>-3.6998434678363985</v>
      </c>
      <c r="X66" s="15">
        <f t="shared" si="15"/>
        <v>-1.8786746704718169</v>
      </c>
      <c r="Y66" s="15">
        <f t="shared" si="16"/>
        <v>65.623333333333335</v>
      </c>
      <c r="Z66" s="15">
        <f t="shared" si="17"/>
        <v>15.527610702897894</v>
      </c>
      <c r="AA66" s="15">
        <f t="shared" si="40"/>
        <v>85.018146954390929</v>
      </c>
      <c r="AB66" s="15">
        <f t="shared" si="18"/>
        <v>244.08854444444449</v>
      </c>
      <c r="AC66" s="15">
        <f t="shared" si="19"/>
        <v>1.2253013921169336</v>
      </c>
      <c r="AD66" s="15">
        <f t="shared" si="20"/>
        <v>1.6987424816304051</v>
      </c>
      <c r="AE66" s="15">
        <f t="shared" si="21"/>
        <v>0.59177186955127059</v>
      </c>
      <c r="AF66" s="15">
        <f t="shared" si="22"/>
        <v>1.137832048229773</v>
      </c>
      <c r="AG66" s="15">
        <f t="shared" si="23"/>
        <v>2.4949593460186201E-24</v>
      </c>
      <c r="AH66" s="15">
        <f t="shared" si="24"/>
        <v>0.37110609063546385</v>
      </c>
      <c r="AI66" s="15">
        <f t="shared" si="25"/>
        <v>-3.2319818913851222E-26</v>
      </c>
      <c r="AJ66" s="15">
        <f t="shared" si="26"/>
        <v>11.896392806248919</v>
      </c>
      <c r="AK66" s="15">
        <f t="shared" si="27"/>
        <v>-2.1779896057496559</v>
      </c>
      <c r="AL66" s="15">
        <f t="shared" si="28"/>
        <v>-1.6511001543634132</v>
      </c>
      <c r="AM66" s="15">
        <f t="shared" si="29"/>
        <v>12.206307068194844</v>
      </c>
      <c r="AP66" s="16">
        <f t="shared" si="34"/>
        <v>12.206307068194844</v>
      </c>
      <c r="AQ66" t="s">
        <v>73</v>
      </c>
      <c r="BC66">
        <v>0</v>
      </c>
      <c r="BD66">
        <v>0</v>
      </c>
    </row>
    <row r="67" spans="1:56" x14ac:dyDescent="0.2">
      <c r="A67" s="28">
        <f>'(Lab)limts'!B63</f>
        <v>61.844999999999999</v>
      </c>
      <c r="B67" s="29">
        <f>'(Lab)limts'!D63</f>
        <v>0.41198500000000005</v>
      </c>
      <c r="C67" s="15">
        <f>'(Lab)limts'!F63</f>
        <v>17.371666666666666</v>
      </c>
      <c r="D67" s="15">
        <f t="shared" si="42"/>
        <v>72.911666666666676</v>
      </c>
      <c r="E67" s="15">
        <f t="shared" si="42"/>
        <v>1.4316666666666666</v>
      </c>
      <c r="F67" s="15">
        <f t="shared" si="42"/>
        <v>13.528333333333334</v>
      </c>
      <c r="G67" s="15">
        <f t="shared" si="0"/>
        <v>17.376551280907346</v>
      </c>
      <c r="H67" s="15">
        <f t="shared" si="1"/>
        <v>13.603877102584477</v>
      </c>
      <c r="I67" s="15">
        <f t="shared" si="2"/>
        <v>15.490214191745912</v>
      </c>
      <c r="J67" s="15">
        <f t="shared" si="3"/>
        <v>0.4079766535065083</v>
      </c>
      <c r="K67" s="15">
        <f t="shared" si="4"/>
        <v>61.844999999999999</v>
      </c>
      <c r="L67" s="15">
        <f t="shared" si="5"/>
        <v>0.58006526159487892</v>
      </c>
      <c r="M67" s="15">
        <f t="shared" si="41"/>
        <v>17.371666666666666</v>
      </c>
      <c r="N67" s="15">
        <f t="shared" si="41"/>
        <v>72.911666666666676</v>
      </c>
      <c r="O67" s="15">
        <f t="shared" si="7"/>
        <v>2.0157532422701512</v>
      </c>
      <c r="P67" s="15">
        <f t="shared" si="8"/>
        <v>13.528333333333334</v>
      </c>
      <c r="Q67" s="15">
        <f t="shared" si="9"/>
        <v>17.381348580748472</v>
      </c>
      <c r="R67" s="15">
        <f t="shared" si="10"/>
        <v>13.677684888587704</v>
      </c>
      <c r="S67" s="15">
        <f t="shared" si="11"/>
        <v>88.087521025269368</v>
      </c>
      <c r="T67" s="15">
        <f t="shared" si="12"/>
        <v>81.525146760021215</v>
      </c>
      <c r="U67" s="15">
        <f t="shared" si="39"/>
        <v>-6.5623742652481525</v>
      </c>
      <c r="V67" s="15">
        <f t="shared" si="13"/>
        <v>11.066666666666677</v>
      </c>
      <c r="W67" s="15">
        <f t="shared" si="14"/>
        <v>-3.7036636921607684</v>
      </c>
      <c r="X67" s="15">
        <f t="shared" si="15"/>
        <v>-1.7650173779134914</v>
      </c>
      <c r="Y67" s="15">
        <f t="shared" si="16"/>
        <v>67.37833333333333</v>
      </c>
      <c r="Z67" s="15">
        <f t="shared" si="17"/>
        <v>15.529516734668089</v>
      </c>
      <c r="AA67" s="15">
        <f t="shared" si="40"/>
        <v>84.806333892645284</v>
      </c>
      <c r="AB67" s="15">
        <f t="shared" si="18"/>
        <v>302.00646944444435</v>
      </c>
      <c r="AC67" s="15">
        <f t="shared" si="19"/>
        <v>1.2524499021886963</v>
      </c>
      <c r="AD67" s="15">
        <f t="shared" si="20"/>
        <v>1.698828253060064</v>
      </c>
      <c r="AE67" s="15">
        <f t="shared" si="21"/>
        <v>0.59100599104898988</v>
      </c>
      <c r="AF67" s="15">
        <f t="shared" si="22"/>
        <v>1.1376705614242657</v>
      </c>
      <c r="AG67" s="15">
        <f t="shared" si="23"/>
        <v>2.1933512158297919E-24</v>
      </c>
      <c r="AH67" s="15">
        <f t="shared" si="24"/>
        <v>0.37126005932714651</v>
      </c>
      <c r="AI67" s="15">
        <f t="shared" si="25"/>
        <v>-2.8424561440107743E-26</v>
      </c>
      <c r="AJ67" s="15">
        <f t="shared" si="26"/>
        <v>8.8360154344914896</v>
      </c>
      <c r="AK67" s="15">
        <f t="shared" si="27"/>
        <v>-2.180128382895349</v>
      </c>
      <c r="AL67" s="15">
        <f t="shared" si="28"/>
        <v>-1.5514310009954388</v>
      </c>
      <c r="AM67" s="15">
        <f t="shared" si="29"/>
        <v>9.2322839360218669</v>
      </c>
      <c r="AP67" s="16">
        <f t="shared" si="34"/>
        <v>9.2322839360218669</v>
      </c>
      <c r="AQ67" t="s">
        <v>74</v>
      </c>
      <c r="BC67">
        <v>0</v>
      </c>
      <c r="BD67">
        <v>0</v>
      </c>
    </row>
    <row r="68" spans="1:56" x14ac:dyDescent="0.2">
      <c r="A68" s="28">
        <f>'(Lab)limts'!B64</f>
        <v>58.481666666666662</v>
      </c>
      <c r="B68" s="29">
        <f>'(Lab)limts'!D64</f>
        <v>0.32374499999999995</v>
      </c>
      <c r="C68" s="15">
        <f>'(Lab)limts'!F64</f>
        <v>17.371666666666666</v>
      </c>
      <c r="D68" s="15">
        <f t="shared" si="42"/>
        <v>72.911666666666676</v>
      </c>
      <c r="E68" s="15">
        <f t="shared" si="42"/>
        <v>1.4316666666666666</v>
      </c>
      <c r="F68" s="15">
        <f t="shared" si="42"/>
        <v>13.528333333333334</v>
      </c>
      <c r="G68" s="15">
        <f t="shared" si="0"/>
        <v>17.374683122370975</v>
      </c>
      <c r="H68" s="15">
        <f t="shared" si="1"/>
        <v>13.603877102584477</v>
      </c>
      <c r="I68" s="15">
        <f t="shared" si="2"/>
        <v>15.489280112477726</v>
      </c>
      <c r="J68" s="15">
        <f t="shared" si="3"/>
        <v>0.40799541634040221</v>
      </c>
      <c r="K68" s="15">
        <f t="shared" si="4"/>
        <v>58.481666666666662</v>
      </c>
      <c r="L68" s="15">
        <f t="shared" si="5"/>
        <v>0.45583147606312346</v>
      </c>
      <c r="M68" s="15">
        <f t="shared" si="41"/>
        <v>17.371666666666666</v>
      </c>
      <c r="N68" s="15">
        <f t="shared" si="41"/>
        <v>72.911666666666676</v>
      </c>
      <c r="O68" s="15">
        <f t="shared" si="7"/>
        <v>2.0157801043940093</v>
      </c>
      <c r="P68" s="15">
        <f t="shared" si="8"/>
        <v>13.528333333333334</v>
      </c>
      <c r="Q68" s="15">
        <f t="shared" si="9"/>
        <v>17.377646132671355</v>
      </c>
      <c r="R68" s="15">
        <f t="shared" si="10"/>
        <v>13.677688847427715</v>
      </c>
      <c r="S68" s="15">
        <f t="shared" si="11"/>
        <v>88.496907146428953</v>
      </c>
      <c r="T68" s="15">
        <f t="shared" si="12"/>
        <v>81.525035463404791</v>
      </c>
      <c r="U68" s="15">
        <f t="shared" si="39"/>
        <v>-6.9718716830241618</v>
      </c>
      <c r="V68" s="15">
        <f t="shared" si="13"/>
        <v>14.430000000000014</v>
      </c>
      <c r="W68" s="15">
        <f t="shared" si="14"/>
        <v>-3.6999572852436398</v>
      </c>
      <c r="X68" s="15">
        <f t="shared" si="15"/>
        <v>-1.8748245041910034</v>
      </c>
      <c r="Y68" s="15">
        <f t="shared" si="16"/>
        <v>65.696666666666673</v>
      </c>
      <c r="Z68" s="15">
        <f t="shared" si="17"/>
        <v>15.527667490049534</v>
      </c>
      <c r="AA68" s="15">
        <f t="shared" si="40"/>
        <v>85.010971304916865</v>
      </c>
      <c r="AB68" s="15">
        <f t="shared" si="18"/>
        <v>246.38534444444463</v>
      </c>
      <c r="AC68" s="15">
        <f t="shared" si="19"/>
        <v>1.2264388635469858</v>
      </c>
      <c r="AD68" s="15">
        <f t="shared" si="20"/>
        <v>1.698745037052229</v>
      </c>
      <c r="AE68" s="15">
        <f t="shared" si="21"/>
        <v>0.59174550337870935</v>
      </c>
      <c r="AF68" s="15">
        <f t="shared" si="22"/>
        <v>1.1378264112279488</v>
      </c>
      <c r="AG68" s="15">
        <f t="shared" si="23"/>
        <v>2.484098890620022E-24</v>
      </c>
      <c r="AH68" s="15">
        <f t="shared" si="24"/>
        <v>0.3711106773009813</v>
      </c>
      <c r="AI68" s="15">
        <f t="shared" si="25"/>
        <v>-3.2179529787883281E-26</v>
      </c>
      <c r="AJ68" s="15">
        <f t="shared" si="26"/>
        <v>11.765771967032247</v>
      </c>
      <c r="AK68" s="15">
        <f t="shared" si="27"/>
        <v>-2.1780533302772982</v>
      </c>
      <c r="AL68" s="15">
        <f t="shared" si="28"/>
        <v>-1.6477245436478154</v>
      </c>
      <c r="AM68" s="15">
        <f t="shared" si="29"/>
        <v>12.078588595588199</v>
      </c>
      <c r="AP68" s="16">
        <f t="shared" si="34"/>
        <v>12.078588595588199</v>
      </c>
      <c r="AQ68" t="s">
        <v>75</v>
      </c>
      <c r="BC68">
        <v>0</v>
      </c>
      <c r="BD68">
        <v>0</v>
      </c>
    </row>
    <row r="69" spans="1:56" x14ac:dyDescent="0.2">
      <c r="A69" s="28">
        <f>'(Lab)limts'!B65</f>
        <v>61.603333333333325</v>
      </c>
      <c r="B69" s="29">
        <f>'(Lab)limts'!D65</f>
        <v>0.40890499999999985</v>
      </c>
      <c r="C69" s="15">
        <f>'(Lab)limts'!F65</f>
        <v>17.371666666666666</v>
      </c>
      <c r="D69" s="15">
        <f t="shared" si="42"/>
        <v>72.911666666666676</v>
      </c>
      <c r="E69" s="15">
        <f t="shared" si="42"/>
        <v>1.4316666666666666</v>
      </c>
      <c r="F69" s="15">
        <f t="shared" si="42"/>
        <v>13.528333333333334</v>
      </c>
      <c r="G69" s="15">
        <f t="shared" si="0"/>
        <v>17.376478529230333</v>
      </c>
      <c r="H69" s="15">
        <f t="shared" si="1"/>
        <v>13.603877102584477</v>
      </c>
      <c r="I69" s="15">
        <f t="shared" si="2"/>
        <v>15.490177815907405</v>
      </c>
      <c r="J69" s="15">
        <f t="shared" si="3"/>
        <v>0.40797738423274293</v>
      </c>
      <c r="K69" s="15">
        <f t="shared" si="4"/>
        <v>61.603333333333325</v>
      </c>
      <c r="L69" s="15">
        <f t="shared" si="5"/>
        <v>0.57572899229968955</v>
      </c>
      <c r="M69" s="15">
        <f t="shared" si="41"/>
        <v>17.371666666666666</v>
      </c>
      <c r="N69" s="15">
        <f t="shared" si="41"/>
        <v>72.911666666666676</v>
      </c>
      <c r="O69" s="15">
        <f t="shared" si="7"/>
        <v>2.0157542884265438</v>
      </c>
      <c r="P69" s="15">
        <f t="shared" si="8"/>
        <v>13.528333333333334</v>
      </c>
      <c r="Q69" s="15">
        <f t="shared" si="9"/>
        <v>17.381204407357743</v>
      </c>
      <c r="R69" s="15">
        <f t="shared" si="10"/>
        <v>13.677685042765381</v>
      </c>
      <c r="S69" s="15">
        <f t="shared" si="11"/>
        <v>88.101807235384626</v>
      </c>
      <c r="T69" s="15">
        <f t="shared" si="12"/>
        <v>81.52514242552779</v>
      </c>
      <c r="U69" s="15">
        <f t="shared" si="39"/>
        <v>-6.5766648098568368</v>
      </c>
      <c r="V69" s="15">
        <f t="shared" si="13"/>
        <v>11.308333333333351</v>
      </c>
      <c r="W69" s="15">
        <f t="shared" si="14"/>
        <v>-3.7035193645923616</v>
      </c>
      <c r="X69" s="15">
        <f t="shared" si="15"/>
        <v>-1.7688494228412219</v>
      </c>
      <c r="Y69" s="15">
        <f t="shared" si="16"/>
        <v>67.257499999999993</v>
      </c>
      <c r="Z69" s="15">
        <f t="shared" si="17"/>
        <v>15.529444725061563</v>
      </c>
      <c r="AA69" s="15">
        <f t="shared" si="40"/>
        <v>84.813474830456215</v>
      </c>
      <c r="AB69" s="15">
        <f t="shared" si="18"/>
        <v>297.82130624999974</v>
      </c>
      <c r="AC69" s="15">
        <f t="shared" si="19"/>
        <v>1.2505852587451896</v>
      </c>
      <c r="AD69" s="15">
        <f t="shared" si="20"/>
        <v>1.6988250126277702</v>
      </c>
      <c r="AE69" s="15">
        <f t="shared" si="21"/>
        <v>0.59103139420362205</v>
      </c>
      <c r="AF69" s="15">
        <f t="shared" si="22"/>
        <v>1.1376758405059184</v>
      </c>
      <c r="AG69" s="15">
        <f t="shared" si="23"/>
        <v>2.202904338992307E-24</v>
      </c>
      <c r="AH69" s="15">
        <f t="shared" si="24"/>
        <v>0.37125424167755439</v>
      </c>
      <c r="AI69" s="15">
        <f t="shared" si="25"/>
        <v>-2.854791703022547E-26</v>
      </c>
      <c r="AJ69" s="15">
        <f t="shared" si="26"/>
        <v>9.0424329363036708</v>
      </c>
      <c r="AK69" s="15">
        <f t="shared" si="27"/>
        <v>-2.1800475841026721</v>
      </c>
      <c r="AL69" s="15">
        <f t="shared" si="28"/>
        <v>-1.5547921120084822</v>
      </c>
      <c r="AM69" s="15">
        <f t="shared" si="29"/>
        <v>9.4305662283908021</v>
      </c>
      <c r="AP69" s="16">
        <f t="shared" si="34"/>
        <v>9.4305662283908021</v>
      </c>
      <c r="AQ69" t="s">
        <v>76</v>
      </c>
      <c r="BC69">
        <v>0</v>
      </c>
      <c r="BD69">
        <v>0</v>
      </c>
    </row>
    <row r="70" spans="1:56" x14ac:dyDescent="0.2">
      <c r="A70" s="28">
        <f>'(Lab)limts'!B66</f>
        <v>57.21</v>
      </c>
      <c r="B70" s="29">
        <f>'(Lab)limts'!D66</f>
        <v>0.34591833333333311</v>
      </c>
      <c r="C70" s="15">
        <f>'(Lab)limts'!F66</f>
        <v>17.371666666666666</v>
      </c>
      <c r="D70" s="15">
        <f t="shared" si="42"/>
        <v>72.911666666666676</v>
      </c>
      <c r="E70" s="15">
        <f t="shared" si="42"/>
        <v>1.4316666666666666</v>
      </c>
      <c r="F70" s="15">
        <f t="shared" si="42"/>
        <v>13.528333333333334</v>
      </c>
      <c r="G70" s="15">
        <f t="shared" si="0"/>
        <v>17.375110424717128</v>
      </c>
      <c r="H70" s="15">
        <f t="shared" si="1"/>
        <v>13.603877102584477</v>
      </c>
      <c r="I70" s="15">
        <f t="shared" si="2"/>
        <v>15.489493763650803</v>
      </c>
      <c r="J70" s="15">
        <f t="shared" si="3"/>
        <v>0.40799112494704637</v>
      </c>
      <c r="K70" s="15">
        <f t="shared" si="4"/>
        <v>57.21</v>
      </c>
      <c r="L70" s="15">
        <f t="shared" si="5"/>
        <v>0.48704994328980711</v>
      </c>
      <c r="M70" s="15">
        <f t="shared" si="41"/>
        <v>17.371666666666666</v>
      </c>
      <c r="N70" s="15">
        <f t="shared" si="41"/>
        <v>72.911666666666676</v>
      </c>
      <c r="O70" s="15">
        <f t="shared" si="7"/>
        <v>2.015773960549188</v>
      </c>
      <c r="P70" s="15">
        <f t="shared" si="8"/>
        <v>13.528333333333334</v>
      </c>
      <c r="Q70" s="15">
        <f t="shared" si="9"/>
        <v>17.378493042408376</v>
      </c>
      <c r="R70" s="15">
        <f t="shared" si="10"/>
        <v>13.677687941966139</v>
      </c>
      <c r="S70" s="15">
        <f t="shared" si="11"/>
        <v>88.394017217862768</v>
      </c>
      <c r="T70" s="15">
        <f t="shared" si="12"/>
        <v>81.525060918912004</v>
      </c>
      <c r="U70" s="15">
        <f>IF(AN70=0,T70-S70,IF(AN70=1,T70-S70-360,T70+360-S70))</f>
        <v>-6.8689562989507635</v>
      </c>
      <c r="V70" s="15">
        <f t="shared" si="13"/>
        <v>15.701666666666675</v>
      </c>
      <c r="W70" s="15">
        <f t="shared" si="14"/>
        <v>-3.7008051004422367</v>
      </c>
      <c r="X70" s="15">
        <f t="shared" si="15"/>
        <v>-1.8472276093100934</v>
      </c>
      <c r="Y70" s="15">
        <f t="shared" si="16"/>
        <v>65.060833333333335</v>
      </c>
      <c r="Z70" s="15">
        <f t="shared" si="17"/>
        <v>15.528090492187257</v>
      </c>
      <c r="AA70" s="15">
        <f>IF(AO70=3,S70+T70,IF(AO70=0,AVERAGE(S70,T70),IF(AO70=1,AVERAGE(S70,T70)+180,AVERAGE(S70,T70)-180)))</f>
        <v>84.959539068387386</v>
      </c>
      <c r="AB70" s="15">
        <f t="shared" si="18"/>
        <v>226.82870069444448</v>
      </c>
      <c r="AC70" s="15">
        <f t="shared" si="19"/>
        <v>1.2165665786788349</v>
      </c>
      <c r="AD70" s="15">
        <f t="shared" si="20"/>
        <v>1.6987640721484265</v>
      </c>
      <c r="AE70" s="15">
        <f t="shared" si="21"/>
        <v>0.59155738558260595</v>
      </c>
      <c r="AF70" s="15">
        <f t="shared" si="22"/>
        <v>1.1377863492197262</v>
      </c>
      <c r="AG70" s="15">
        <f t="shared" si="23"/>
        <v>2.4076152812497041E-24</v>
      </c>
      <c r="AH70" s="15">
        <f t="shared" si="24"/>
        <v>0.37114484406869491</v>
      </c>
      <c r="AI70" s="15">
        <f t="shared" si="25"/>
        <v>-3.1191616755394667E-26</v>
      </c>
      <c r="AJ70" s="15">
        <f t="shared" si="26"/>
        <v>12.906541197045168</v>
      </c>
      <c r="AK70" s="15">
        <f t="shared" si="27"/>
        <v>-2.1785280022798159</v>
      </c>
      <c r="AL70" s="15">
        <f t="shared" si="28"/>
        <v>-1.623527660159475</v>
      </c>
      <c r="AM70" s="15">
        <f t="shared" si="29"/>
        <v>13.189413633328979</v>
      </c>
      <c r="AP70" s="16">
        <f t="shared" si="34"/>
        <v>13.189413633328979</v>
      </c>
      <c r="AQ70" t="s">
        <v>77</v>
      </c>
      <c r="BC70">
        <v>0</v>
      </c>
      <c r="BD70">
        <v>0</v>
      </c>
    </row>
    <row r="71" spans="1:56" x14ac:dyDescent="0.2">
      <c r="A71" s="28">
        <f>'(Lab)limts'!B67</f>
        <v>55.861666666666672</v>
      </c>
      <c r="B71" s="29">
        <f>'(Lab)limts'!D67</f>
        <v>0.32027833333333322</v>
      </c>
      <c r="C71" s="15">
        <f>'(Lab)limts'!F67</f>
        <v>17.371666666666666</v>
      </c>
      <c r="D71" s="15">
        <f t="shared" si="42"/>
        <v>72.911666666666676</v>
      </c>
      <c r="E71" s="15">
        <f t="shared" si="42"/>
        <v>1.4316666666666666</v>
      </c>
      <c r="F71" s="15">
        <f t="shared" si="42"/>
        <v>13.528333333333334</v>
      </c>
      <c r="G71" s="15">
        <f t="shared" si="0"/>
        <v>17.374618873189149</v>
      </c>
      <c r="H71" s="15">
        <f t="shared" si="1"/>
        <v>13.603877102584477</v>
      </c>
      <c r="I71" s="15">
        <f t="shared" si="2"/>
        <v>15.489247987886813</v>
      </c>
      <c r="J71" s="15">
        <f t="shared" si="3"/>
        <v>0.40799606158333979</v>
      </c>
      <c r="K71" s="15">
        <f t="shared" si="4"/>
        <v>55.861666666666672</v>
      </c>
      <c r="L71" s="15">
        <f t="shared" si="5"/>
        <v>0.45095063194380924</v>
      </c>
      <c r="M71" s="15">
        <f t="shared" si="41"/>
        <v>17.371666666666666</v>
      </c>
      <c r="N71" s="15">
        <f t="shared" si="41"/>
        <v>72.911666666666676</v>
      </c>
      <c r="O71" s="15">
        <f t="shared" si="7"/>
        <v>2.0157810281668147</v>
      </c>
      <c r="P71" s="15">
        <f t="shared" si="8"/>
        <v>13.528333333333334</v>
      </c>
      <c r="Q71" s="15">
        <f t="shared" si="9"/>
        <v>17.377518788659913</v>
      </c>
      <c r="R71" s="15">
        <f t="shared" si="10"/>
        <v>13.677688983570837</v>
      </c>
      <c r="S71" s="15">
        <f t="shared" si="11"/>
        <v>88.512994342209126</v>
      </c>
      <c r="T71" s="15">
        <f t="shared" si="12"/>
        <v>81.525031635980056</v>
      </c>
      <c r="U71" s="15">
        <f t="shared" ref="U71:U94" si="43">IF(AN71=0,T71-S71,IF(AN71=1,T71-S71-360,T71+360-S71))</f>
        <v>-6.9879627062290695</v>
      </c>
      <c r="V71" s="15">
        <f t="shared" si="13"/>
        <v>17.050000000000004</v>
      </c>
      <c r="W71" s="15">
        <f t="shared" si="14"/>
        <v>-3.6998298050890757</v>
      </c>
      <c r="X71" s="15">
        <f t="shared" si="15"/>
        <v>-1.8791393491247788</v>
      </c>
      <c r="Y71" s="15">
        <f t="shared" si="16"/>
        <v>64.38666666666667</v>
      </c>
      <c r="Z71" s="15">
        <f t="shared" si="17"/>
        <v>15.527603886115376</v>
      </c>
      <c r="AA71" s="15">
        <f t="shared" ref="AA71:AA94" si="44">IF(AO71=3,S71+T71,IF(AO71=0,AVERAGE(S71,T71),IF(AO71=1,AVERAGE(S71,T71)+180,AVERAGE(S71,T71)-180)))</f>
        <v>85.019012989094591</v>
      </c>
      <c r="AB71" s="15">
        <f t="shared" si="18"/>
        <v>206.97617777777788</v>
      </c>
      <c r="AC71" s="15">
        <f t="shared" si="19"/>
        <v>1.2060731845314439</v>
      </c>
      <c r="AD71" s="15">
        <f t="shared" si="20"/>
        <v>1.6987421748751919</v>
      </c>
      <c r="AE71" s="15">
        <f t="shared" si="21"/>
        <v>0.59177505370422223</v>
      </c>
      <c r="AF71" s="15">
        <f t="shared" si="22"/>
        <v>1.1378327293540573</v>
      </c>
      <c r="AG71" s="15">
        <f t="shared" si="23"/>
        <v>2.4962732820104408E-24</v>
      </c>
      <c r="AH71" s="15">
        <f t="shared" si="24"/>
        <v>0.37110554005027913</v>
      </c>
      <c r="AI71" s="15">
        <f t="shared" si="25"/>
        <v>-3.233679172554227E-26</v>
      </c>
      <c r="AJ71" s="15">
        <f t="shared" si="26"/>
        <v>14.136787235364894</v>
      </c>
      <c r="AK71" s="15">
        <f t="shared" si="27"/>
        <v>-2.1779819561852611</v>
      </c>
      <c r="AL71" s="15">
        <f t="shared" si="28"/>
        <v>-1.6515075552375418</v>
      </c>
      <c r="AM71" s="15">
        <f t="shared" si="29"/>
        <v>14.398605347201203</v>
      </c>
      <c r="AP71" s="16">
        <f t="shared" si="34"/>
        <v>14.398605347201203</v>
      </c>
      <c r="AQ71" t="s">
        <v>78</v>
      </c>
      <c r="BC71">
        <v>0</v>
      </c>
      <c r="BD71">
        <v>0</v>
      </c>
    </row>
    <row r="72" spans="1:56" x14ac:dyDescent="0.2">
      <c r="A72" s="28">
        <f>'(Lab)limts'!B68</f>
        <v>83.105000000000004</v>
      </c>
      <c r="B72" s="29">
        <f>'(Lab)limts'!D68</f>
        <v>-1.4066700000000001</v>
      </c>
      <c r="C72" s="15">
        <f>'(Lab)limts'!F68</f>
        <v>6.2250000000000005</v>
      </c>
      <c r="D72" s="15">
        <f t="shared" si="42"/>
        <v>72.911666666666676</v>
      </c>
      <c r="E72" s="15">
        <f t="shared" si="42"/>
        <v>1.4316666666666666</v>
      </c>
      <c r="F72" s="15">
        <f t="shared" si="42"/>
        <v>13.528333333333334</v>
      </c>
      <c r="G72" s="15">
        <f t="shared" si="0"/>
        <v>6.3819546761865995</v>
      </c>
      <c r="H72" s="15">
        <f t="shared" si="1"/>
        <v>13.603877102584477</v>
      </c>
      <c r="I72" s="15">
        <f t="shared" si="2"/>
        <v>9.9929158893855377</v>
      </c>
      <c r="J72" s="15">
        <f t="shared" si="3"/>
        <v>0.479827995305599</v>
      </c>
      <c r="K72" s="15">
        <f t="shared" si="4"/>
        <v>83.105000000000004</v>
      </c>
      <c r="L72" s="15">
        <f t="shared" si="5"/>
        <v>-2.0816296461565273</v>
      </c>
      <c r="M72" s="15">
        <f t="shared" si="41"/>
        <v>6.2250000000000005</v>
      </c>
      <c r="N72" s="15">
        <f t="shared" si="41"/>
        <v>72.911666666666676</v>
      </c>
      <c r="O72" s="15">
        <f t="shared" si="7"/>
        <v>2.1186204132791828</v>
      </c>
      <c r="P72" s="15">
        <f t="shared" si="8"/>
        <v>13.528333333333334</v>
      </c>
      <c r="Q72" s="15">
        <f t="shared" si="9"/>
        <v>6.5638256363006589</v>
      </c>
      <c r="R72" s="15">
        <f t="shared" si="10"/>
        <v>13.693222967341949</v>
      </c>
      <c r="S72" s="15">
        <f t="shared" si="11"/>
        <v>108.48984944522786</v>
      </c>
      <c r="T72" s="15">
        <f t="shared" si="12"/>
        <v>81.099421473387025</v>
      </c>
      <c r="U72" s="15">
        <f t="shared" si="43"/>
        <v>-27.390427971840836</v>
      </c>
      <c r="V72" s="15">
        <f t="shared" si="13"/>
        <v>-10.193333333333328</v>
      </c>
      <c r="W72" s="15">
        <f t="shared" si="14"/>
        <v>7.1293973310412904</v>
      </c>
      <c r="X72" s="15">
        <f t="shared" si="15"/>
        <v>-4.489150480403703</v>
      </c>
      <c r="Y72" s="15">
        <f t="shared" si="16"/>
        <v>78.00833333333334</v>
      </c>
      <c r="Z72" s="15">
        <f t="shared" si="17"/>
        <v>10.128524301821304</v>
      </c>
      <c r="AA72" s="15">
        <f t="shared" si="44"/>
        <v>94.794635459307443</v>
      </c>
      <c r="AB72" s="15">
        <f t="shared" si="18"/>
        <v>784.46673611111146</v>
      </c>
      <c r="AC72" s="15">
        <f t="shared" si="19"/>
        <v>1.4148697277193187</v>
      </c>
      <c r="AD72" s="15">
        <f t="shared" si="20"/>
        <v>1.4557835935819587</v>
      </c>
      <c r="AE72" s="15">
        <f t="shared" si="21"/>
        <v>0.65811519156666676</v>
      </c>
      <c r="AF72" s="15">
        <f t="shared" si="22"/>
        <v>1.0999860356677116</v>
      </c>
      <c r="AG72" s="15">
        <f t="shared" si="23"/>
        <v>8.163818171729617E-22</v>
      </c>
      <c r="AH72" s="15">
        <f t="shared" si="24"/>
        <v>8.4579065251488728E-2</v>
      </c>
      <c r="AI72" s="15">
        <f t="shared" si="25"/>
        <v>-2.4102581925440067E-24</v>
      </c>
      <c r="AJ72" s="15">
        <f t="shared" si="26"/>
        <v>-7.204432417791808</v>
      </c>
      <c r="AK72" s="15">
        <f t="shared" si="27"/>
        <v>4.8972919893261002</v>
      </c>
      <c r="AL72" s="15">
        <f t="shared" si="28"/>
        <v>-4.0810977001891731</v>
      </c>
      <c r="AM72" s="15">
        <f t="shared" si="29"/>
        <v>9.6199102765949149</v>
      </c>
      <c r="AP72" s="16">
        <f t="shared" si="34"/>
        <v>9.6199102765949149</v>
      </c>
      <c r="AQ72" t="s">
        <v>79</v>
      </c>
      <c r="BC72">
        <v>0</v>
      </c>
      <c r="BD72">
        <v>0</v>
      </c>
    </row>
    <row r="73" spans="1:56" x14ac:dyDescent="0.2">
      <c r="A73" s="28">
        <f>'(Lab)limts'!B69</f>
        <v>56.376666666666658</v>
      </c>
      <c r="B73" s="29">
        <f>'(Lab)limts'!D69</f>
        <v>0.5546116666666665</v>
      </c>
      <c r="C73" s="15">
        <f>'(Lab)limts'!F69</f>
        <v>12.516666666666666</v>
      </c>
      <c r="D73" s="15">
        <f t="shared" si="42"/>
        <v>72.911666666666676</v>
      </c>
      <c r="E73" s="15">
        <f t="shared" si="42"/>
        <v>1.4316666666666666</v>
      </c>
      <c r="F73" s="15">
        <f t="shared" si="42"/>
        <v>13.528333333333334</v>
      </c>
      <c r="G73" s="15">
        <f t="shared" ref="G73:G94" si="45">SQRT(B73^2+C73^2)</f>
        <v>12.528948022290109</v>
      </c>
      <c r="H73" s="15">
        <f t="shared" ref="H73:H94" si="46">SQRT(E73^2+F73^2)</f>
        <v>13.603877102584477</v>
      </c>
      <c r="I73" s="15">
        <f t="shared" ref="I73:I94" si="47">AVERAGE(G73:H73)</f>
        <v>13.066412562437293</v>
      </c>
      <c r="J73" s="15">
        <f t="shared" ref="J73:J94" si="48">0.5*(1-SQRT(I73^7/(I73^7+$B$2)))</f>
        <v>0.44866353052708635</v>
      </c>
      <c r="K73" s="15">
        <f t="shared" ref="K73:K94" si="49">A73</f>
        <v>56.376666666666658</v>
      </c>
      <c r="L73" s="15">
        <f t="shared" ref="L73:L94" si="50">(1+$J73)*B73</f>
        <v>0.80344569510484465</v>
      </c>
      <c r="M73" s="15">
        <f t="shared" si="41"/>
        <v>12.516666666666666</v>
      </c>
      <c r="N73" s="15">
        <f t="shared" si="41"/>
        <v>72.911666666666676</v>
      </c>
      <c r="O73" s="15">
        <f t="shared" ref="O73:O94" si="51">(1+$J73)*E73</f>
        <v>2.0740032878712786</v>
      </c>
      <c r="P73" s="15">
        <f t="shared" ref="P73:P94" si="52">F73</f>
        <v>13.528333333333334</v>
      </c>
      <c r="Q73" s="15">
        <f t="shared" ref="Q73:Q94" si="53">SQRT(L73^2+M73^2)</f>
        <v>12.542426775924463</v>
      </c>
      <c r="R73" s="15">
        <f t="shared" ref="R73:R94" si="54">SQRT(O73^2+P73^2)</f>
        <v>13.686390773899401</v>
      </c>
      <c r="S73" s="15">
        <f t="shared" ref="S73:S94" si="55">IF(AND(L73=0,M73=0),0,IF(M73&gt;=0,DEGREES(ATAN2(L73,M73)),DEGREES(ATAN2(L73,M73))+360))</f>
        <v>86.32721883714872</v>
      </c>
      <c r="T73" s="15">
        <f t="shared" ref="T73:T94" si="56">IF(AND(O73=0,P73=0),0,IF(P73&gt;=0,DEGREES(ATAN2(O73,P73)),DEGREES(ATAN2(O73,P73))+360))</f>
        <v>81.28395473131917</v>
      </c>
      <c r="U73" s="15">
        <f t="shared" si="43"/>
        <v>-5.0432641058295502</v>
      </c>
      <c r="V73" s="15">
        <f t="shared" ref="V73:V94" si="57">N73-K73</f>
        <v>16.535000000000018</v>
      </c>
      <c r="W73" s="15">
        <f t="shared" ref="W73:W94" si="58">(R73-Q73)</f>
        <v>1.1439639979749376</v>
      </c>
      <c r="X73" s="15">
        <f t="shared" ref="X73:X94" si="59">(2*SQRT(Q73*R73)*SIN(RADIANS(U73/2)))</f>
        <v>-1.1528800511406507</v>
      </c>
      <c r="Y73" s="15">
        <f t="shared" ref="Y73:Y94" si="60">AVERAGE(K73,N73)</f>
        <v>64.644166666666663</v>
      </c>
      <c r="Z73" s="15">
        <f t="shared" ref="Z73:Z94" si="61">AVERAGE(Q73,R73)</f>
        <v>13.114408774911933</v>
      </c>
      <c r="AA73" s="15">
        <f t="shared" si="44"/>
        <v>83.805586784233952</v>
      </c>
      <c r="AB73" s="15">
        <f t="shared" ref="AB73:AB94" si="62">(Y73-50)^2</f>
        <v>214.451617361111</v>
      </c>
      <c r="AC73" s="15">
        <f t="shared" ref="AC73:AC94" si="63">1+(0.015*AB73/SQRT(20+AB73))</f>
        <v>1.2100844792396335</v>
      </c>
      <c r="AD73" s="15">
        <f t="shared" ref="AD73:AD94" si="64">1+0.045*Z73</f>
        <v>1.5901483948710369</v>
      </c>
      <c r="AE73" s="15">
        <f t="shared" ref="AE73:AE94" si="65">1-0.17*COS(RADIANS(AA73-30))+0.24*COS(RADIANS(2*AA73))+0.32*COS(RADIANS(3*AA73+6))-0.2*COS(RADIANS(4*AA73-63))</f>
        <v>0.58772902953601636</v>
      </c>
      <c r="AF73" s="15">
        <f t="shared" ref="AF73:AF94" si="66">1+0.015*Z73*AE73</f>
        <v>1.1156157811332641</v>
      </c>
      <c r="AG73" s="15">
        <f t="shared" ref="AG73:AG94" si="67">30*EXP(-1*((AA73-275)/25)^2)</f>
        <v>1.1909529460348793E-24</v>
      </c>
      <c r="AH73" s="15">
        <f t="shared" ref="AH73:AH94" si="68">2*SQRT(Z73^7/(Z73^7+$B$2))</f>
        <v>0.20796952985775274</v>
      </c>
      <c r="AI73" s="15">
        <f t="shared" ref="AI73:AI94" si="69">-SIN(RADIANS(2*AG73))*AH73</f>
        <v>-8.6457301523588245E-27</v>
      </c>
      <c r="AJ73" s="15">
        <f t="shared" ref="AJ73:AJ94" si="70">V73/AC73/$B$3</f>
        <v>13.664335245742446</v>
      </c>
      <c r="AK73" s="15">
        <f t="shared" ref="AK73:AK94" si="71">W73/AD73/$B$4</f>
        <v>0.71940707022360306</v>
      </c>
      <c r="AL73" s="15">
        <f t="shared" ref="AL73:AL94" si="72">X73/AF73/$B$5</f>
        <v>-1.0334024228032459</v>
      </c>
      <c r="AM73" s="15">
        <f t="shared" ref="AM73:AM94" si="73">SQRT(AJ73^2+AK73^2+AL73^2+AI73*AK73*AL73)</f>
        <v>13.722227399667396</v>
      </c>
      <c r="AP73" s="16">
        <f t="shared" si="34"/>
        <v>13.722227399667396</v>
      </c>
      <c r="AQ73" t="s">
        <v>80</v>
      </c>
      <c r="BC73">
        <v>0</v>
      </c>
      <c r="BD73">
        <v>0</v>
      </c>
    </row>
    <row r="74" spans="1:56" x14ac:dyDescent="0.2">
      <c r="A74" s="28">
        <f>'(Lab)limts'!B70</f>
        <v>48.326666666666675</v>
      </c>
      <c r="B74" s="29">
        <f>'(Lab)limts'!D70</f>
        <v>0.39511833333333324</v>
      </c>
      <c r="C74" s="15">
        <f>'(Lab)limts'!F70</f>
        <v>11.463333333333333</v>
      </c>
      <c r="D74" s="15">
        <f t="shared" si="42"/>
        <v>72.911666666666676</v>
      </c>
      <c r="E74" s="15">
        <f t="shared" si="42"/>
        <v>1.4316666666666666</v>
      </c>
      <c r="F74" s="15">
        <f t="shared" si="42"/>
        <v>13.528333333333334</v>
      </c>
      <c r="G74" s="15">
        <f t="shared" si="45"/>
        <v>11.470140784159854</v>
      </c>
      <c r="H74" s="15">
        <f t="shared" si="46"/>
        <v>13.603877102584477</v>
      </c>
      <c r="I74" s="15">
        <f t="shared" si="47"/>
        <v>12.537008943372165</v>
      </c>
      <c r="J74" s="15">
        <f t="shared" si="48"/>
        <v>0.45552318463217212</v>
      </c>
      <c r="K74" s="15">
        <f t="shared" si="49"/>
        <v>48.326666666666675</v>
      </c>
      <c r="L74" s="15">
        <f t="shared" si="50"/>
        <v>0.57510389483988933</v>
      </c>
      <c r="M74" s="15">
        <f t="shared" si="41"/>
        <v>11.463333333333333</v>
      </c>
      <c r="N74" s="15">
        <f t="shared" si="41"/>
        <v>72.911666666666676</v>
      </c>
      <c r="O74" s="15">
        <f t="shared" si="51"/>
        <v>2.0838240259983931</v>
      </c>
      <c r="P74" s="15">
        <f t="shared" si="52"/>
        <v>13.528333333333334</v>
      </c>
      <c r="Q74" s="15">
        <f t="shared" si="53"/>
        <v>11.477750459082612</v>
      </c>
      <c r="R74" s="15">
        <f t="shared" si="54"/>
        <v>13.687882427501558</v>
      </c>
      <c r="S74" s="15">
        <f t="shared" si="55"/>
        <v>87.127936390474574</v>
      </c>
      <c r="T74" s="15">
        <f t="shared" si="56"/>
        <v>81.243321075933309</v>
      </c>
      <c r="U74" s="15">
        <f t="shared" si="43"/>
        <v>-5.8846153145412643</v>
      </c>
      <c r="V74" s="15">
        <f t="shared" si="57"/>
        <v>24.585000000000001</v>
      </c>
      <c r="W74" s="15">
        <f t="shared" si="58"/>
        <v>2.2101319684189455</v>
      </c>
      <c r="X74" s="15">
        <f t="shared" si="59"/>
        <v>-1.2867704209902933</v>
      </c>
      <c r="Y74" s="15">
        <f t="shared" si="60"/>
        <v>60.619166666666672</v>
      </c>
      <c r="Z74" s="15">
        <f t="shared" si="61"/>
        <v>12.582816443292085</v>
      </c>
      <c r="AA74" s="15">
        <f t="shared" si="44"/>
        <v>84.185628733203941</v>
      </c>
      <c r="AB74" s="15">
        <f t="shared" si="62"/>
        <v>112.76670069444455</v>
      </c>
      <c r="AC74" s="15">
        <f t="shared" si="63"/>
        <v>1.1468005057100834</v>
      </c>
      <c r="AD74" s="15">
        <f t="shared" si="64"/>
        <v>1.5662267399481438</v>
      </c>
      <c r="AE74" s="15">
        <f t="shared" si="65"/>
        <v>0.58890786585237642</v>
      </c>
      <c r="AF74" s="15">
        <f t="shared" si="66"/>
        <v>1.11115179367047</v>
      </c>
      <c r="AG74" s="15">
        <f t="shared" si="67"/>
        <v>1.5023653444474003E-24</v>
      </c>
      <c r="AH74" s="15">
        <f t="shared" si="68"/>
        <v>0.18017435980708008</v>
      </c>
      <c r="AI74" s="15">
        <f t="shared" si="69"/>
        <v>-9.4487837126065351E-27</v>
      </c>
      <c r="AJ74" s="15">
        <f t="shared" si="70"/>
        <v>21.437904742444545</v>
      </c>
      <c r="AK74" s="15">
        <f t="shared" si="71"/>
        <v>1.4111187812386097</v>
      </c>
      <c r="AL74" s="15">
        <f t="shared" si="72"/>
        <v>-1.1580509776613885</v>
      </c>
      <c r="AM74" s="15">
        <f t="shared" si="73"/>
        <v>21.515485075353361</v>
      </c>
      <c r="AP74" s="16">
        <f t="shared" ref="AP74:AP94" si="74">AM74</f>
        <v>21.515485075353361</v>
      </c>
      <c r="AQ74" t="s">
        <v>81</v>
      </c>
      <c r="BC74">
        <v>0</v>
      </c>
      <c r="BD74">
        <v>0</v>
      </c>
    </row>
    <row r="75" spans="1:56" x14ac:dyDescent="0.2">
      <c r="A75" s="28">
        <f>'(Lab)limts'!B71</f>
        <v>62.235000000000007</v>
      </c>
      <c r="B75" s="29">
        <f>'(Lab)limts'!D71</f>
        <v>-0.53666999999999998</v>
      </c>
      <c r="C75" s="15">
        <f>'(Lab)limts'!F71</f>
        <v>1.9083333333333334</v>
      </c>
      <c r="D75" s="15">
        <f t="shared" ref="D75:F90" si="75">D74</f>
        <v>72.911666666666676</v>
      </c>
      <c r="E75" s="15">
        <f t="shared" si="75"/>
        <v>1.4316666666666666</v>
      </c>
      <c r="F75" s="15">
        <f t="shared" si="75"/>
        <v>13.528333333333334</v>
      </c>
      <c r="G75" s="15">
        <f t="shared" si="45"/>
        <v>1.9823599067805804</v>
      </c>
      <c r="H75" s="15">
        <f t="shared" si="46"/>
        <v>13.603877102584477</v>
      </c>
      <c r="I75" s="15">
        <f t="shared" si="47"/>
        <v>7.7931185046825284</v>
      </c>
      <c r="J75" s="15">
        <f t="shared" si="48"/>
        <v>0.49154512180852578</v>
      </c>
      <c r="K75" s="15">
        <f t="shared" si="49"/>
        <v>62.235000000000007</v>
      </c>
      <c r="L75" s="15">
        <f t="shared" si="50"/>
        <v>-0.80046752052098158</v>
      </c>
      <c r="M75" s="15">
        <f t="shared" si="41"/>
        <v>1.9083333333333334</v>
      </c>
      <c r="N75" s="15">
        <f t="shared" si="41"/>
        <v>72.911666666666676</v>
      </c>
      <c r="O75" s="15">
        <f t="shared" si="51"/>
        <v>2.1353954327225395</v>
      </c>
      <c r="P75" s="15">
        <f t="shared" si="52"/>
        <v>13.528333333333334</v>
      </c>
      <c r="Q75" s="15">
        <f t="shared" si="53"/>
        <v>2.0694164304267324</v>
      </c>
      <c r="R75" s="15">
        <f t="shared" si="54"/>
        <v>13.695828431747751</v>
      </c>
      <c r="S75" s="15">
        <f t="shared" si="55"/>
        <v>112.75604978044849</v>
      </c>
      <c r="T75" s="15">
        <f t="shared" si="56"/>
        <v>81.030089098055825</v>
      </c>
      <c r="U75" s="15">
        <f t="shared" si="43"/>
        <v>-31.725960682392667</v>
      </c>
      <c r="V75" s="15">
        <f t="shared" si="57"/>
        <v>10.676666666666669</v>
      </c>
      <c r="W75" s="15">
        <f t="shared" si="58"/>
        <v>11.626412001321018</v>
      </c>
      <c r="X75" s="15">
        <f t="shared" si="59"/>
        <v>-2.9103668593093821</v>
      </c>
      <c r="Y75" s="15">
        <f t="shared" si="60"/>
        <v>67.573333333333338</v>
      </c>
      <c r="Z75" s="15">
        <f t="shared" si="61"/>
        <v>7.8826224310872419</v>
      </c>
      <c r="AA75" s="15">
        <f t="shared" si="44"/>
        <v>96.893069439252159</v>
      </c>
      <c r="AB75" s="15">
        <f t="shared" si="62"/>
        <v>308.8220444444446</v>
      </c>
      <c r="AC75" s="15">
        <f t="shared" si="63"/>
        <v>1.255457754388458</v>
      </c>
      <c r="AD75" s="15">
        <f t="shared" si="64"/>
        <v>1.3547180093989259</v>
      </c>
      <c r="AE75" s="15">
        <f t="shared" si="65"/>
        <v>0.6809065518491747</v>
      </c>
      <c r="AF75" s="15">
        <f t="shared" si="66"/>
        <v>1.0805099388862085</v>
      </c>
      <c r="AG75" s="15">
        <f t="shared" si="67"/>
        <v>2.7187124180230597E-21</v>
      </c>
      <c r="AH75" s="15">
        <f t="shared" si="68"/>
        <v>3.5198182215393559E-2</v>
      </c>
      <c r="AI75" s="15">
        <f t="shared" si="69"/>
        <v>-3.3403415013833321E-24</v>
      </c>
      <c r="AJ75" s="15">
        <f t="shared" si="70"/>
        <v>8.5042022555887176</v>
      </c>
      <c r="AK75" s="15">
        <f t="shared" si="71"/>
        <v>8.582163904707766</v>
      </c>
      <c r="AL75" s="15">
        <f t="shared" si="72"/>
        <v>-2.6935123450223819</v>
      </c>
      <c r="AM75" s="15">
        <f t="shared" si="73"/>
        <v>12.378610666953584</v>
      </c>
      <c r="AP75" s="16">
        <f t="shared" si="74"/>
        <v>12.378610666953584</v>
      </c>
      <c r="AQ75" t="s">
        <v>82</v>
      </c>
      <c r="BC75">
        <v>0</v>
      </c>
      <c r="BD75">
        <v>0</v>
      </c>
    </row>
    <row r="76" spans="1:56" x14ac:dyDescent="0.2">
      <c r="A76" s="28">
        <f>'(Lab)limts'!B72</f>
        <v>63.271666666666668</v>
      </c>
      <c r="B76" s="29">
        <f>'(Lab)limts'!D72</f>
        <v>0.65913166666666667</v>
      </c>
      <c r="C76" s="15">
        <f>'(Lab)limts'!F72</f>
        <v>14.421666666666667</v>
      </c>
      <c r="D76" s="15">
        <f t="shared" si="75"/>
        <v>72.911666666666676</v>
      </c>
      <c r="E76" s="15">
        <f t="shared" si="75"/>
        <v>1.4316666666666666</v>
      </c>
      <c r="F76" s="15">
        <f t="shared" si="75"/>
        <v>13.528333333333334</v>
      </c>
      <c r="G76" s="15">
        <f t="shared" si="45"/>
        <v>14.436721372889595</v>
      </c>
      <c r="H76" s="15">
        <f t="shared" si="46"/>
        <v>13.603877102584477</v>
      </c>
      <c r="I76" s="15">
        <f t="shared" si="47"/>
        <v>14.020299237737035</v>
      </c>
      <c r="J76" s="15">
        <f t="shared" si="48"/>
        <v>0.43452514200653636</v>
      </c>
      <c r="K76" s="15">
        <f t="shared" si="49"/>
        <v>63.271666666666668</v>
      </c>
      <c r="L76" s="15">
        <f t="shared" si="50"/>
        <v>0.94554094772600494</v>
      </c>
      <c r="M76" s="15">
        <f t="shared" si="41"/>
        <v>14.421666666666667</v>
      </c>
      <c r="N76" s="15">
        <f t="shared" si="41"/>
        <v>72.911666666666676</v>
      </c>
      <c r="O76" s="15">
        <f t="shared" si="51"/>
        <v>2.0537618283060244</v>
      </c>
      <c r="P76" s="15">
        <f t="shared" si="52"/>
        <v>13.528333333333334</v>
      </c>
      <c r="Q76" s="15">
        <f t="shared" si="53"/>
        <v>14.452630111099884</v>
      </c>
      <c r="R76" s="15">
        <f t="shared" si="54"/>
        <v>13.683338058572721</v>
      </c>
      <c r="S76" s="15">
        <f t="shared" si="55"/>
        <v>86.2488331102019</v>
      </c>
      <c r="T76" s="15">
        <f t="shared" si="56"/>
        <v>81.367732331444302</v>
      </c>
      <c r="U76" s="15">
        <f t="shared" si="43"/>
        <v>-4.8811007787575988</v>
      </c>
      <c r="V76" s="15">
        <f t="shared" si="57"/>
        <v>9.6400000000000077</v>
      </c>
      <c r="W76" s="15">
        <f t="shared" si="58"/>
        <v>-0.76929205252716315</v>
      </c>
      <c r="X76" s="15">
        <f t="shared" si="59"/>
        <v>-1.197659259771551</v>
      </c>
      <c r="Y76" s="15">
        <f t="shared" si="60"/>
        <v>68.091666666666669</v>
      </c>
      <c r="Z76" s="15">
        <f t="shared" si="61"/>
        <v>14.067984084836302</v>
      </c>
      <c r="AA76" s="15">
        <f t="shared" si="44"/>
        <v>83.808282720823101</v>
      </c>
      <c r="AB76" s="15">
        <f t="shared" si="62"/>
        <v>327.30840277777787</v>
      </c>
      <c r="AC76" s="15">
        <f t="shared" si="63"/>
        <v>1.2634454902015284</v>
      </c>
      <c r="AD76" s="15">
        <f t="shared" si="64"/>
        <v>1.6330592838176337</v>
      </c>
      <c r="AE76" s="15">
        <f t="shared" si="65"/>
        <v>0.5877371130777409</v>
      </c>
      <c r="AF76" s="15">
        <f t="shared" si="66"/>
        <v>1.1240241452926794</v>
      </c>
      <c r="AG76" s="15">
        <f t="shared" si="67"/>
        <v>1.1929189509850438E-24</v>
      </c>
      <c r="AH76" s="15">
        <f t="shared" si="68"/>
        <v>0.26497570900398465</v>
      </c>
      <c r="AI76" s="15">
        <f t="shared" si="69"/>
        <v>-1.1033781109457735E-26</v>
      </c>
      <c r="AJ76" s="15">
        <f t="shared" si="70"/>
        <v>7.6299294862830687</v>
      </c>
      <c r="AK76" s="15">
        <f t="shared" si="71"/>
        <v>-0.47107417357732079</v>
      </c>
      <c r="AL76" s="15">
        <f t="shared" si="72"/>
        <v>-1.0655102604221176</v>
      </c>
      <c r="AM76" s="15">
        <f t="shared" si="73"/>
        <v>7.7183577889165109</v>
      </c>
      <c r="AP76" s="16">
        <f t="shared" si="74"/>
        <v>7.7183577889165109</v>
      </c>
      <c r="AQ76" t="s">
        <v>83</v>
      </c>
      <c r="BC76">
        <v>0</v>
      </c>
      <c r="BD76">
        <v>0</v>
      </c>
    </row>
    <row r="77" spans="1:56" x14ac:dyDescent="0.2">
      <c r="A77" s="28">
        <f>'(Lab)limts'!B73</f>
        <v>58.32166666666668</v>
      </c>
      <c r="B77" s="29">
        <f>'(Lab)limts'!D73</f>
        <v>-0.22558833333333306</v>
      </c>
      <c r="C77" s="15">
        <f>'(Lab)limts'!F73</f>
        <v>17.371666666666666</v>
      </c>
      <c r="D77" s="15">
        <f t="shared" si="75"/>
        <v>72.911666666666676</v>
      </c>
      <c r="E77" s="15">
        <f t="shared" si="75"/>
        <v>1.4316666666666666</v>
      </c>
      <c r="F77" s="15">
        <f t="shared" si="75"/>
        <v>13.528333333333334</v>
      </c>
      <c r="G77" s="15">
        <f t="shared" si="45"/>
        <v>17.373131349123966</v>
      </c>
      <c r="H77" s="15">
        <f t="shared" si="46"/>
        <v>13.603877102584477</v>
      </c>
      <c r="I77" s="15">
        <f t="shared" si="47"/>
        <v>15.488504225854221</v>
      </c>
      <c r="J77" s="15">
        <f t="shared" si="48"/>
        <v>0.40801099971668564</v>
      </c>
      <c r="K77" s="15">
        <f t="shared" si="49"/>
        <v>58.32166666666668</v>
      </c>
      <c r="L77" s="15">
        <f t="shared" si="50"/>
        <v>-0.31763085474108721</v>
      </c>
      <c r="M77" s="15">
        <f t="shared" si="41"/>
        <v>17.371666666666666</v>
      </c>
      <c r="N77" s="15">
        <f t="shared" si="41"/>
        <v>72.911666666666676</v>
      </c>
      <c r="O77" s="15">
        <f t="shared" si="51"/>
        <v>2.015802414594388</v>
      </c>
      <c r="P77" s="15">
        <f t="shared" si="52"/>
        <v>13.528333333333334</v>
      </c>
      <c r="Q77" s="15">
        <f t="shared" si="53"/>
        <v>17.374570272028638</v>
      </c>
      <c r="R77" s="15">
        <f t="shared" si="54"/>
        <v>13.67769213546139</v>
      </c>
      <c r="S77" s="15">
        <f t="shared" si="55"/>
        <v>91.047503390969084</v>
      </c>
      <c r="T77" s="15">
        <f t="shared" si="56"/>
        <v>81.52494302661492</v>
      </c>
      <c r="U77" s="15">
        <f t="shared" si="43"/>
        <v>-9.5225603643541632</v>
      </c>
      <c r="V77" s="15">
        <f t="shared" si="57"/>
        <v>14.589999999999996</v>
      </c>
      <c r="W77" s="15">
        <f t="shared" si="58"/>
        <v>-3.6968781365672481</v>
      </c>
      <c r="X77" s="15">
        <f t="shared" si="59"/>
        <v>-2.559143211491651</v>
      </c>
      <c r="Y77" s="15">
        <f t="shared" si="60"/>
        <v>65.616666666666674</v>
      </c>
      <c r="Z77" s="15">
        <f t="shared" si="61"/>
        <v>15.526131203745013</v>
      </c>
      <c r="AA77" s="15">
        <f t="shared" si="44"/>
        <v>86.286223208791995</v>
      </c>
      <c r="AB77" s="15">
        <f t="shared" si="62"/>
        <v>243.88027777777802</v>
      </c>
      <c r="AC77" s="15">
        <f t="shared" si="63"/>
        <v>1.2251979712631267</v>
      </c>
      <c r="AD77" s="15">
        <f t="shared" si="64"/>
        <v>1.6986759041685255</v>
      </c>
      <c r="AE77" s="15">
        <f t="shared" si="65"/>
        <v>0.59690324643846782</v>
      </c>
      <c r="AF77" s="15">
        <f t="shared" si="66"/>
        <v>1.139013971802175</v>
      </c>
      <c r="AG77" s="15">
        <f t="shared" si="67"/>
        <v>5.3796124283374304E-24</v>
      </c>
      <c r="AH77" s="15">
        <f t="shared" si="68"/>
        <v>0.37098660498302272</v>
      </c>
      <c r="AI77" s="15">
        <f t="shared" si="69"/>
        <v>-6.9665311053414884E-26</v>
      </c>
      <c r="AJ77" s="15">
        <f t="shared" si="70"/>
        <v>11.908279594160877</v>
      </c>
      <c r="AK77" s="15">
        <f t="shared" si="71"/>
        <v>-2.176329297127936</v>
      </c>
      <c r="AL77" s="15">
        <f t="shared" si="72"/>
        <v>-2.2468058117342613</v>
      </c>
      <c r="AM77" s="15">
        <f t="shared" si="73"/>
        <v>12.312256838528368</v>
      </c>
      <c r="AP77" s="16">
        <f t="shared" si="74"/>
        <v>12.312256838528368</v>
      </c>
      <c r="AQ77" t="s">
        <v>84</v>
      </c>
      <c r="BC77">
        <v>0</v>
      </c>
      <c r="BD77">
        <v>0</v>
      </c>
    </row>
    <row r="78" spans="1:56" x14ac:dyDescent="0.2">
      <c r="A78" s="28">
        <f>'(Lab)limts'!B74</f>
        <v>84.722171666666682</v>
      </c>
      <c r="B78" s="29">
        <f>'(Lab)limts'!D74</f>
        <v>-0.49833</v>
      </c>
      <c r="C78" s="15">
        <f>'(Lab)limts'!F74</f>
        <v>10.119999999999999</v>
      </c>
      <c r="D78" s="15">
        <f t="shared" si="75"/>
        <v>72.911666666666676</v>
      </c>
      <c r="E78" s="15">
        <f t="shared" si="75"/>
        <v>1.4316666666666666</v>
      </c>
      <c r="F78" s="15">
        <f t="shared" si="75"/>
        <v>13.528333333333334</v>
      </c>
      <c r="G78" s="15">
        <f t="shared" si="45"/>
        <v>10.132261977905031</v>
      </c>
      <c r="H78" s="15">
        <f t="shared" si="46"/>
        <v>13.603877102584477</v>
      </c>
      <c r="I78" s="15">
        <f t="shared" si="47"/>
        <v>11.868069540244754</v>
      </c>
      <c r="J78" s="15">
        <f t="shared" si="48"/>
        <v>0.4632435479280046</v>
      </c>
      <c r="K78" s="15">
        <f t="shared" si="49"/>
        <v>84.722171666666682</v>
      </c>
      <c r="L78" s="15">
        <f t="shared" si="50"/>
        <v>-0.72917815723896251</v>
      </c>
      <c r="M78" s="15">
        <f t="shared" si="41"/>
        <v>10.119999999999999</v>
      </c>
      <c r="N78" s="15">
        <f t="shared" si="41"/>
        <v>72.911666666666676</v>
      </c>
      <c r="O78" s="15">
        <f t="shared" si="51"/>
        <v>2.0948770127835932</v>
      </c>
      <c r="P78" s="15">
        <f t="shared" si="52"/>
        <v>13.528333333333334</v>
      </c>
      <c r="Q78" s="15">
        <f t="shared" si="53"/>
        <v>10.146235793879146</v>
      </c>
      <c r="R78" s="15">
        <f t="shared" si="54"/>
        <v>13.689569477396537</v>
      </c>
      <c r="S78" s="15">
        <f t="shared" si="55"/>
        <v>94.121220830650913</v>
      </c>
      <c r="T78" s="15">
        <f t="shared" si="56"/>
        <v>81.197599565566676</v>
      </c>
      <c r="U78" s="15">
        <f t="shared" si="43"/>
        <v>-12.923621265084236</v>
      </c>
      <c r="V78" s="15">
        <f t="shared" si="57"/>
        <v>-11.810505000000006</v>
      </c>
      <c r="W78" s="15">
        <f t="shared" si="58"/>
        <v>3.5433336835173908</v>
      </c>
      <c r="X78" s="15">
        <f t="shared" si="59"/>
        <v>-2.6526986488655893</v>
      </c>
      <c r="Y78" s="15">
        <f t="shared" si="60"/>
        <v>78.816919166666679</v>
      </c>
      <c r="Z78" s="15">
        <f t="shared" si="61"/>
        <v>11.917902635637841</v>
      </c>
      <c r="AA78" s="15">
        <f t="shared" si="44"/>
        <v>87.659410198108787</v>
      </c>
      <c r="AB78" s="15">
        <f t="shared" si="62"/>
        <v>830.41483025820139</v>
      </c>
      <c r="AC78" s="15">
        <f t="shared" si="63"/>
        <v>1.4271406881952196</v>
      </c>
      <c r="AD78" s="15">
        <f t="shared" si="64"/>
        <v>1.536305618603703</v>
      </c>
      <c r="AE78" s="15">
        <f t="shared" si="65"/>
        <v>0.60355336664997727</v>
      </c>
      <c r="AF78" s="15">
        <f t="shared" si="66"/>
        <v>1.1078963538871878</v>
      </c>
      <c r="AG78" s="15">
        <f t="shared" si="67"/>
        <v>1.2290726977809255E-23</v>
      </c>
      <c r="AH78" s="15">
        <f t="shared" si="68"/>
        <v>0.14918589928253392</v>
      </c>
      <c r="AI78" s="15">
        <f t="shared" si="69"/>
        <v>-6.4004824529943198E-26</v>
      </c>
      <c r="AJ78" s="15">
        <f t="shared" si="70"/>
        <v>-8.2756417063097842</v>
      </c>
      <c r="AK78" s="15">
        <f t="shared" si="71"/>
        <v>2.3063989616452805</v>
      </c>
      <c r="AL78" s="15">
        <f t="shared" si="72"/>
        <v>-2.3943563308591789</v>
      </c>
      <c r="AM78" s="15">
        <f t="shared" si="73"/>
        <v>8.9184451593659411</v>
      </c>
      <c r="AP78" s="16">
        <f t="shared" si="74"/>
        <v>8.9184451593659411</v>
      </c>
      <c r="AQ78" t="s">
        <v>85</v>
      </c>
      <c r="BC78">
        <v>0</v>
      </c>
      <c r="BD78">
        <v>0</v>
      </c>
    </row>
    <row r="79" spans="1:56" x14ac:dyDescent="0.2">
      <c r="A79" s="28">
        <f>'(Lab)limts'!B75</f>
        <v>60.224999999999994</v>
      </c>
      <c r="B79" s="29">
        <f>'(Lab)limts'!D75</f>
        <v>1.218118333333333</v>
      </c>
      <c r="C79" s="15">
        <f>'(Lab)limts'!F75</f>
        <v>-5.3316666666666661</v>
      </c>
      <c r="D79" s="15">
        <f t="shared" si="75"/>
        <v>72.911666666666676</v>
      </c>
      <c r="E79" s="15">
        <f t="shared" si="75"/>
        <v>1.4316666666666666</v>
      </c>
      <c r="F79" s="15">
        <f t="shared" si="75"/>
        <v>13.528333333333334</v>
      </c>
      <c r="G79" s="15">
        <f t="shared" si="45"/>
        <v>5.4690476061602551</v>
      </c>
      <c r="H79" s="15">
        <f t="shared" si="46"/>
        <v>13.603877102584477</v>
      </c>
      <c r="I79" s="15">
        <f t="shared" si="47"/>
        <v>9.5364623543723663</v>
      </c>
      <c r="J79" s="15">
        <f t="shared" si="48"/>
        <v>0.48286908869275069</v>
      </c>
      <c r="K79" s="15">
        <f t="shared" si="49"/>
        <v>60.224999999999994</v>
      </c>
      <c r="L79" s="15">
        <f t="shared" si="50"/>
        <v>1.8063100228699318</v>
      </c>
      <c r="M79" s="15">
        <f t="shared" si="41"/>
        <v>-5.3316666666666661</v>
      </c>
      <c r="N79" s="15">
        <f t="shared" si="41"/>
        <v>72.911666666666676</v>
      </c>
      <c r="O79" s="15">
        <f t="shared" si="51"/>
        <v>2.1229742453117879</v>
      </c>
      <c r="P79" s="15">
        <f t="shared" si="52"/>
        <v>13.528333333333334</v>
      </c>
      <c r="Q79" s="15">
        <f t="shared" si="53"/>
        <v>5.629336136984965</v>
      </c>
      <c r="R79" s="15">
        <f t="shared" si="54"/>
        <v>13.693897269369117</v>
      </c>
      <c r="S79" s="15">
        <f t="shared" si="55"/>
        <v>288.7158149267226</v>
      </c>
      <c r="T79" s="15">
        <f t="shared" si="56"/>
        <v>81.081424235380268</v>
      </c>
      <c r="U79" s="15">
        <f t="shared" si="43"/>
        <v>-207.63439069134233</v>
      </c>
      <c r="V79" s="15">
        <f t="shared" si="57"/>
        <v>12.686666666666682</v>
      </c>
      <c r="W79" s="15">
        <f t="shared" si="58"/>
        <v>8.0645611323841528</v>
      </c>
      <c r="X79" s="15">
        <f t="shared" si="59"/>
        <v>-17.051766183355127</v>
      </c>
      <c r="Y79" s="15">
        <f t="shared" si="60"/>
        <v>66.568333333333328</v>
      </c>
      <c r="Z79" s="15">
        <f t="shared" si="61"/>
        <v>9.6616167031770406</v>
      </c>
      <c r="AA79" s="15">
        <f t="shared" si="44"/>
        <v>184.89861958105143</v>
      </c>
      <c r="AB79" s="15">
        <f t="shared" si="62"/>
        <v>274.50966944444428</v>
      </c>
      <c r="AC79" s="15">
        <f t="shared" si="63"/>
        <v>1.239938050979442</v>
      </c>
      <c r="AD79" s="15">
        <f t="shared" si="64"/>
        <v>1.4347727516429667</v>
      </c>
      <c r="AE79" s="15">
        <f t="shared" si="65"/>
        <v>0.94579286706613497</v>
      </c>
      <c r="AF79" s="15">
        <f t="shared" si="66"/>
        <v>1.1370683224328781</v>
      </c>
      <c r="AG79" s="15">
        <f t="shared" si="67"/>
        <v>6.854523787201839E-5</v>
      </c>
      <c r="AH79" s="15">
        <f t="shared" si="68"/>
        <v>7.1719106233954222E-2</v>
      </c>
      <c r="AI79" s="15">
        <f t="shared" si="69"/>
        <v>-1.7160088364441536E-7</v>
      </c>
      <c r="AJ79" s="15">
        <f t="shared" si="70"/>
        <v>10.231693959746885</v>
      </c>
      <c r="AK79" s="15">
        <f t="shared" si="71"/>
        <v>5.6207933438583755</v>
      </c>
      <c r="AL79" s="15">
        <f t="shared" si="72"/>
        <v>-14.996254707783141</v>
      </c>
      <c r="AM79" s="15">
        <f t="shared" si="73"/>
        <v>19.004434977798621</v>
      </c>
      <c r="AP79" s="16">
        <f t="shared" si="74"/>
        <v>19.004434977798621</v>
      </c>
      <c r="AQ79" t="s">
        <v>86</v>
      </c>
      <c r="BC79">
        <v>0</v>
      </c>
      <c r="BD79">
        <v>0</v>
      </c>
    </row>
    <row r="80" spans="1:56" x14ac:dyDescent="0.2">
      <c r="A80" s="28">
        <f>'(Lab)limts'!B76</f>
        <v>49.830000000000005</v>
      </c>
      <c r="B80" s="29">
        <f>'(Lab)limts'!D76</f>
        <v>0.74826499999999996</v>
      </c>
      <c r="C80" s="15">
        <f>'(Lab)limts'!F76</f>
        <v>1.5549999999999999</v>
      </c>
      <c r="D80" s="15">
        <f t="shared" si="75"/>
        <v>72.911666666666676</v>
      </c>
      <c r="E80" s="15">
        <f t="shared" si="75"/>
        <v>1.4316666666666666</v>
      </c>
      <c r="F80" s="15">
        <f t="shared" si="75"/>
        <v>13.528333333333334</v>
      </c>
      <c r="G80" s="15">
        <f t="shared" si="45"/>
        <v>1.7256666857261282</v>
      </c>
      <c r="H80" s="15">
        <f t="shared" si="46"/>
        <v>13.603877102584477</v>
      </c>
      <c r="I80" s="15">
        <f t="shared" si="47"/>
        <v>7.6647718941553027</v>
      </c>
      <c r="J80" s="15">
        <f t="shared" si="48"/>
        <v>0.4920224045437423</v>
      </c>
      <c r="K80" s="15">
        <f t="shared" si="49"/>
        <v>49.830000000000005</v>
      </c>
      <c r="L80" s="15">
        <f t="shared" si="50"/>
        <v>1.1164281445359232</v>
      </c>
      <c r="M80" s="15">
        <f t="shared" si="41"/>
        <v>1.5549999999999999</v>
      </c>
      <c r="N80" s="15">
        <f t="shared" si="41"/>
        <v>72.911666666666676</v>
      </c>
      <c r="O80" s="15">
        <f t="shared" si="51"/>
        <v>2.1360787425051244</v>
      </c>
      <c r="P80" s="15">
        <f t="shared" si="52"/>
        <v>13.528333333333334</v>
      </c>
      <c r="Q80" s="15">
        <f t="shared" si="53"/>
        <v>1.91427187251757</v>
      </c>
      <c r="R80" s="15">
        <f t="shared" si="54"/>
        <v>13.695934987139799</v>
      </c>
      <c r="S80" s="15">
        <f t="shared" si="55"/>
        <v>54.32315685451843</v>
      </c>
      <c r="T80" s="15">
        <f t="shared" si="56"/>
        <v>81.027265488950093</v>
      </c>
      <c r="U80" s="15">
        <f t="shared" si="43"/>
        <v>26.704108634431662</v>
      </c>
      <c r="V80" s="15">
        <f t="shared" si="57"/>
        <v>23.081666666666671</v>
      </c>
      <c r="W80" s="15">
        <f t="shared" si="58"/>
        <v>11.781663114622228</v>
      </c>
      <c r="X80" s="15">
        <f t="shared" si="59"/>
        <v>2.3649128327699729</v>
      </c>
      <c r="Y80" s="15">
        <f t="shared" si="60"/>
        <v>61.370833333333337</v>
      </c>
      <c r="Z80" s="15">
        <f t="shared" si="61"/>
        <v>7.8051034298286845</v>
      </c>
      <c r="AA80" s="15">
        <f t="shared" si="44"/>
        <v>67.675211171734261</v>
      </c>
      <c r="AB80" s="15">
        <f t="shared" si="62"/>
        <v>129.29585069444454</v>
      </c>
      <c r="AC80" s="15">
        <f t="shared" si="63"/>
        <v>1.1587274276483643</v>
      </c>
      <c r="AD80" s="15">
        <f t="shared" si="64"/>
        <v>1.3512296543422908</v>
      </c>
      <c r="AE80" s="15">
        <f t="shared" si="65"/>
        <v>0.59197514735280099</v>
      </c>
      <c r="AF80" s="15">
        <f t="shared" si="66"/>
        <v>1.0693064087946502</v>
      </c>
      <c r="AG80" s="15">
        <f t="shared" si="67"/>
        <v>4.0651725027225972E-29</v>
      </c>
      <c r="AH80" s="15">
        <f t="shared" si="68"/>
        <v>3.4001847302943838E-2</v>
      </c>
      <c r="AI80" s="15">
        <f t="shared" si="69"/>
        <v>-4.8249059833853664E-32</v>
      </c>
      <c r="AJ80" s="15">
        <f t="shared" si="70"/>
        <v>19.919841470837433</v>
      </c>
      <c r="AK80" s="15">
        <f t="shared" si="71"/>
        <v>8.7192159206696331</v>
      </c>
      <c r="AL80" s="15">
        <f t="shared" si="72"/>
        <v>2.2116325248959874</v>
      </c>
      <c r="AM80" s="15">
        <f t="shared" si="73"/>
        <v>21.856718164439314</v>
      </c>
      <c r="AP80" s="16">
        <f t="shared" si="74"/>
        <v>21.856718164439314</v>
      </c>
      <c r="AQ80" t="s">
        <v>87</v>
      </c>
      <c r="BC80">
        <v>0</v>
      </c>
      <c r="BD80">
        <v>0</v>
      </c>
    </row>
    <row r="81" spans="1:56" x14ac:dyDescent="0.2">
      <c r="A81" s="28">
        <f>'(Lab)limts'!B77</f>
        <v>68.041666666666671</v>
      </c>
      <c r="B81" s="29">
        <f>'(Lab)limts'!D77</f>
        <v>1.0871583333333332</v>
      </c>
      <c r="C81" s="15">
        <f>'(Lab)limts'!F77</f>
        <v>4.623333333333334</v>
      </c>
      <c r="D81" s="15">
        <f t="shared" si="75"/>
        <v>72.911666666666676</v>
      </c>
      <c r="E81" s="15">
        <f t="shared" si="75"/>
        <v>1.4316666666666666</v>
      </c>
      <c r="F81" s="15">
        <f t="shared" si="75"/>
        <v>13.528333333333334</v>
      </c>
      <c r="G81" s="15">
        <f t="shared" si="45"/>
        <v>4.7494341086962377</v>
      </c>
      <c r="H81" s="15">
        <f t="shared" si="46"/>
        <v>13.603877102584477</v>
      </c>
      <c r="I81" s="15">
        <f t="shared" si="47"/>
        <v>9.1766556056403576</v>
      </c>
      <c r="J81" s="15">
        <f t="shared" si="48"/>
        <v>0.48502452491993248</v>
      </c>
      <c r="K81" s="15">
        <f t="shared" si="49"/>
        <v>68.041666666666671</v>
      </c>
      <c r="L81" s="15">
        <f t="shared" si="50"/>
        <v>1.6144567874710789</v>
      </c>
      <c r="M81" s="15">
        <f t="shared" si="41"/>
        <v>4.623333333333334</v>
      </c>
      <c r="N81" s="15">
        <f t="shared" si="41"/>
        <v>72.911666666666676</v>
      </c>
      <c r="O81" s="15">
        <f t="shared" si="51"/>
        <v>2.1260601115103701</v>
      </c>
      <c r="P81" s="15">
        <f t="shared" si="52"/>
        <v>13.528333333333334</v>
      </c>
      <c r="Q81" s="15">
        <f t="shared" si="53"/>
        <v>4.8971095382605601</v>
      </c>
      <c r="R81" s="15">
        <f t="shared" si="54"/>
        <v>13.694376012638665</v>
      </c>
      <c r="S81" s="15">
        <f t="shared" si="55"/>
        <v>70.750922222412512</v>
      </c>
      <c r="T81" s="15">
        <f t="shared" si="56"/>
        <v>81.068669404365409</v>
      </c>
      <c r="U81" s="15">
        <f t="shared" si="43"/>
        <v>10.317747181952896</v>
      </c>
      <c r="V81" s="15">
        <f t="shared" si="57"/>
        <v>4.8700000000000045</v>
      </c>
      <c r="W81" s="15">
        <f t="shared" si="58"/>
        <v>8.7972664743781053</v>
      </c>
      <c r="X81" s="15">
        <f t="shared" si="59"/>
        <v>1.4727068750946544</v>
      </c>
      <c r="Y81" s="15">
        <f t="shared" si="60"/>
        <v>70.476666666666674</v>
      </c>
      <c r="Z81" s="15">
        <f t="shared" si="61"/>
        <v>9.2957427754496127</v>
      </c>
      <c r="AA81" s="15">
        <f t="shared" si="44"/>
        <v>75.909795813388968</v>
      </c>
      <c r="AB81" s="15">
        <f t="shared" si="62"/>
        <v>419.29387777777805</v>
      </c>
      <c r="AC81" s="15">
        <f t="shared" si="63"/>
        <v>1.300076651443407</v>
      </c>
      <c r="AD81" s="15">
        <f t="shared" si="64"/>
        <v>1.4183084248952325</v>
      </c>
      <c r="AE81" s="15">
        <f t="shared" si="65"/>
        <v>0.57891375461476036</v>
      </c>
      <c r="AF81" s="15">
        <f t="shared" si="66"/>
        <v>1.0807215002810286</v>
      </c>
      <c r="AG81" s="15">
        <f t="shared" si="67"/>
        <v>8.6015278769912205E-27</v>
      </c>
      <c r="AH81" s="15">
        <f t="shared" si="68"/>
        <v>6.266442048278742E-2</v>
      </c>
      <c r="AI81" s="15">
        <f t="shared" si="69"/>
        <v>-1.8814990013535772E-29</v>
      </c>
      <c r="AJ81" s="15">
        <f t="shared" si="70"/>
        <v>3.7459329760234512</v>
      </c>
      <c r="AK81" s="15">
        <f t="shared" si="71"/>
        <v>6.2026469842255514</v>
      </c>
      <c r="AL81" s="15">
        <f t="shared" si="72"/>
        <v>1.3627071125277832</v>
      </c>
      <c r="AM81" s="15">
        <f t="shared" si="73"/>
        <v>7.3730464630514874</v>
      </c>
      <c r="AP81" s="16">
        <f t="shared" si="74"/>
        <v>7.3730464630514874</v>
      </c>
      <c r="AQ81" t="s">
        <v>88</v>
      </c>
      <c r="BC81">
        <v>0</v>
      </c>
      <c r="BD81">
        <v>0</v>
      </c>
    </row>
    <row r="82" spans="1:56" x14ac:dyDescent="0.2">
      <c r="A82" s="28">
        <f>'(Lab)limts'!B78</f>
        <v>52.051666666666669</v>
      </c>
      <c r="B82" s="29">
        <f>'(Lab)limts'!D78</f>
        <v>-5.5588333333333351E-2</v>
      </c>
      <c r="C82" s="15">
        <f>'(Lab)limts'!F78</f>
        <v>17.371666666666666</v>
      </c>
      <c r="D82" s="15">
        <f t="shared" si="75"/>
        <v>72.911666666666676</v>
      </c>
      <c r="E82" s="15">
        <f t="shared" si="75"/>
        <v>1.4316666666666666</v>
      </c>
      <c r="F82" s="15">
        <f t="shared" si="75"/>
        <v>13.528333333333334</v>
      </c>
      <c r="G82" s="15">
        <f t="shared" si="45"/>
        <v>17.371755606172353</v>
      </c>
      <c r="H82" s="15">
        <f t="shared" si="46"/>
        <v>13.603877102584477</v>
      </c>
      <c r="I82" s="15">
        <f t="shared" si="47"/>
        <v>15.487816354378415</v>
      </c>
      <c r="J82" s="15">
        <f t="shared" si="48"/>
        <v>0.4080248139435188</v>
      </c>
      <c r="K82" s="15">
        <f t="shared" si="49"/>
        <v>52.051666666666669</v>
      </c>
      <c r="L82" s="15">
        <f t="shared" si="50"/>
        <v>-7.8269752699096987E-2</v>
      </c>
      <c r="M82" s="15">
        <f t="shared" si="41"/>
        <v>17.371666666666666</v>
      </c>
      <c r="N82" s="15">
        <f t="shared" si="41"/>
        <v>72.911666666666676</v>
      </c>
      <c r="O82" s="15">
        <f t="shared" si="51"/>
        <v>2.0158221919624708</v>
      </c>
      <c r="P82" s="15">
        <f t="shared" si="52"/>
        <v>13.528333333333334</v>
      </c>
      <c r="Q82" s="15">
        <f t="shared" si="53"/>
        <v>17.371842991806176</v>
      </c>
      <c r="R82" s="15">
        <f t="shared" si="54"/>
        <v>13.677695050240963</v>
      </c>
      <c r="S82" s="15">
        <f t="shared" si="55"/>
        <v>90.258150022890263</v>
      </c>
      <c r="T82" s="15">
        <f t="shared" si="56"/>
        <v>81.524861084025545</v>
      </c>
      <c r="U82" s="15">
        <f t="shared" si="43"/>
        <v>-8.7332889388647175</v>
      </c>
      <c r="V82" s="15">
        <f t="shared" si="57"/>
        <v>20.860000000000007</v>
      </c>
      <c r="W82" s="15">
        <f t="shared" si="58"/>
        <v>-3.6941479415652125</v>
      </c>
      <c r="X82" s="15">
        <f t="shared" si="59"/>
        <v>-2.3472756910165185</v>
      </c>
      <c r="Y82" s="15">
        <f t="shared" si="60"/>
        <v>62.481666666666669</v>
      </c>
      <c r="Z82" s="15">
        <f t="shared" si="61"/>
        <v>15.52476902102357</v>
      </c>
      <c r="AA82" s="15">
        <f t="shared" si="44"/>
        <v>85.891505553457904</v>
      </c>
      <c r="AB82" s="15">
        <f t="shared" si="62"/>
        <v>155.79200277777784</v>
      </c>
      <c r="AC82" s="15">
        <f t="shared" si="63"/>
        <v>1.1762531398505582</v>
      </c>
      <c r="AD82" s="15">
        <f t="shared" si="64"/>
        <v>1.6986146059460605</v>
      </c>
      <c r="AE82" s="15">
        <f t="shared" si="65"/>
        <v>0.59520424170283448</v>
      </c>
      <c r="AF82" s="15">
        <f t="shared" si="66"/>
        <v>1.1386061255915498</v>
      </c>
      <c r="AG82" s="15">
        <f t="shared" si="67"/>
        <v>4.2376265585230494E-24</v>
      </c>
      <c r="AH82" s="15">
        <f t="shared" si="68"/>
        <v>0.37087661543793943</v>
      </c>
      <c r="AI82" s="15">
        <f t="shared" si="69"/>
        <v>-5.4860466473140513E-26</v>
      </c>
      <c r="AJ82" s="15">
        <f t="shared" si="70"/>
        <v>17.734277846561369</v>
      </c>
      <c r="AK82" s="15">
        <f t="shared" si="71"/>
        <v>-2.1748005278146771</v>
      </c>
      <c r="AL82" s="15">
        <f t="shared" si="72"/>
        <v>-2.061534395660324</v>
      </c>
      <c r="AM82" s="15">
        <f t="shared" si="73"/>
        <v>17.985669076776404</v>
      </c>
      <c r="AP82" s="16">
        <f t="shared" si="74"/>
        <v>17.985669076776404</v>
      </c>
      <c r="AQ82" t="s">
        <v>89</v>
      </c>
      <c r="BC82">
        <v>0</v>
      </c>
      <c r="BD82">
        <v>0</v>
      </c>
    </row>
    <row r="83" spans="1:56" x14ac:dyDescent="0.2">
      <c r="A83" s="28">
        <f>'(Lab)limts'!B79</f>
        <v>40.094999999999999</v>
      </c>
      <c r="B83" s="29">
        <f>'(Lab)limts'!D79</f>
        <v>5.2278333333333427E-2</v>
      </c>
      <c r="C83" s="15">
        <f>'(Lab)limts'!F79</f>
        <v>16.003333333333334</v>
      </c>
      <c r="D83" s="15">
        <f t="shared" si="75"/>
        <v>72.911666666666676</v>
      </c>
      <c r="E83" s="15">
        <f t="shared" si="75"/>
        <v>1.4316666666666666</v>
      </c>
      <c r="F83" s="15">
        <f t="shared" si="75"/>
        <v>13.528333333333334</v>
      </c>
      <c r="G83" s="15">
        <f t="shared" si="45"/>
        <v>16.003418722320362</v>
      </c>
      <c r="H83" s="15">
        <f t="shared" si="46"/>
        <v>13.603877102584477</v>
      </c>
      <c r="I83" s="15">
        <f t="shared" si="47"/>
        <v>14.803647912452419</v>
      </c>
      <c r="J83" s="15">
        <f t="shared" si="48"/>
        <v>0.42111452899493163</v>
      </c>
      <c r="K83" s="15">
        <f t="shared" si="49"/>
        <v>40.094999999999999</v>
      </c>
      <c r="L83" s="15">
        <f t="shared" si="50"/>
        <v>7.4293499051640163E-2</v>
      </c>
      <c r="M83" s="15">
        <f t="shared" si="41"/>
        <v>16.003333333333334</v>
      </c>
      <c r="N83" s="15">
        <f t="shared" si="41"/>
        <v>72.911666666666676</v>
      </c>
      <c r="O83" s="15">
        <f t="shared" si="51"/>
        <v>2.0345623006777438</v>
      </c>
      <c r="P83" s="15">
        <f t="shared" si="52"/>
        <v>13.528333333333334</v>
      </c>
      <c r="Q83" s="15">
        <f t="shared" si="53"/>
        <v>16.003505781602328</v>
      </c>
      <c r="R83" s="15">
        <f t="shared" si="54"/>
        <v>13.680469528971472</v>
      </c>
      <c r="S83" s="15">
        <f t="shared" si="55"/>
        <v>89.73401332878764</v>
      </c>
      <c r="T83" s="15">
        <f t="shared" si="56"/>
        <v>81.447231859643281</v>
      </c>
      <c r="U83" s="15">
        <f t="shared" si="43"/>
        <v>-8.2867814691443584</v>
      </c>
      <c r="V83" s="15">
        <f t="shared" si="57"/>
        <v>32.816666666666677</v>
      </c>
      <c r="W83" s="15">
        <f t="shared" si="58"/>
        <v>-2.3230362526308568</v>
      </c>
      <c r="X83" s="15">
        <f t="shared" si="59"/>
        <v>-2.1381724307434684</v>
      </c>
      <c r="Y83" s="15">
        <f t="shared" si="60"/>
        <v>56.503333333333337</v>
      </c>
      <c r="Z83" s="15">
        <f t="shared" si="61"/>
        <v>14.8419876552869</v>
      </c>
      <c r="AA83" s="15">
        <f t="shared" si="44"/>
        <v>85.590622594215461</v>
      </c>
      <c r="AB83" s="15">
        <f t="shared" si="62"/>
        <v>42.2933444444445</v>
      </c>
      <c r="AC83" s="15">
        <f t="shared" si="63"/>
        <v>1.0803789751089106</v>
      </c>
      <c r="AD83" s="15">
        <f t="shared" si="64"/>
        <v>1.6678894444879104</v>
      </c>
      <c r="AE83" s="15">
        <f t="shared" si="65"/>
        <v>0.59397135179880445</v>
      </c>
      <c r="AF83" s="15">
        <f t="shared" si="66"/>
        <v>1.132235732064879</v>
      </c>
      <c r="AG83" s="15">
        <f t="shared" si="67"/>
        <v>3.5317023779022359E-24</v>
      </c>
      <c r="AH83" s="15">
        <f t="shared" si="68"/>
        <v>0.31833903561511073</v>
      </c>
      <c r="AI83" s="15">
        <f t="shared" si="69"/>
        <v>-3.9244731064503103E-26</v>
      </c>
      <c r="AJ83" s="15">
        <f t="shared" si="70"/>
        <v>30.375143743757604</v>
      </c>
      <c r="AK83" s="15">
        <f t="shared" si="71"/>
        <v>-1.3927999006817235</v>
      </c>
      <c r="AL83" s="15">
        <f t="shared" si="72"/>
        <v>-1.8884516449980291</v>
      </c>
      <c r="AM83" s="15">
        <f t="shared" si="73"/>
        <v>30.465644562896934</v>
      </c>
      <c r="AP83" s="16">
        <f t="shared" si="74"/>
        <v>30.465644562896934</v>
      </c>
      <c r="AQ83" t="s">
        <v>90</v>
      </c>
      <c r="BC83">
        <v>0</v>
      </c>
      <c r="BD83">
        <v>0</v>
      </c>
    </row>
    <row r="84" spans="1:56" x14ac:dyDescent="0.2">
      <c r="A84" s="28">
        <f>'(Lab)limts'!B80</f>
        <v>43.778333333333329</v>
      </c>
      <c r="B84" s="29">
        <f>'(Lab)limts'!D80</f>
        <v>-8.9366699999999994</v>
      </c>
      <c r="C84" s="15">
        <f>'(Lab)limts'!F80</f>
        <v>14.744999999999999</v>
      </c>
      <c r="D84" s="15">
        <f t="shared" si="75"/>
        <v>72.911666666666676</v>
      </c>
      <c r="E84" s="15">
        <f t="shared" si="75"/>
        <v>1.4316666666666666</v>
      </c>
      <c r="F84" s="15">
        <f t="shared" si="75"/>
        <v>13.528333333333334</v>
      </c>
      <c r="G84" s="15">
        <f t="shared" si="45"/>
        <v>17.241783425414553</v>
      </c>
      <c r="H84" s="15">
        <f t="shared" si="46"/>
        <v>13.603877102584477</v>
      </c>
      <c r="I84" s="15">
        <f t="shared" si="47"/>
        <v>15.422830263999515</v>
      </c>
      <c r="J84" s="15">
        <f t="shared" si="48"/>
        <v>0.40932396776341251</v>
      </c>
      <c r="K84" s="15">
        <f t="shared" si="49"/>
        <v>43.778333333333329</v>
      </c>
      <c r="L84" s="15">
        <f t="shared" si="50"/>
        <v>-12.594663222992256</v>
      </c>
      <c r="M84" s="15">
        <f t="shared" si="41"/>
        <v>14.744999999999999</v>
      </c>
      <c r="N84" s="15">
        <f t="shared" si="41"/>
        <v>72.911666666666676</v>
      </c>
      <c r="O84" s="15">
        <f t="shared" si="51"/>
        <v>2.0176821471812856</v>
      </c>
      <c r="P84" s="15">
        <f t="shared" si="52"/>
        <v>13.528333333333334</v>
      </c>
      <c r="Q84" s="15">
        <f t="shared" si="53"/>
        <v>19.391765435374719</v>
      </c>
      <c r="R84" s="15">
        <f t="shared" si="54"/>
        <v>13.677969294629662</v>
      </c>
      <c r="S84" s="15">
        <f t="shared" si="55"/>
        <v>130.50279384377737</v>
      </c>
      <c r="T84" s="15">
        <f t="shared" si="56"/>
        <v>81.517154979842758</v>
      </c>
      <c r="U84" s="15">
        <f t="shared" si="43"/>
        <v>-48.985638863934611</v>
      </c>
      <c r="V84" s="15">
        <f t="shared" si="57"/>
        <v>29.133333333333347</v>
      </c>
      <c r="W84" s="15">
        <f t="shared" si="58"/>
        <v>-5.7137961407450568</v>
      </c>
      <c r="X84" s="15">
        <f t="shared" si="59"/>
        <v>-13.503830888196752</v>
      </c>
      <c r="Y84" s="15">
        <f t="shared" si="60"/>
        <v>58.344999999999999</v>
      </c>
      <c r="Z84" s="15">
        <f t="shared" si="61"/>
        <v>16.534867365002192</v>
      </c>
      <c r="AA84" s="15">
        <f t="shared" si="44"/>
        <v>106.00997441181006</v>
      </c>
      <c r="AB84" s="15">
        <f t="shared" si="62"/>
        <v>69.639024999999975</v>
      </c>
      <c r="AC84" s="15">
        <f t="shared" si="63"/>
        <v>1.1103304473384323</v>
      </c>
      <c r="AD84" s="15">
        <f t="shared" si="64"/>
        <v>1.7440690314250986</v>
      </c>
      <c r="AE84" s="15">
        <f t="shared" si="65"/>
        <v>0.81443131931275237</v>
      </c>
      <c r="AF84" s="15">
        <f t="shared" si="66"/>
        <v>1.2019977076411017</v>
      </c>
      <c r="AG84" s="15">
        <f t="shared" si="67"/>
        <v>4.2978210051506625E-19</v>
      </c>
      <c r="AH84" s="15">
        <f t="shared" si="68"/>
        <v>0.45808007080064206</v>
      </c>
      <c r="AI84" s="15">
        <f t="shared" si="69"/>
        <v>-6.8722204918370268E-21</v>
      </c>
      <c r="AJ84" s="15">
        <f t="shared" si="70"/>
        <v>26.238435056130108</v>
      </c>
      <c r="AK84" s="15">
        <f t="shared" si="71"/>
        <v>-3.2761295784698667</v>
      </c>
      <c r="AL84" s="15">
        <f t="shared" si="72"/>
        <v>-11.23448971853513</v>
      </c>
      <c r="AM84" s="15">
        <f t="shared" si="73"/>
        <v>28.729814800056648</v>
      </c>
      <c r="AP84" s="16">
        <f t="shared" si="74"/>
        <v>28.729814800056648</v>
      </c>
      <c r="AQ84" t="s">
        <v>91</v>
      </c>
      <c r="BC84">
        <v>0</v>
      </c>
      <c r="BD84">
        <v>0</v>
      </c>
    </row>
    <row r="85" spans="1:56" x14ac:dyDescent="0.2">
      <c r="A85" s="28">
        <f>'(Lab)limts'!B81</f>
        <v>88.547506666666678</v>
      </c>
      <c r="B85" s="29">
        <f>'(Lab)limts'!D81</f>
        <v>-0.72167000000000003</v>
      </c>
      <c r="C85" s="15">
        <f>'(Lab)limts'!F81</f>
        <v>2.9800000000000004</v>
      </c>
      <c r="D85" s="15">
        <f t="shared" si="75"/>
        <v>72.911666666666676</v>
      </c>
      <c r="E85" s="15">
        <f t="shared" si="75"/>
        <v>1.4316666666666666</v>
      </c>
      <c r="F85" s="15">
        <f t="shared" si="75"/>
        <v>13.528333333333334</v>
      </c>
      <c r="G85" s="15">
        <f t="shared" si="45"/>
        <v>3.0661388730616888</v>
      </c>
      <c r="H85" s="15">
        <f t="shared" si="46"/>
        <v>13.603877102584477</v>
      </c>
      <c r="I85" s="15">
        <f t="shared" si="47"/>
        <v>8.3350079878230829</v>
      </c>
      <c r="J85" s="15">
        <f t="shared" si="48"/>
        <v>0.48930325511082456</v>
      </c>
      <c r="K85" s="15">
        <f t="shared" si="49"/>
        <v>88.547506666666678</v>
      </c>
      <c r="L85" s="15">
        <f t="shared" si="50"/>
        <v>-1.0747854801158288</v>
      </c>
      <c r="M85" s="15">
        <f t="shared" si="41"/>
        <v>2.9800000000000004</v>
      </c>
      <c r="N85" s="15">
        <f t="shared" si="41"/>
        <v>72.911666666666676</v>
      </c>
      <c r="O85" s="15">
        <f t="shared" si="51"/>
        <v>2.1321858269003302</v>
      </c>
      <c r="P85" s="15">
        <f t="shared" si="52"/>
        <v>13.528333333333334</v>
      </c>
      <c r="Q85" s="15">
        <f t="shared" si="53"/>
        <v>3.1678958045156431</v>
      </c>
      <c r="R85" s="15">
        <f t="shared" si="54"/>
        <v>13.695328370587266</v>
      </c>
      <c r="S85" s="15">
        <f t="shared" si="55"/>
        <v>109.83266376975023</v>
      </c>
      <c r="T85" s="15">
        <f t="shared" si="56"/>
        <v>81.043352589890404</v>
      </c>
      <c r="U85" s="15">
        <f t="shared" si="43"/>
        <v>-28.789311179859823</v>
      </c>
      <c r="V85" s="15">
        <f t="shared" si="57"/>
        <v>-15.635840000000002</v>
      </c>
      <c r="W85" s="15">
        <f t="shared" si="58"/>
        <v>10.527432566071623</v>
      </c>
      <c r="X85" s="15">
        <f t="shared" si="59"/>
        <v>-3.2749297155741655</v>
      </c>
      <c r="Y85" s="15">
        <f t="shared" si="60"/>
        <v>80.729586666666677</v>
      </c>
      <c r="Z85" s="15">
        <f t="shared" si="61"/>
        <v>8.4316120875514535</v>
      </c>
      <c r="AA85" s="15">
        <f t="shared" si="44"/>
        <v>95.438008179820315</v>
      </c>
      <c r="AB85" s="15">
        <f t="shared" si="62"/>
        <v>944.30749670417845</v>
      </c>
      <c r="AC85" s="15">
        <f t="shared" si="63"/>
        <v>1.4561387047636916</v>
      </c>
      <c r="AD85" s="15">
        <f t="shared" si="64"/>
        <v>1.3794225439398153</v>
      </c>
      <c r="AE85" s="15">
        <f t="shared" si="65"/>
        <v>0.66477154760434876</v>
      </c>
      <c r="AF85" s="15">
        <f t="shared" si="66"/>
        <v>1.0840764372436167</v>
      </c>
      <c r="AG85" s="15">
        <f t="shared" si="67"/>
        <v>1.1823099199662996E-21</v>
      </c>
      <c r="AH85" s="15">
        <f t="shared" si="68"/>
        <v>4.4547093314132133E-2</v>
      </c>
      <c r="AI85" s="15">
        <f t="shared" si="69"/>
        <v>-1.8384764385284983E-24</v>
      </c>
      <c r="AJ85" s="15">
        <f t="shared" si="70"/>
        <v>-10.737878162875598</v>
      </c>
      <c r="AK85" s="15">
        <f t="shared" si="71"/>
        <v>7.6317678091615546</v>
      </c>
      <c r="AL85" s="15">
        <f t="shared" si="72"/>
        <v>-3.0209398554045079</v>
      </c>
      <c r="AM85" s="15">
        <f t="shared" si="73"/>
        <v>13.515620035488071</v>
      </c>
      <c r="AP85" s="16">
        <f t="shared" si="74"/>
        <v>13.515620035488071</v>
      </c>
      <c r="AQ85" t="s">
        <v>92</v>
      </c>
      <c r="BC85">
        <v>0</v>
      </c>
      <c r="BD85">
        <v>0</v>
      </c>
    </row>
    <row r="86" spans="1:56" x14ac:dyDescent="0.2">
      <c r="A86" s="28">
        <f>'(Lab)limts'!B82</f>
        <v>56.535000000000004</v>
      </c>
      <c r="B86" s="29">
        <f>'(Lab)limts'!D82</f>
        <v>-0.34884166666666649</v>
      </c>
      <c r="C86" s="15">
        <f>'(Lab)limts'!F82</f>
        <v>17.371666666666666</v>
      </c>
      <c r="D86" s="15">
        <f t="shared" si="75"/>
        <v>72.911666666666676</v>
      </c>
      <c r="E86" s="15">
        <f t="shared" si="75"/>
        <v>1.4316666666666666</v>
      </c>
      <c r="F86" s="15">
        <f t="shared" si="75"/>
        <v>13.528333333333334</v>
      </c>
      <c r="G86" s="15">
        <f t="shared" si="45"/>
        <v>17.375168870724121</v>
      </c>
      <c r="H86" s="15">
        <f t="shared" si="46"/>
        <v>13.603877102584477</v>
      </c>
      <c r="I86" s="15">
        <f t="shared" si="47"/>
        <v>15.489522986654299</v>
      </c>
      <c r="J86" s="15">
        <f t="shared" si="48"/>
        <v>0.40799053796449125</v>
      </c>
      <c r="K86" s="15">
        <f t="shared" si="49"/>
        <v>56.535000000000004</v>
      </c>
      <c r="L86" s="15">
        <f t="shared" si="50"/>
        <v>-0.49116576591442951</v>
      </c>
      <c r="M86" s="15">
        <f t="shared" si="41"/>
        <v>17.371666666666666</v>
      </c>
      <c r="N86" s="15">
        <f t="shared" si="41"/>
        <v>72.911666666666676</v>
      </c>
      <c r="O86" s="15">
        <f t="shared" si="51"/>
        <v>2.01577312018583</v>
      </c>
      <c r="P86" s="15">
        <f t="shared" si="52"/>
        <v>13.528333333333334</v>
      </c>
      <c r="Q86" s="15">
        <f t="shared" si="53"/>
        <v>17.378608879521515</v>
      </c>
      <c r="R86" s="15">
        <f t="shared" si="54"/>
        <v>13.677687818116098</v>
      </c>
      <c r="S86" s="15">
        <f t="shared" si="55"/>
        <v>91.619546965452301</v>
      </c>
      <c r="T86" s="15">
        <f t="shared" si="56"/>
        <v>81.525064400750779</v>
      </c>
      <c r="U86" s="15">
        <f t="shared" si="43"/>
        <v>-10.094482564701522</v>
      </c>
      <c r="V86" s="15">
        <f t="shared" si="57"/>
        <v>16.376666666666672</v>
      </c>
      <c r="W86" s="15">
        <f t="shared" si="58"/>
        <v>-3.7009210614054169</v>
      </c>
      <c r="X86" s="15">
        <f t="shared" si="59"/>
        <v>-2.7127729331808257</v>
      </c>
      <c r="Y86" s="15">
        <f t="shared" si="60"/>
        <v>64.723333333333343</v>
      </c>
      <c r="Z86" s="15">
        <f t="shared" si="61"/>
        <v>15.528148348818807</v>
      </c>
      <c r="AA86" s="15">
        <f t="shared" si="44"/>
        <v>86.572305683101547</v>
      </c>
      <c r="AB86" s="15">
        <f t="shared" si="62"/>
        <v>216.77654444444474</v>
      </c>
      <c r="AC86" s="15">
        <f t="shared" si="63"/>
        <v>1.2113168893340449</v>
      </c>
      <c r="AD86" s="15">
        <f t="shared" si="64"/>
        <v>1.6987666756968463</v>
      </c>
      <c r="AE86" s="15">
        <f t="shared" si="65"/>
        <v>0.59819323482908227</v>
      </c>
      <c r="AF86" s="15">
        <f t="shared" si="66"/>
        <v>1.1393324993752869</v>
      </c>
      <c r="AG86" s="15">
        <f t="shared" si="67"/>
        <v>6.3932710357183659E-24</v>
      </c>
      <c r="AH86" s="15">
        <f t="shared" si="68"/>
        <v>0.37114951742461361</v>
      </c>
      <c r="AI86" s="15">
        <f t="shared" si="69"/>
        <v>-8.2828420516727135E-26</v>
      </c>
      <c r="AJ86" s="15">
        <f t="shared" si="70"/>
        <v>13.51972123138661</v>
      </c>
      <c r="AK86" s="15">
        <f t="shared" si="71"/>
        <v>-2.1785929252981564</v>
      </c>
      <c r="AL86" s="15">
        <f t="shared" si="72"/>
        <v>-2.3810195308817046</v>
      </c>
      <c r="AM86" s="15">
        <f t="shared" si="73"/>
        <v>13.899582127352073</v>
      </c>
      <c r="AP86" s="16">
        <f t="shared" si="74"/>
        <v>13.899582127352073</v>
      </c>
      <c r="AQ86" t="s">
        <v>93</v>
      </c>
      <c r="BC86">
        <v>0</v>
      </c>
      <c r="BD86">
        <v>0</v>
      </c>
    </row>
    <row r="87" spans="1:56" x14ac:dyDescent="0.2">
      <c r="A87" s="28">
        <f>'(Lab)limts'!B83</f>
        <v>39.706666666666663</v>
      </c>
      <c r="B87" s="29">
        <f>'(Lab)limts'!D83</f>
        <v>-0.19437499999999996</v>
      </c>
      <c r="C87" s="15">
        <f>'(Lab)limts'!F83</f>
        <v>17.371666666666666</v>
      </c>
      <c r="D87" s="15">
        <f t="shared" si="75"/>
        <v>72.911666666666676</v>
      </c>
      <c r="E87" s="15">
        <f t="shared" si="75"/>
        <v>1.4316666666666666</v>
      </c>
      <c r="F87" s="15">
        <f t="shared" si="75"/>
        <v>13.528333333333334</v>
      </c>
      <c r="G87" s="15">
        <f t="shared" si="45"/>
        <v>17.372754082712468</v>
      </c>
      <c r="H87" s="15">
        <f t="shared" si="46"/>
        <v>13.603877102584477</v>
      </c>
      <c r="I87" s="15">
        <f t="shared" si="47"/>
        <v>15.488315592648473</v>
      </c>
      <c r="J87" s="15">
        <f t="shared" si="48"/>
        <v>0.40801478808712105</v>
      </c>
      <c r="K87" s="15">
        <f t="shared" si="49"/>
        <v>39.706666666666663</v>
      </c>
      <c r="L87" s="15">
        <f t="shared" si="50"/>
        <v>-0.27368287443443412</v>
      </c>
      <c r="M87" s="15">
        <f t="shared" si="41"/>
        <v>17.371666666666666</v>
      </c>
      <c r="N87" s="15">
        <f t="shared" si="41"/>
        <v>72.911666666666676</v>
      </c>
      <c r="O87" s="15">
        <f t="shared" si="51"/>
        <v>2.0158078382780613</v>
      </c>
      <c r="P87" s="15">
        <f t="shared" si="52"/>
        <v>13.528333333333334</v>
      </c>
      <c r="Q87" s="15">
        <f t="shared" si="53"/>
        <v>17.373822408829223</v>
      </c>
      <c r="R87" s="15">
        <f t="shared" si="54"/>
        <v>13.677692934798655</v>
      </c>
      <c r="S87" s="15">
        <f t="shared" si="55"/>
        <v>90.90259482649823</v>
      </c>
      <c r="T87" s="15">
        <f t="shared" si="56"/>
        <v>81.524920554931569</v>
      </c>
      <c r="U87" s="15">
        <f t="shared" si="43"/>
        <v>-9.3776742715666614</v>
      </c>
      <c r="V87" s="15">
        <f t="shared" si="57"/>
        <v>33.205000000000013</v>
      </c>
      <c r="W87" s="15">
        <f t="shared" si="58"/>
        <v>-3.6961294740305686</v>
      </c>
      <c r="X87" s="15">
        <f t="shared" si="59"/>
        <v>-2.5202392239449023</v>
      </c>
      <c r="Y87" s="15">
        <f t="shared" si="60"/>
        <v>56.30916666666667</v>
      </c>
      <c r="Z87" s="15">
        <f t="shared" si="61"/>
        <v>15.525757671813938</v>
      </c>
      <c r="AA87" s="15">
        <f t="shared" si="44"/>
        <v>86.2137576907149</v>
      </c>
      <c r="AB87" s="15">
        <f t="shared" si="62"/>
        <v>39.805584027777819</v>
      </c>
      <c r="AC87" s="15">
        <f t="shared" si="63"/>
        <v>1.0772083713449518</v>
      </c>
      <c r="AD87" s="15">
        <f t="shared" si="64"/>
        <v>1.6986590952316272</v>
      </c>
      <c r="AE87" s="15">
        <f t="shared" si="65"/>
        <v>0.59658433438841507</v>
      </c>
      <c r="AF87" s="15">
        <f t="shared" si="66"/>
        <v>1.1389363570977242</v>
      </c>
      <c r="AG87" s="15">
        <f t="shared" si="67"/>
        <v>5.1492298360946059E-24</v>
      </c>
      <c r="AH87" s="15">
        <f t="shared" si="68"/>
        <v>0.3709564420655459</v>
      </c>
      <c r="AI87" s="15">
        <f t="shared" si="69"/>
        <v>-6.6676463628154936E-26</v>
      </c>
      <c r="AJ87" s="15">
        <f t="shared" si="70"/>
        <v>30.825048229565656</v>
      </c>
      <c r="AK87" s="15">
        <f t="shared" si="71"/>
        <v>-2.1759100954429993</v>
      </c>
      <c r="AL87" s="15">
        <f t="shared" si="72"/>
        <v>-2.2128007489084469</v>
      </c>
      <c r="AM87" s="15">
        <f t="shared" si="73"/>
        <v>30.980875879369023</v>
      </c>
      <c r="AP87" s="16">
        <f t="shared" si="74"/>
        <v>30.980875879369023</v>
      </c>
      <c r="AQ87" t="s">
        <v>94</v>
      </c>
      <c r="BC87">
        <v>0</v>
      </c>
      <c r="BD87">
        <v>0</v>
      </c>
    </row>
    <row r="88" spans="1:56" x14ac:dyDescent="0.2">
      <c r="A88" s="28">
        <f>'(Lab)limts'!B84</f>
        <v>58.28</v>
      </c>
      <c r="B88" s="29">
        <f>'(Lab)limts'!D84</f>
        <v>0.53373166666666672</v>
      </c>
      <c r="C88" s="15">
        <f>'(Lab)limts'!F84</f>
        <v>14.596666666666666</v>
      </c>
      <c r="D88" s="15">
        <f t="shared" si="75"/>
        <v>72.911666666666676</v>
      </c>
      <c r="E88" s="15">
        <f t="shared" si="75"/>
        <v>1.4316666666666666</v>
      </c>
      <c r="F88" s="15">
        <f t="shared" si="75"/>
        <v>13.528333333333334</v>
      </c>
      <c r="G88" s="15">
        <f t="shared" si="45"/>
        <v>14.606421439551186</v>
      </c>
      <c r="H88" s="15">
        <f t="shared" si="46"/>
        <v>13.603877102584477</v>
      </c>
      <c r="I88" s="15">
        <f t="shared" si="47"/>
        <v>14.10514927106783</v>
      </c>
      <c r="J88" s="15">
        <f t="shared" si="48"/>
        <v>0.4331524647652274</v>
      </c>
      <c r="K88" s="15">
        <f t="shared" si="49"/>
        <v>58.28</v>
      </c>
      <c r="L88" s="15">
        <f t="shared" si="50"/>
        <v>0.76491885360658618</v>
      </c>
      <c r="M88" s="15">
        <f t="shared" si="41"/>
        <v>14.596666666666666</v>
      </c>
      <c r="N88" s="15">
        <f t="shared" si="41"/>
        <v>72.911666666666676</v>
      </c>
      <c r="O88" s="15">
        <f t="shared" si="51"/>
        <v>2.0517966120555506</v>
      </c>
      <c r="P88" s="15">
        <f t="shared" si="52"/>
        <v>13.528333333333334</v>
      </c>
      <c r="Q88" s="15">
        <f t="shared" si="53"/>
        <v>14.616695202075624</v>
      </c>
      <c r="R88" s="15">
        <f t="shared" si="54"/>
        <v>13.683043232958829</v>
      </c>
      <c r="S88" s="15">
        <f t="shared" si="55"/>
        <v>87.0002349934732</v>
      </c>
      <c r="T88" s="15">
        <f t="shared" si="56"/>
        <v>81.375868173713485</v>
      </c>
      <c r="U88" s="15">
        <f t="shared" si="43"/>
        <v>-5.6243668197597145</v>
      </c>
      <c r="V88" s="15">
        <f t="shared" si="57"/>
        <v>14.631666666666675</v>
      </c>
      <c r="W88" s="15">
        <f t="shared" si="58"/>
        <v>-0.93365196911679504</v>
      </c>
      <c r="X88" s="15">
        <f t="shared" si="59"/>
        <v>-1.3876903389683406</v>
      </c>
      <c r="Y88" s="15">
        <f t="shared" si="60"/>
        <v>65.595833333333331</v>
      </c>
      <c r="Z88" s="15">
        <f t="shared" si="61"/>
        <v>14.149869217517226</v>
      </c>
      <c r="AA88" s="15">
        <f t="shared" si="44"/>
        <v>84.188051583593335</v>
      </c>
      <c r="AB88" s="15">
        <f t="shared" si="62"/>
        <v>243.23001736111104</v>
      </c>
      <c r="AC88" s="15">
        <f t="shared" si="63"/>
        <v>1.2248747655949168</v>
      </c>
      <c r="AD88" s="15">
        <f t="shared" si="64"/>
        <v>1.6367441147882751</v>
      </c>
      <c r="AE88" s="15">
        <f t="shared" si="65"/>
        <v>0.58891563664677471</v>
      </c>
      <c r="AF88" s="15">
        <f t="shared" si="66"/>
        <v>1.1249961885805413</v>
      </c>
      <c r="AG88" s="15">
        <f t="shared" si="67"/>
        <v>1.5045895849399059E-24</v>
      </c>
      <c r="AH88" s="15">
        <f t="shared" si="68"/>
        <v>0.27031492865073919</v>
      </c>
      <c r="AI88" s="15">
        <f t="shared" si="69"/>
        <v>-1.4196962839429085E-26</v>
      </c>
      <c r="AJ88" s="15">
        <f t="shared" si="70"/>
        <v>11.945438895183813</v>
      </c>
      <c r="AK88" s="15">
        <f t="shared" si="71"/>
        <v>-0.57043245836724443</v>
      </c>
      <c r="AL88" s="15">
        <f t="shared" si="72"/>
        <v>-1.2335067025598125</v>
      </c>
      <c r="AM88" s="15">
        <f t="shared" si="73"/>
        <v>12.022497343455274</v>
      </c>
      <c r="AP88" s="16">
        <f t="shared" si="74"/>
        <v>12.022497343455274</v>
      </c>
      <c r="AQ88" t="s">
        <v>95</v>
      </c>
      <c r="BC88">
        <v>0</v>
      </c>
      <c r="BD88">
        <v>0</v>
      </c>
    </row>
    <row r="89" spans="1:56" x14ac:dyDescent="0.2">
      <c r="A89" s="28">
        <f>'(Lab)limts'!B85</f>
        <v>44.103333333333332</v>
      </c>
      <c r="B89" s="29">
        <f>'(Lab)limts'!D85</f>
        <v>-5.62</v>
      </c>
      <c r="C89" s="15">
        <f>'(Lab)limts'!F85</f>
        <v>-8.9433333333333334</v>
      </c>
      <c r="D89" s="15">
        <f t="shared" si="75"/>
        <v>72.911666666666676</v>
      </c>
      <c r="E89" s="15">
        <f t="shared" si="75"/>
        <v>1.4316666666666666</v>
      </c>
      <c r="F89" s="15">
        <f t="shared" si="75"/>
        <v>13.528333333333334</v>
      </c>
      <c r="G89" s="15">
        <f t="shared" si="45"/>
        <v>10.56255703469151</v>
      </c>
      <c r="H89" s="15">
        <f t="shared" si="46"/>
        <v>13.603877102584477</v>
      </c>
      <c r="I89" s="15">
        <f t="shared" si="47"/>
        <v>12.083217068637992</v>
      </c>
      <c r="J89" s="15">
        <f t="shared" si="48"/>
        <v>0.46087222864527438</v>
      </c>
      <c r="K89" s="15">
        <f t="shared" si="49"/>
        <v>44.103333333333332</v>
      </c>
      <c r="L89" s="15">
        <f t="shared" si="50"/>
        <v>-8.2101019249864429</v>
      </c>
      <c r="M89" s="15">
        <f t="shared" si="41"/>
        <v>-8.9433333333333334</v>
      </c>
      <c r="N89" s="15">
        <f t="shared" si="41"/>
        <v>72.911666666666676</v>
      </c>
      <c r="O89" s="15">
        <f t="shared" si="51"/>
        <v>2.0914820740104845</v>
      </c>
      <c r="P89" s="15">
        <f t="shared" si="52"/>
        <v>13.528333333333334</v>
      </c>
      <c r="Q89" s="15">
        <f t="shared" si="53"/>
        <v>12.140386514842813</v>
      </c>
      <c r="R89" s="15">
        <f t="shared" si="54"/>
        <v>13.689050370412295</v>
      </c>
      <c r="S89" s="15">
        <f t="shared" si="55"/>
        <v>227.44764417809367</v>
      </c>
      <c r="T89" s="15">
        <f t="shared" si="56"/>
        <v>81.21164178537262</v>
      </c>
      <c r="U89" s="15">
        <f t="shared" si="43"/>
        <v>-146.23600239272105</v>
      </c>
      <c r="V89" s="15">
        <f t="shared" si="57"/>
        <v>28.808333333333344</v>
      </c>
      <c r="W89" s="15">
        <f t="shared" si="58"/>
        <v>1.5486638555694814</v>
      </c>
      <c r="X89" s="15">
        <f t="shared" si="59"/>
        <v>-24.671847841793692</v>
      </c>
      <c r="Y89" s="15">
        <f t="shared" si="60"/>
        <v>58.507500000000007</v>
      </c>
      <c r="Z89" s="15">
        <f t="shared" si="61"/>
        <v>12.914718442627553</v>
      </c>
      <c r="AA89" s="15">
        <f t="shared" si="44"/>
        <v>154.32964298173314</v>
      </c>
      <c r="AB89" s="15">
        <f t="shared" si="62"/>
        <v>72.377556250000126</v>
      </c>
      <c r="AC89" s="15">
        <f t="shared" si="63"/>
        <v>1.112956685399547</v>
      </c>
      <c r="AD89" s="15">
        <f t="shared" si="64"/>
        <v>1.5811623299182398</v>
      </c>
      <c r="AE89" s="15">
        <f t="shared" si="65"/>
        <v>1.3354609557708299</v>
      </c>
      <c r="AF89" s="15">
        <f t="shared" si="66"/>
        <v>1.2587065335235383</v>
      </c>
      <c r="AG89" s="15">
        <f t="shared" si="67"/>
        <v>2.2849111005981352E-9</v>
      </c>
      <c r="AH89" s="15">
        <f t="shared" si="68"/>
        <v>0.19720401431487916</v>
      </c>
      <c r="AI89" s="15">
        <f t="shared" si="69"/>
        <v>-1.5728685261632478E-11</v>
      </c>
      <c r="AJ89" s="15">
        <f t="shared" si="70"/>
        <v>25.884505400128191</v>
      </c>
      <c r="AK89" s="15">
        <f t="shared" si="71"/>
        <v>0.9794464655944346</v>
      </c>
      <c r="AL89" s="15">
        <f t="shared" si="72"/>
        <v>-19.600953188610998</v>
      </c>
      <c r="AM89" s="15">
        <f t="shared" si="73"/>
        <v>32.483292645460871</v>
      </c>
      <c r="AP89" s="16">
        <f t="shared" si="74"/>
        <v>32.483292645460871</v>
      </c>
      <c r="AQ89" t="s">
        <v>96</v>
      </c>
      <c r="BC89">
        <v>0</v>
      </c>
      <c r="BD89">
        <v>0</v>
      </c>
    </row>
    <row r="90" spans="1:56" x14ac:dyDescent="0.2">
      <c r="A90" s="28">
        <f>'(Lab)limts'!B86</f>
        <v>37.109999999999992</v>
      </c>
      <c r="B90" s="29">
        <f>'(Lab)limts'!D86</f>
        <v>0.32581166666666661</v>
      </c>
      <c r="C90" s="15">
        <f>'(Lab)limts'!F86</f>
        <v>5.2166666666666659</v>
      </c>
      <c r="D90" s="15">
        <f t="shared" si="75"/>
        <v>72.911666666666676</v>
      </c>
      <c r="E90" s="15">
        <f t="shared" si="75"/>
        <v>1.4316666666666666</v>
      </c>
      <c r="F90" s="15">
        <f t="shared" si="75"/>
        <v>13.528333333333334</v>
      </c>
      <c r="G90" s="15">
        <f t="shared" si="45"/>
        <v>5.2268311961691678</v>
      </c>
      <c r="H90" s="15">
        <f t="shared" si="46"/>
        <v>13.603877102584477</v>
      </c>
      <c r="I90" s="15">
        <f t="shared" si="47"/>
        <v>9.4153541493768227</v>
      </c>
      <c r="J90" s="15">
        <f t="shared" si="48"/>
        <v>0.48361769347373457</v>
      </c>
      <c r="K90" s="15">
        <f t="shared" si="49"/>
        <v>37.109999999999992</v>
      </c>
      <c r="L90" s="15">
        <f t="shared" si="50"/>
        <v>0.48337995340683321</v>
      </c>
      <c r="M90" s="15">
        <f t="shared" si="41"/>
        <v>5.2166666666666659</v>
      </c>
      <c r="N90" s="15">
        <f t="shared" si="41"/>
        <v>72.911666666666676</v>
      </c>
      <c r="O90" s="15">
        <f t="shared" si="51"/>
        <v>2.12404599782323</v>
      </c>
      <c r="P90" s="15">
        <f t="shared" si="52"/>
        <v>13.528333333333334</v>
      </c>
      <c r="Q90" s="15">
        <f t="shared" si="53"/>
        <v>5.2390139616598361</v>
      </c>
      <c r="R90" s="15">
        <f t="shared" si="54"/>
        <v>13.694063464824701</v>
      </c>
      <c r="S90" s="15">
        <f t="shared" si="55"/>
        <v>84.706050067128899</v>
      </c>
      <c r="T90" s="15">
        <f t="shared" si="56"/>
        <v>81.076994252615847</v>
      </c>
      <c r="U90" s="15">
        <f t="shared" si="43"/>
        <v>-3.6290558145130518</v>
      </c>
      <c r="V90" s="15">
        <f t="shared" si="57"/>
        <v>35.801666666666684</v>
      </c>
      <c r="W90" s="15">
        <f t="shared" si="58"/>
        <v>8.4550495031648651</v>
      </c>
      <c r="X90" s="15">
        <f t="shared" si="59"/>
        <v>-0.53640073276454292</v>
      </c>
      <c r="Y90" s="15">
        <f t="shared" si="60"/>
        <v>55.010833333333338</v>
      </c>
      <c r="Z90" s="15">
        <f t="shared" si="61"/>
        <v>9.4665387132422687</v>
      </c>
      <c r="AA90" s="15">
        <f t="shared" si="44"/>
        <v>82.89152215987238</v>
      </c>
      <c r="AB90" s="15">
        <f t="shared" si="62"/>
        <v>25.108450694444489</v>
      </c>
      <c r="AC90" s="15">
        <f t="shared" si="63"/>
        <v>1.0560766704058497</v>
      </c>
      <c r="AD90" s="15">
        <f t="shared" si="64"/>
        <v>1.4259942420959022</v>
      </c>
      <c r="AE90" s="15">
        <f t="shared" si="65"/>
        <v>0.58521352115051362</v>
      </c>
      <c r="AF90" s="15">
        <f t="shared" si="66"/>
        <v>1.0830991968022623</v>
      </c>
      <c r="AG90" s="15">
        <f t="shared" si="67"/>
        <v>6.7988745670022867E-25</v>
      </c>
      <c r="AH90" s="15">
        <f t="shared" si="68"/>
        <v>6.6783160027365313E-2</v>
      </c>
      <c r="AI90" s="15">
        <f t="shared" si="69"/>
        <v>-1.584934639419382E-27</v>
      </c>
      <c r="AJ90" s="15">
        <f t="shared" si="70"/>
        <v>33.90063209417184</v>
      </c>
      <c r="AK90" s="15">
        <f t="shared" si="71"/>
        <v>5.9292311662758026</v>
      </c>
      <c r="AL90" s="15">
        <f t="shared" si="72"/>
        <v>-0.49524617352520461</v>
      </c>
      <c r="AM90" s="15">
        <f t="shared" si="73"/>
        <v>34.418801655198884</v>
      </c>
      <c r="AP90" s="16">
        <f t="shared" si="74"/>
        <v>34.418801655198884</v>
      </c>
      <c r="AQ90" t="s">
        <v>97</v>
      </c>
      <c r="BC90">
        <v>0</v>
      </c>
      <c r="BD90">
        <v>0</v>
      </c>
    </row>
    <row r="91" spans="1:56" x14ac:dyDescent="0.2">
      <c r="A91" s="28">
        <f>'(Lab)limts'!B87</f>
        <v>71.291666666666686</v>
      </c>
      <c r="B91" s="29">
        <f>'(Lab)limts'!D87</f>
        <v>0.96521166666666702</v>
      </c>
      <c r="C91" s="15">
        <f>'(Lab)limts'!F87</f>
        <v>10.871666666666664</v>
      </c>
      <c r="D91" s="15">
        <f t="shared" ref="D91:F94" si="76">D90</f>
        <v>72.911666666666676</v>
      </c>
      <c r="E91" s="15">
        <f t="shared" si="76"/>
        <v>1.4316666666666666</v>
      </c>
      <c r="F91" s="15">
        <f t="shared" si="76"/>
        <v>13.528333333333334</v>
      </c>
      <c r="G91" s="15">
        <f t="shared" si="45"/>
        <v>10.914429424966771</v>
      </c>
      <c r="H91" s="15">
        <f t="shared" si="46"/>
        <v>13.603877102584477</v>
      </c>
      <c r="I91" s="15">
        <f t="shared" si="47"/>
        <v>12.259153263775623</v>
      </c>
      <c r="J91" s="15">
        <f t="shared" si="48"/>
        <v>0.45885508248497292</v>
      </c>
      <c r="K91" s="15">
        <f t="shared" si="49"/>
        <v>71.291666666666686</v>
      </c>
      <c r="L91" s="15">
        <f t="shared" si="50"/>
        <v>1.4081039455904587</v>
      </c>
      <c r="M91" s="15">
        <f t="shared" si="41"/>
        <v>10.871666666666664</v>
      </c>
      <c r="N91" s="15">
        <f t="shared" si="41"/>
        <v>72.911666666666676</v>
      </c>
      <c r="O91" s="15">
        <f t="shared" si="51"/>
        <v>2.0885941930909859</v>
      </c>
      <c r="P91" s="15">
        <f t="shared" si="52"/>
        <v>13.528333333333334</v>
      </c>
      <c r="Q91" s="15">
        <f t="shared" si="53"/>
        <v>10.962476582994304</v>
      </c>
      <c r="R91" s="15">
        <f t="shared" si="54"/>
        <v>13.688609442934339</v>
      </c>
      <c r="S91" s="15">
        <f t="shared" si="55"/>
        <v>82.620105009022282</v>
      </c>
      <c r="T91" s="15">
        <f t="shared" si="56"/>
        <v>81.223587539133746</v>
      </c>
      <c r="U91" s="15">
        <f t="shared" si="43"/>
        <v>-1.3965174698885363</v>
      </c>
      <c r="V91" s="15">
        <f t="shared" si="57"/>
        <v>1.6199999999999903</v>
      </c>
      <c r="W91" s="15">
        <f t="shared" si="58"/>
        <v>2.7261328599400354</v>
      </c>
      <c r="X91" s="15">
        <f t="shared" si="59"/>
        <v>-0.29857056900552736</v>
      </c>
      <c r="Y91" s="15">
        <f t="shared" si="60"/>
        <v>72.101666666666688</v>
      </c>
      <c r="Z91" s="15">
        <f t="shared" si="61"/>
        <v>12.325543012964321</v>
      </c>
      <c r="AA91" s="15">
        <f t="shared" si="44"/>
        <v>81.921846274078007</v>
      </c>
      <c r="AB91" s="15">
        <f t="shared" si="62"/>
        <v>488.48366944444535</v>
      </c>
      <c r="AC91" s="15">
        <f t="shared" si="63"/>
        <v>1.3249397212710738</v>
      </c>
      <c r="AD91" s="15">
        <f t="shared" si="64"/>
        <v>1.5546494355833944</v>
      </c>
      <c r="AE91" s="15">
        <f t="shared" si="65"/>
        <v>0.58302140765055765</v>
      </c>
      <c r="AF91" s="15">
        <f t="shared" si="66"/>
        <v>1.1077908315621392</v>
      </c>
      <c r="AG91" s="15">
        <f t="shared" si="67"/>
        <v>3.7402303205912718E-25</v>
      </c>
      <c r="AH91" s="15">
        <f t="shared" si="68"/>
        <v>0.16769846716408024</v>
      </c>
      <c r="AI91" s="15">
        <f t="shared" si="69"/>
        <v>-2.1894488457410981E-27</v>
      </c>
      <c r="AJ91" s="15">
        <f t="shared" si="70"/>
        <v>1.2226971340596928</v>
      </c>
      <c r="AK91" s="15">
        <f t="shared" si="71"/>
        <v>1.753535425764351</v>
      </c>
      <c r="AL91" s="15">
        <f t="shared" si="72"/>
        <v>-0.26951890239468884</v>
      </c>
      <c r="AM91" s="15">
        <f t="shared" si="73"/>
        <v>2.1546496721732717</v>
      </c>
      <c r="AP91" s="16">
        <f t="shared" si="74"/>
        <v>2.1546496721732717</v>
      </c>
      <c r="AQ91" t="s">
        <v>98</v>
      </c>
      <c r="BC91">
        <v>0</v>
      </c>
      <c r="BD91">
        <v>0</v>
      </c>
    </row>
    <row r="92" spans="1:56" x14ac:dyDescent="0.2">
      <c r="A92" s="28">
        <f>'(Lab)limts'!B88</f>
        <v>64.304999999999993</v>
      </c>
      <c r="B92" s="29">
        <f>'(Lab)limts'!D88</f>
        <v>0.6711849999999997</v>
      </c>
      <c r="C92" s="15">
        <f>'(Lab)limts'!F88</f>
        <v>14.819999999999999</v>
      </c>
      <c r="D92" s="15">
        <f t="shared" si="76"/>
        <v>72.911666666666676</v>
      </c>
      <c r="E92" s="15">
        <f t="shared" si="76"/>
        <v>1.4316666666666666</v>
      </c>
      <c r="F92" s="15">
        <f t="shared" si="76"/>
        <v>13.528333333333334</v>
      </c>
      <c r="G92" s="15">
        <f t="shared" si="45"/>
        <v>14.835190908924123</v>
      </c>
      <c r="H92" s="15">
        <f t="shared" si="46"/>
        <v>13.603877102584477</v>
      </c>
      <c r="I92" s="15">
        <f t="shared" si="47"/>
        <v>14.2195340057543</v>
      </c>
      <c r="J92" s="15">
        <f t="shared" si="48"/>
        <v>0.43127153812475694</v>
      </c>
      <c r="K92" s="15">
        <f t="shared" si="49"/>
        <v>64.304999999999993</v>
      </c>
      <c r="L92" s="15">
        <f t="shared" si="50"/>
        <v>0.96064798731626455</v>
      </c>
      <c r="M92" s="15">
        <f t="shared" si="41"/>
        <v>14.819999999999999</v>
      </c>
      <c r="N92" s="15">
        <f t="shared" si="41"/>
        <v>72.911666666666676</v>
      </c>
      <c r="O92" s="15">
        <f t="shared" si="51"/>
        <v>2.0491037520819435</v>
      </c>
      <c r="P92" s="15">
        <f t="shared" si="52"/>
        <v>13.528333333333334</v>
      </c>
      <c r="Q92" s="15">
        <f t="shared" si="53"/>
        <v>14.851102469363504</v>
      </c>
      <c r="R92" s="15">
        <f t="shared" si="54"/>
        <v>13.682639692858031</v>
      </c>
      <c r="S92" s="15">
        <f t="shared" si="55"/>
        <v>86.291215986414997</v>
      </c>
      <c r="T92" s="15">
        <f t="shared" si="56"/>
        <v>81.387016973385229</v>
      </c>
      <c r="U92" s="15">
        <f t="shared" si="43"/>
        <v>-4.9041990130297677</v>
      </c>
      <c r="V92" s="15">
        <f t="shared" si="57"/>
        <v>8.6066666666666833</v>
      </c>
      <c r="W92" s="15">
        <f t="shared" si="58"/>
        <v>-1.1684627765054731</v>
      </c>
      <c r="X92" s="15">
        <f t="shared" si="59"/>
        <v>-1.2197677932912216</v>
      </c>
      <c r="Y92" s="15">
        <f t="shared" si="60"/>
        <v>68.608333333333334</v>
      </c>
      <c r="Z92" s="15">
        <f t="shared" si="61"/>
        <v>14.266871081110768</v>
      </c>
      <c r="AA92" s="15">
        <f t="shared" si="44"/>
        <v>83.839116479900113</v>
      </c>
      <c r="AB92" s="15">
        <f t="shared" si="62"/>
        <v>346.27006944444446</v>
      </c>
      <c r="AC92" s="15">
        <f t="shared" si="63"/>
        <v>1.2713972843427701</v>
      </c>
      <c r="AD92" s="15">
        <f t="shared" si="64"/>
        <v>1.6420091986499845</v>
      </c>
      <c r="AE92" s="15">
        <f t="shared" si="65"/>
        <v>0.58782984748450595</v>
      </c>
      <c r="AF92" s="15">
        <f t="shared" si="66"/>
        <v>1.1257973897753568</v>
      </c>
      <c r="AG92" s="15">
        <f t="shared" si="67"/>
        <v>1.215634536127155E-24</v>
      </c>
      <c r="AH92" s="15">
        <f t="shared" si="68"/>
        <v>0.27806854985899349</v>
      </c>
      <c r="AI92" s="15">
        <f t="shared" si="69"/>
        <v>-1.1799463607688801E-26</v>
      </c>
      <c r="AJ92" s="15">
        <f t="shared" si="70"/>
        <v>6.7694549710445315</v>
      </c>
      <c r="AK92" s="15">
        <f t="shared" si="71"/>
        <v>-0.71160549981458787</v>
      </c>
      <c r="AL92" s="15">
        <f t="shared" si="72"/>
        <v>-1.0834700847322232</v>
      </c>
      <c r="AM92" s="15">
        <f t="shared" si="73"/>
        <v>6.8924458950996152</v>
      </c>
      <c r="AP92" s="16">
        <f t="shared" si="74"/>
        <v>6.8924458950996152</v>
      </c>
      <c r="AQ92" t="s">
        <v>99</v>
      </c>
      <c r="BC92">
        <v>0</v>
      </c>
      <c r="BD92">
        <v>0</v>
      </c>
    </row>
    <row r="93" spans="1:56" x14ac:dyDescent="0.2">
      <c r="A93" s="28">
        <f>'(Lab)limts'!B89</f>
        <v>64.408333333333331</v>
      </c>
      <c r="B93" s="29">
        <f>'(Lab)limts'!D89</f>
        <v>-0.45333000000000001</v>
      </c>
      <c r="C93" s="15">
        <f>'(Lab)limts'!F89</f>
        <v>6.8433333333333337</v>
      </c>
      <c r="D93" s="15">
        <f t="shared" si="76"/>
        <v>72.911666666666676</v>
      </c>
      <c r="E93" s="15">
        <f t="shared" si="76"/>
        <v>1.4316666666666666</v>
      </c>
      <c r="F93" s="15">
        <f t="shared" si="76"/>
        <v>13.528333333333334</v>
      </c>
      <c r="G93" s="15">
        <f t="shared" si="45"/>
        <v>6.8583321004462237</v>
      </c>
      <c r="H93" s="15">
        <f t="shared" si="46"/>
        <v>13.603877102584477</v>
      </c>
      <c r="I93" s="15">
        <f t="shared" si="47"/>
        <v>10.23110460151535</v>
      </c>
      <c r="J93" s="15">
        <f t="shared" si="48"/>
        <v>0.47809759852519279</v>
      </c>
      <c r="K93" s="15">
        <f t="shared" si="49"/>
        <v>64.408333333333331</v>
      </c>
      <c r="L93" s="15">
        <f t="shared" si="50"/>
        <v>-0.67006598433942566</v>
      </c>
      <c r="M93" s="15">
        <f t="shared" si="41"/>
        <v>6.8433333333333337</v>
      </c>
      <c r="N93" s="15">
        <f t="shared" si="41"/>
        <v>72.911666666666676</v>
      </c>
      <c r="O93" s="15">
        <f t="shared" si="51"/>
        <v>2.1161430618885677</v>
      </c>
      <c r="P93" s="15">
        <f t="shared" si="52"/>
        <v>13.528333333333334</v>
      </c>
      <c r="Q93" s="15">
        <f t="shared" si="53"/>
        <v>6.8760598844454428</v>
      </c>
      <c r="R93" s="15">
        <f t="shared" si="54"/>
        <v>13.69283988937857</v>
      </c>
      <c r="S93" s="15">
        <f t="shared" si="55"/>
        <v>95.592298273754821</v>
      </c>
      <c r="T93" s="15">
        <f t="shared" si="56"/>
        <v>81.109662779143889</v>
      </c>
      <c r="U93" s="15">
        <f t="shared" si="43"/>
        <v>-14.482635494610932</v>
      </c>
      <c r="V93" s="15">
        <f t="shared" si="57"/>
        <v>8.5033333333333445</v>
      </c>
      <c r="W93" s="15">
        <f t="shared" si="58"/>
        <v>6.8167800049331273</v>
      </c>
      <c r="X93" s="15">
        <f t="shared" si="59"/>
        <v>-2.4461594824595201</v>
      </c>
      <c r="Y93" s="15">
        <f t="shared" si="60"/>
        <v>68.66</v>
      </c>
      <c r="Z93" s="15">
        <f t="shared" si="61"/>
        <v>10.284449886912007</v>
      </c>
      <c r="AA93" s="15">
        <f t="shared" si="44"/>
        <v>88.350980526449348</v>
      </c>
      <c r="AB93" s="15">
        <f t="shared" si="62"/>
        <v>348.1955999999999</v>
      </c>
      <c r="AC93" s="15">
        <f t="shared" si="63"/>
        <v>1.2721919273136482</v>
      </c>
      <c r="AD93" s="15">
        <f t="shared" si="64"/>
        <v>1.4628002449110404</v>
      </c>
      <c r="AE93" s="15">
        <f t="shared" si="65"/>
        <v>0.60734920435744755</v>
      </c>
      <c r="AF93" s="15">
        <f t="shared" si="66"/>
        <v>1.0936937868410508</v>
      </c>
      <c r="AG93" s="15">
        <f t="shared" si="67"/>
        <v>1.8590845103603834E-23</v>
      </c>
      <c r="AH93" s="15">
        <f t="shared" si="68"/>
        <v>8.9215676822992529E-2</v>
      </c>
      <c r="AI93" s="15">
        <f t="shared" si="69"/>
        <v>-5.7895881432269424E-26</v>
      </c>
      <c r="AJ93" s="15">
        <f t="shared" si="70"/>
        <v>6.6840019581706711</v>
      </c>
      <c r="AK93" s="15">
        <f t="shared" si="71"/>
        <v>4.6600894610512507</v>
      </c>
      <c r="AL93" s="15">
        <f t="shared" si="72"/>
        <v>-2.2366036196702161</v>
      </c>
      <c r="AM93" s="15">
        <f t="shared" si="73"/>
        <v>8.4495391420687689</v>
      </c>
      <c r="AP93" s="16">
        <f t="shared" si="74"/>
        <v>8.4495391420687689</v>
      </c>
      <c r="AQ93" t="s">
        <v>100</v>
      </c>
      <c r="BC93">
        <v>0</v>
      </c>
      <c r="BD93">
        <v>0</v>
      </c>
    </row>
    <row r="94" spans="1:56" x14ac:dyDescent="0.2">
      <c r="A94" s="28">
        <f>'(Lab)limts'!B90</f>
        <v>61.71</v>
      </c>
      <c r="B94" s="29">
        <f>'(Lab)limts'!D90</f>
        <v>0.65375833333333366</v>
      </c>
      <c r="C94" s="15">
        <f>'(Lab)limts'!F90</f>
        <v>13.418333333333331</v>
      </c>
      <c r="D94" s="15">
        <f t="shared" si="76"/>
        <v>72.911666666666676</v>
      </c>
      <c r="E94" s="15">
        <f t="shared" si="76"/>
        <v>1.4316666666666666</v>
      </c>
      <c r="F94" s="15">
        <f t="shared" si="76"/>
        <v>13.528333333333334</v>
      </c>
      <c r="G94" s="15">
        <f t="shared" si="45"/>
        <v>13.434249863793928</v>
      </c>
      <c r="H94" s="15">
        <f t="shared" si="46"/>
        <v>13.603877102584477</v>
      </c>
      <c r="I94" s="15">
        <f t="shared" si="47"/>
        <v>13.519063483189203</v>
      </c>
      <c r="J94" s="15">
        <f t="shared" si="48"/>
        <v>0.44224674386792745</v>
      </c>
      <c r="K94" s="15">
        <f t="shared" si="49"/>
        <v>61.71</v>
      </c>
      <c r="L94" s="15">
        <f t="shared" si="50"/>
        <v>0.94288082752652358</v>
      </c>
      <c r="M94" s="15">
        <f t="shared" si="41"/>
        <v>13.418333333333331</v>
      </c>
      <c r="N94" s="15">
        <f t="shared" si="41"/>
        <v>72.911666666666676</v>
      </c>
      <c r="O94" s="15">
        <f t="shared" si="51"/>
        <v>2.0648165883042493</v>
      </c>
      <c r="P94" s="15">
        <f t="shared" si="52"/>
        <v>13.528333333333334</v>
      </c>
      <c r="Q94" s="15">
        <f t="shared" si="53"/>
        <v>13.451419765190643</v>
      </c>
      <c r="R94" s="15">
        <f t="shared" si="54"/>
        <v>13.685001655868156</v>
      </c>
      <c r="S94" s="15">
        <f t="shared" si="55"/>
        <v>85.980541082686216</v>
      </c>
      <c r="T94" s="15">
        <f t="shared" si="56"/>
        <v>81.321973030466381</v>
      </c>
      <c r="U94" s="15">
        <f t="shared" si="43"/>
        <v>-4.6585680522198345</v>
      </c>
      <c r="V94" s="15">
        <f t="shared" si="57"/>
        <v>11.201666666666675</v>
      </c>
      <c r="W94" s="15">
        <f t="shared" si="58"/>
        <v>0.23358189067751312</v>
      </c>
      <c r="X94" s="15">
        <f t="shared" si="59"/>
        <v>-1.102850557264859</v>
      </c>
      <c r="Y94" s="15">
        <f t="shared" si="60"/>
        <v>67.310833333333335</v>
      </c>
      <c r="Z94" s="15">
        <f t="shared" si="61"/>
        <v>13.568210710529399</v>
      </c>
      <c r="AA94" s="15">
        <f t="shared" si="44"/>
        <v>83.651257056576299</v>
      </c>
      <c r="AB94" s="15">
        <f t="shared" si="62"/>
        <v>299.66495069444449</v>
      </c>
      <c r="AC94" s="15">
        <f t="shared" si="63"/>
        <v>1.2514083504814981</v>
      </c>
      <c r="AD94" s="15">
        <f t="shared" si="64"/>
        <v>1.610569481973823</v>
      </c>
      <c r="AE94" s="15">
        <f t="shared" si="65"/>
        <v>0.58727287482569501</v>
      </c>
      <c r="AF94" s="15">
        <f t="shared" si="66"/>
        <v>1.1195236316532009</v>
      </c>
      <c r="AG94" s="15">
        <f t="shared" si="67"/>
        <v>1.0836048769098359E-24</v>
      </c>
      <c r="AH94" s="15">
        <f t="shared" si="68"/>
        <v>0.23392565087035827</v>
      </c>
      <c r="AI94" s="15">
        <f t="shared" si="69"/>
        <v>-8.8482250620065357E-27</v>
      </c>
      <c r="AJ94" s="15">
        <f t="shared" si="70"/>
        <v>8.9512481376336233</v>
      </c>
      <c r="AK94" s="15">
        <f t="shared" si="71"/>
        <v>0.14503062009547601</v>
      </c>
      <c r="AL94" s="15">
        <f t="shared" si="72"/>
        <v>-0.98510699201255736</v>
      </c>
      <c r="AM94" s="15">
        <f t="shared" si="73"/>
        <v>9.006459509039427</v>
      </c>
      <c r="AP94" s="16">
        <f t="shared" si="74"/>
        <v>9.006459509039427</v>
      </c>
      <c r="AQ94" t="s">
        <v>101</v>
      </c>
      <c r="BC94">
        <v>0</v>
      </c>
      <c r="BD94">
        <v>0</v>
      </c>
    </row>
  </sheetData>
  <sheetProtection algorithmName="SHA-512" hashValue="+VyLYBAnYPmG38rE5PnOb/aAs5gHd5li03sO62Q1KhpPOScrn3N/benDmtjnZDo0OmiOmRLdmihOhzNelH+12A==" saltValue="e1zXc88B54dOwoySJ/GJ1A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B57A844-A8EF-A44D-AACF-967E009D73BE}">
            <x14:iconSet iconSet="3Symbol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$AY$7</xm:f>
              </x14:cfvo>
              <x14:cfIcon iconSet="3Symbols" iconId="2"/>
              <x14:cfIcon iconSet="3Symbols" iconId="2"/>
              <x14:cfIcon iconSet="3Symbols" iconId="0"/>
            </x14:iconSet>
          </x14:cfRule>
          <xm:sqref>AP9:AP94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INPUT DATA</vt:lpstr>
      <vt:lpstr>CERAMICS DATA BASE</vt:lpstr>
      <vt:lpstr>NODE 1</vt:lpstr>
      <vt:lpstr>NODE 2</vt:lpstr>
      <vt:lpstr>NODE 3</vt:lpstr>
      <vt:lpstr>(Lab)limts</vt:lpstr>
      <vt:lpstr>thickness</vt:lpstr>
      <vt:lpstr>DELTA's</vt:lpstr>
      <vt:lpstr>DELTA1(MAX-MAX-MAX)</vt:lpstr>
      <vt:lpstr>DELTA2(MIN-MAX-MAX)</vt:lpstr>
      <vt:lpstr>DELTA3(MAX-MIN-MAX)</vt:lpstr>
      <vt:lpstr>DELTA4(MIN-MIN-MAX)</vt:lpstr>
      <vt:lpstr>DELTA5(MAX-MAX-MIN)</vt:lpstr>
      <vt:lpstr>DELTA6(MIN-MAX-MIN)</vt:lpstr>
      <vt:lpstr>DELTA7(MAX-MIN-MIN)</vt:lpstr>
      <vt:lpstr>DELTA8(MIN-MIN-MIN)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Mateus Rocha</dc:creator>
  <cp:keywords/>
  <dc:description/>
  <cp:lastModifiedBy>Rocha, Mateus Garcia</cp:lastModifiedBy>
  <cp:revision/>
  <dcterms:created xsi:type="dcterms:W3CDTF">2021-02-07T15:39:22Z</dcterms:created>
  <dcterms:modified xsi:type="dcterms:W3CDTF">2022-06-29T15:13:03Z</dcterms:modified>
  <cp:category/>
  <cp:contentStatus/>
</cp:coreProperties>
</file>