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cgonzaga\Desktop\Hoteles 5 estrellas\"/>
    </mc:Choice>
  </mc:AlternateContent>
  <bookViews>
    <workbookView xWindow="0" yWindow="0" windowWidth="19200" windowHeight="10890" tabRatio="729" firstSheet="2" activeTab="8"/>
  </bookViews>
  <sheets>
    <sheet name="MAYO" sheetId="5" r:id="rId1"/>
    <sheet name="MAYO GRAFICAS" sheetId="1" r:id="rId2"/>
    <sheet name="JUNIO" sheetId="2" r:id="rId3"/>
    <sheet name="% JUNIO 5,4,3" sheetId="4" r:id="rId4"/>
    <sheet name="JULIO" sheetId="6" r:id="rId5"/>
    <sheet name="AGOSTO" sheetId="8" r:id="rId6"/>
    <sheet name="SEPTIEMBRE" sheetId="10" r:id="rId7"/>
    <sheet name="OCTUBRE" sheetId="12" r:id="rId8"/>
    <sheet name="FERIADO NOVIEMBRE" sheetId="14" r:id="rId9"/>
    <sheet name="NOVIEMBRE" sheetId="15" r:id="rId10"/>
    <sheet name="ACUMULADO MAYO OCTUBRE" sheetId="16" r:id="rId11"/>
    <sheet name="DICIEMBRE" sheetId="17" r:id="rId12"/>
    <sheet name="MAY-DEC" sheetId="18" r:id="rId13"/>
  </sheets>
  <externalReferences>
    <externalReference r:id="rId14"/>
    <externalReference r:id="rId15"/>
    <externalReference r:id="rId16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1" i="17" l="1"/>
  <c r="G43" i="17"/>
  <c r="L41" i="17" s="1"/>
  <c r="F43" i="17"/>
  <c r="H43" i="17" l="1"/>
  <c r="M41" i="17" s="1"/>
  <c r="H2" i="18" l="1"/>
  <c r="N3" i="17" l="1"/>
  <c r="M3" i="17"/>
  <c r="L3" i="17"/>
  <c r="K3" i="17"/>
  <c r="J3" i="17"/>
  <c r="I3" i="17"/>
  <c r="G3" i="17"/>
  <c r="F3" i="17"/>
  <c r="E3" i="17"/>
  <c r="D3" i="17"/>
  <c r="C3" i="17"/>
  <c r="B3" i="17"/>
  <c r="G41" i="17"/>
  <c r="L40" i="17" s="1"/>
  <c r="F41" i="17"/>
  <c r="K40" i="17" s="1"/>
  <c r="E42" i="17"/>
  <c r="D42" i="17"/>
  <c r="C42" i="17"/>
  <c r="B42" i="17"/>
  <c r="N2" i="17" l="1"/>
  <c r="M2" i="17"/>
  <c r="L2" i="17"/>
  <c r="K2" i="17"/>
  <c r="J2" i="17"/>
  <c r="I2" i="17"/>
  <c r="G2" i="17"/>
  <c r="F2" i="17"/>
  <c r="E2" i="17"/>
  <c r="D2" i="17"/>
  <c r="C2" i="17"/>
  <c r="B2" i="17"/>
  <c r="H41" i="17" l="1"/>
  <c r="M40" i="17" s="1"/>
  <c r="K4" i="17"/>
  <c r="O2" i="17"/>
  <c r="I6" i="17"/>
  <c r="M6" i="17"/>
  <c r="O3" i="17"/>
  <c r="G40" i="17"/>
  <c r="L39" i="17" s="1"/>
  <c r="L42" i="17" s="1"/>
  <c r="F40" i="17"/>
  <c r="G39" i="17"/>
  <c r="F39" i="17"/>
  <c r="G38" i="17"/>
  <c r="F38" i="17"/>
  <c r="H38" i="17" s="1"/>
  <c r="G37" i="17"/>
  <c r="F37" i="17"/>
  <c r="H37" i="17" s="1"/>
  <c r="G36" i="17"/>
  <c r="F36" i="17"/>
  <c r="G35" i="17"/>
  <c r="L33" i="17" s="1"/>
  <c r="F35" i="17"/>
  <c r="K33" i="17" s="1"/>
  <c r="G34" i="17"/>
  <c r="L32" i="17" s="1"/>
  <c r="F34" i="17"/>
  <c r="K32" i="17" s="1"/>
  <c r="G33" i="17"/>
  <c r="L31" i="17" s="1"/>
  <c r="F33" i="17"/>
  <c r="K31" i="17" s="1"/>
  <c r="G32" i="17"/>
  <c r="F32" i="17"/>
  <c r="G31" i="17"/>
  <c r="F31" i="17"/>
  <c r="G30" i="17"/>
  <c r="F30" i="17"/>
  <c r="G29" i="17"/>
  <c r="F29" i="17"/>
  <c r="G28" i="17"/>
  <c r="F28" i="17"/>
  <c r="H28" i="17" s="1"/>
  <c r="G27" i="17"/>
  <c r="F27" i="17"/>
  <c r="H27" i="17" s="1"/>
  <c r="G26" i="17"/>
  <c r="F26" i="17"/>
  <c r="G25" i="17"/>
  <c r="F25" i="17"/>
  <c r="G24" i="17"/>
  <c r="F24" i="17"/>
  <c r="H24" i="17" s="1"/>
  <c r="G23" i="17"/>
  <c r="F23" i="17"/>
  <c r="G22" i="17"/>
  <c r="F22" i="17"/>
  <c r="H22" i="17" s="1"/>
  <c r="G21" i="17"/>
  <c r="F21" i="17"/>
  <c r="H21" i="17" s="1"/>
  <c r="G20" i="17"/>
  <c r="F20" i="17"/>
  <c r="H20" i="17" s="1"/>
  <c r="G19" i="17"/>
  <c r="F19" i="17"/>
  <c r="G18" i="17"/>
  <c r="F18" i="17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H4" i="17"/>
  <c r="H3" i="17"/>
  <c r="N4" i="17"/>
  <c r="H2" i="17"/>
  <c r="G4" i="17"/>
  <c r="F4" i="17"/>
  <c r="E4" i="17"/>
  <c r="D4" i="17"/>
  <c r="K12" i="17" s="1"/>
  <c r="C4" i="17"/>
  <c r="K11" i="17" s="1"/>
  <c r="B4" i="17"/>
  <c r="H12" i="17" l="1"/>
  <c r="K21" i="17"/>
  <c r="P21" i="17"/>
  <c r="K22" i="17"/>
  <c r="M22" i="17" s="1"/>
  <c r="P22" i="17"/>
  <c r="K34" i="17"/>
  <c r="P23" i="17"/>
  <c r="R23" i="17" s="1"/>
  <c r="K23" i="17"/>
  <c r="M23" i="17" s="1"/>
  <c r="H40" i="17"/>
  <c r="M39" i="17" s="1"/>
  <c r="K39" i="17"/>
  <c r="K42" i="17" s="1"/>
  <c r="M42" i="17" s="1"/>
  <c r="Q21" i="17"/>
  <c r="L21" i="17"/>
  <c r="L24" i="17" s="1"/>
  <c r="L23" i="17"/>
  <c r="Q23" i="17"/>
  <c r="L22" i="17"/>
  <c r="Q22" i="17"/>
  <c r="L34" i="17"/>
  <c r="L44" i="17" s="1"/>
  <c r="L4" i="17"/>
  <c r="H17" i="17"/>
  <c r="H33" i="17"/>
  <c r="M31" i="17" s="1"/>
  <c r="H11" i="17"/>
  <c r="H36" i="17"/>
  <c r="H13" i="17"/>
  <c r="H15" i="17"/>
  <c r="H19" i="17"/>
  <c r="H30" i="17"/>
  <c r="H32" i="17"/>
  <c r="G42" i="17"/>
  <c r="H14" i="17"/>
  <c r="H16" i="17"/>
  <c r="H18" i="17"/>
  <c r="H25" i="17"/>
  <c r="H29" i="17"/>
  <c r="H35" i="17"/>
  <c r="M33" i="17" s="1"/>
  <c r="H23" i="17"/>
  <c r="H26" i="17"/>
  <c r="H31" i="17"/>
  <c r="H34" i="17"/>
  <c r="M32" i="17" s="1"/>
  <c r="H39" i="17"/>
  <c r="F42" i="17"/>
  <c r="H42" i="17" s="1"/>
  <c r="O4" i="17"/>
  <c r="J4" i="17"/>
  <c r="M4" i="17"/>
  <c r="I4" i="17"/>
  <c r="H2" i="16"/>
  <c r="K44" i="17" l="1"/>
  <c r="M44" i="17" s="1"/>
  <c r="M34" i="17"/>
  <c r="K24" i="17"/>
  <c r="M24" i="17" s="1"/>
  <c r="M21" i="17"/>
  <c r="Q24" i="17"/>
  <c r="R21" i="17"/>
  <c r="P24" i="17"/>
  <c r="R24" i="17" s="1"/>
  <c r="R22" i="17"/>
  <c r="C42" i="15"/>
  <c r="B42" i="15"/>
  <c r="E42" i="15" l="1"/>
  <c r="D4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N23" i="12" l="1"/>
  <c r="P23" i="12" s="1"/>
  <c r="M23" i="12"/>
  <c r="O23" i="12" s="1"/>
  <c r="N22" i="12"/>
  <c r="P22" i="12" s="1"/>
  <c r="M22" i="12"/>
  <c r="O22" i="12" s="1"/>
  <c r="N21" i="12"/>
  <c r="P21" i="12" s="1"/>
  <c r="M21" i="12"/>
  <c r="O21" i="12" s="1"/>
  <c r="N20" i="12"/>
  <c r="P20" i="12" s="1"/>
  <c r="P24" i="12" s="1"/>
  <c r="M20" i="12"/>
  <c r="O20" i="12" s="1"/>
  <c r="O24" i="12" s="1"/>
  <c r="Q24" i="12" s="1"/>
  <c r="N19" i="10"/>
  <c r="P19" i="10" s="1"/>
  <c r="M19" i="10"/>
  <c r="O19" i="10" s="1"/>
  <c r="N18" i="10"/>
  <c r="P18" i="10" s="1"/>
  <c r="M18" i="10"/>
  <c r="O18" i="10" s="1"/>
  <c r="N17" i="10"/>
  <c r="P17" i="10" s="1"/>
  <c r="M17" i="10"/>
  <c r="O17" i="10" s="1"/>
  <c r="N16" i="10"/>
  <c r="P16" i="10" s="1"/>
  <c r="M16" i="10"/>
  <c r="O16" i="10" s="1"/>
  <c r="N32" i="8"/>
  <c r="P32" i="8" s="1"/>
  <c r="M32" i="8"/>
  <c r="O32" i="8" s="1"/>
  <c r="N31" i="8"/>
  <c r="P31" i="8" s="1"/>
  <c r="M31" i="8"/>
  <c r="O31" i="8" s="1"/>
  <c r="N30" i="8"/>
  <c r="P30" i="8" s="1"/>
  <c r="M30" i="8"/>
  <c r="O30" i="8" s="1"/>
  <c r="N22" i="8"/>
  <c r="P22" i="8" s="1"/>
  <c r="M22" i="8"/>
  <c r="O22" i="8" s="1"/>
  <c r="N21" i="8"/>
  <c r="P21" i="8" s="1"/>
  <c r="M21" i="8"/>
  <c r="O21" i="8" s="1"/>
  <c r="N20" i="8"/>
  <c r="P20" i="8" s="1"/>
  <c r="M20" i="8"/>
  <c r="O20" i="8" s="1"/>
  <c r="N19" i="8"/>
  <c r="P19" i="8" s="1"/>
  <c r="M19" i="8"/>
  <c r="O19" i="8" s="1"/>
  <c r="Q16" i="10" l="1"/>
  <c r="O20" i="10"/>
  <c r="P20" i="10"/>
  <c r="P23" i="8"/>
  <c r="P35" i="8" s="1"/>
  <c r="Q21" i="12"/>
  <c r="Q20" i="12"/>
  <c r="P33" i="8"/>
  <c r="Q20" i="8"/>
  <c r="Q31" i="8"/>
  <c r="Q30" i="8"/>
  <c r="Q19" i="8"/>
  <c r="O33" i="8"/>
  <c r="Q17" i="10"/>
  <c r="Q23" i="12"/>
  <c r="O23" i="8"/>
  <c r="Q18" i="10"/>
  <c r="Q22" i="12"/>
  <c r="Q19" i="10"/>
  <c r="Q32" i="8"/>
  <c r="Q21" i="8"/>
  <c r="Q22" i="8"/>
  <c r="N2" i="12"/>
  <c r="N2" i="10"/>
  <c r="N2" i="8"/>
  <c r="N2" i="6"/>
  <c r="N2" i="2"/>
  <c r="N3" i="5"/>
  <c r="O35" i="8" l="1"/>
  <c r="Q35" i="8" s="1"/>
  <c r="Q23" i="8"/>
  <c r="Q20" i="10"/>
  <c r="Q33" i="8"/>
  <c r="N3" i="15"/>
  <c r="N4" i="15" s="1"/>
  <c r="M3" i="15"/>
  <c r="M6" i="15" s="1"/>
  <c r="L3" i="15"/>
  <c r="K3" i="15"/>
  <c r="K4" i="15" s="1"/>
  <c r="J3" i="15"/>
  <c r="I3" i="15"/>
  <c r="I6" i="15" s="1"/>
  <c r="H3" i="15"/>
  <c r="G3" i="15"/>
  <c r="G4" i="15" s="1"/>
  <c r="F3" i="15"/>
  <c r="E3" i="15"/>
  <c r="E4" i="15" s="1"/>
  <c r="D3" i="15"/>
  <c r="D4" i="15" s="1"/>
  <c r="C3" i="15"/>
  <c r="C4" i="15" s="1"/>
  <c r="B3" i="15"/>
  <c r="B4" i="15" s="1"/>
  <c r="G42" i="15"/>
  <c r="F42" i="15"/>
  <c r="H42" i="15" s="1"/>
  <c r="G40" i="15"/>
  <c r="F40" i="15"/>
  <c r="G39" i="15"/>
  <c r="F39" i="15"/>
  <c r="H39" i="15" s="1"/>
  <c r="G38" i="15"/>
  <c r="F38" i="15"/>
  <c r="G37" i="15"/>
  <c r="F37" i="15"/>
  <c r="G36" i="15"/>
  <c r="F36" i="15"/>
  <c r="G35" i="15"/>
  <c r="F35" i="15"/>
  <c r="H35" i="15" s="1"/>
  <c r="G34" i="15"/>
  <c r="F34" i="15"/>
  <c r="G33" i="15"/>
  <c r="F33" i="15"/>
  <c r="H33" i="15" s="1"/>
  <c r="G32" i="15"/>
  <c r="F32" i="15"/>
  <c r="G31" i="15"/>
  <c r="F31" i="15"/>
  <c r="H31" i="15" s="1"/>
  <c r="G30" i="15"/>
  <c r="F30" i="15"/>
  <c r="G29" i="15"/>
  <c r="F29" i="15"/>
  <c r="H29" i="15" s="1"/>
  <c r="G28" i="15"/>
  <c r="F28" i="15"/>
  <c r="G27" i="15"/>
  <c r="F27" i="15"/>
  <c r="H27" i="15" s="1"/>
  <c r="G26" i="15"/>
  <c r="F26" i="15"/>
  <c r="G25" i="15"/>
  <c r="F25" i="15"/>
  <c r="H25" i="15" s="1"/>
  <c r="G24" i="15"/>
  <c r="F24" i="15"/>
  <c r="G23" i="15"/>
  <c r="F23" i="15"/>
  <c r="H23" i="15" s="1"/>
  <c r="G22" i="15"/>
  <c r="F22" i="15"/>
  <c r="G21" i="15"/>
  <c r="F21" i="15"/>
  <c r="H21" i="15" s="1"/>
  <c r="G20" i="15"/>
  <c r="F20" i="15"/>
  <c r="G19" i="15"/>
  <c r="F19" i="15"/>
  <c r="H19" i="15" s="1"/>
  <c r="G18" i="15"/>
  <c r="F18" i="15"/>
  <c r="G17" i="15"/>
  <c r="F17" i="15"/>
  <c r="G16" i="15"/>
  <c r="F16" i="15"/>
  <c r="G15" i="15"/>
  <c r="F15" i="15"/>
  <c r="H15" i="15" s="1"/>
  <c r="G14" i="15"/>
  <c r="L25" i="15" s="1"/>
  <c r="F14" i="15"/>
  <c r="G13" i="15"/>
  <c r="F13" i="15"/>
  <c r="G12" i="15"/>
  <c r="L23" i="15" s="1"/>
  <c r="F12" i="15"/>
  <c r="G11" i="15"/>
  <c r="F11" i="15"/>
  <c r="H4" i="15"/>
  <c r="F4" i="15"/>
  <c r="O2" i="15"/>
  <c r="N3" i="12"/>
  <c r="N3" i="10"/>
  <c r="N4" i="10" s="1"/>
  <c r="N3" i="8"/>
  <c r="N3" i="2"/>
  <c r="N3" i="6"/>
  <c r="N4" i="6" s="1"/>
  <c r="N4" i="5"/>
  <c r="N5" i="5" s="1"/>
  <c r="H11" i="15" l="1"/>
  <c r="K22" i="15"/>
  <c r="H13" i="15"/>
  <c r="K24" i="15"/>
  <c r="M24" i="15" s="1"/>
  <c r="H17" i="15"/>
  <c r="K21" i="15"/>
  <c r="L22" i="15"/>
  <c r="L24" i="15"/>
  <c r="L21" i="15"/>
  <c r="K23" i="15"/>
  <c r="M23" i="15" s="1"/>
  <c r="K25" i="15"/>
  <c r="M25" i="15" s="1"/>
  <c r="O4" i="15"/>
  <c r="H37" i="15"/>
  <c r="H12" i="15"/>
  <c r="H14" i="15"/>
  <c r="H16" i="15"/>
  <c r="H18" i="15"/>
  <c r="H20" i="15"/>
  <c r="H22" i="15"/>
  <c r="H24" i="15"/>
  <c r="H26" i="15"/>
  <c r="H28" i="15"/>
  <c r="H30" i="15"/>
  <c r="H32" i="15"/>
  <c r="H34" i="15"/>
  <c r="H36" i="15"/>
  <c r="H38" i="15"/>
  <c r="H40" i="15"/>
  <c r="L4" i="15"/>
  <c r="N4" i="2"/>
  <c r="N4" i="8"/>
  <c r="O3" i="15"/>
  <c r="N4" i="12"/>
  <c r="J4" i="15"/>
  <c r="I4" i="15"/>
  <c r="M4" i="15"/>
  <c r="E22" i="14"/>
  <c r="E21" i="14"/>
  <c r="E20" i="14"/>
  <c r="E19" i="14"/>
  <c r="E18" i="14"/>
  <c r="E17" i="14"/>
  <c r="E16" i="14"/>
  <c r="E15" i="14"/>
  <c r="E14" i="14"/>
  <c r="E13" i="14"/>
  <c r="E8" i="14"/>
  <c r="E7" i="14"/>
  <c r="E6" i="14"/>
  <c r="E5" i="14"/>
  <c r="E4" i="14"/>
  <c r="D22" i="14"/>
  <c r="D21" i="14"/>
  <c r="D20" i="14"/>
  <c r="D19" i="14"/>
  <c r="D18" i="14"/>
  <c r="D17" i="14"/>
  <c r="D16" i="14"/>
  <c r="D15" i="14"/>
  <c r="D14" i="14"/>
  <c r="D13" i="14"/>
  <c r="D8" i="14"/>
  <c r="D7" i="14"/>
  <c r="D6" i="14"/>
  <c r="D5" i="14"/>
  <c r="D4" i="14"/>
  <c r="C22" i="14"/>
  <c r="C21" i="14"/>
  <c r="C20" i="14"/>
  <c r="C19" i="14"/>
  <c r="C18" i="14"/>
  <c r="C17" i="14"/>
  <c r="C16" i="14"/>
  <c r="C15" i="14"/>
  <c r="C14" i="14"/>
  <c r="C13" i="14"/>
  <c r="B22" i="14"/>
  <c r="B21" i="14"/>
  <c r="B20" i="14"/>
  <c r="B19" i="14"/>
  <c r="B18" i="14"/>
  <c r="B17" i="14"/>
  <c r="B16" i="14"/>
  <c r="B15" i="14"/>
  <c r="B14" i="14"/>
  <c r="B13" i="14"/>
  <c r="C8" i="14"/>
  <c r="C7" i="14"/>
  <c r="C6" i="14"/>
  <c r="C5" i="14"/>
  <c r="C4" i="14"/>
  <c r="B8" i="14"/>
  <c r="B7" i="14"/>
  <c r="B6" i="14"/>
  <c r="B5" i="14"/>
  <c r="B4" i="14"/>
  <c r="M21" i="15" l="1"/>
  <c r="K26" i="15"/>
  <c r="M22" i="15"/>
  <c r="L26" i="15"/>
  <c r="N2" i="18"/>
  <c r="N2" i="16"/>
  <c r="G4" i="14"/>
  <c r="F4" i="14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E21" i="10"/>
  <c r="E20" i="10"/>
  <c r="E19" i="10"/>
  <c r="E18" i="10"/>
  <c r="E17" i="10"/>
  <c r="D21" i="10"/>
  <c r="D20" i="10"/>
  <c r="D19" i="10"/>
  <c r="D18" i="10"/>
  <c r="D17" i="10"/>
  <c r="E16" i="10"/>
  <c r="E15" i="10"/>
  <c r="E14" i="10"/>
  <c r="E13" i="10"/>
  <c r="E12" i="10"/>
  <c r="D16" i="10"/>
  <c r="D15" i="10"/>
  <c r="D14" i="10"/>
  <c r="D13" i="10"/>
  <c r="D12" i="10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E21" i="8"/>
  <c r="E20" i="8"/>
  <c r="E19" i="8"/>
  <c r="E18" i="8"/>
  <c r="E17" i="8"/>
  <c r="D21" i="8"/>
  <c r="D20" i="8"/>
  <c r="D19" i="8"/>
  <c r="D18" i="8"/>
  <c r="D17" i="8"/>
  <c r="E16" i="8"/>
  <c r="E15" i="8"/>
  <c r="E14" i="8"/>
  <c r="E13" i="8"/>
  <c r="E12" i="8"/>
  <c r="D16" i="8"/>
  <c r="D15" i="8"/>
  <c r="D14" i="8"/>
  <c r="D13" i="8"/>
  <c r="D12" i="8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E16" i="6"/>
  <c r="E15" i="6"/>
  <c r="E14" i="6"/>
  <c r="E13" i="6"/>
  <c r="E12" i="6"/>
  <c r="D16" i="6"/>
  <c r="D15" i="6"/>
  <c r="D14" i="6"/>
  <c r="D13" i="6"/>
  <c r="D12" i="6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E15" i="2"/>
  <c r="E14" i="2"/>
  <c r="E13" i="2"/>
  <c r="E12" i="2"/>
  <c r="E11" i="2"/>
  <c r="D15" i="2"/>
  <c r="D14" i="2"/>
  <c r="D13" i="2"/>
  <c r="D12" i="2"/>
  <c r="D11" i="2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C15" i="5"/>
  <c r="C14" i="5"/>
  <c r="C13" i="5"/>
  <c r="C12" i="5"/>
  <c r="C11" i="5"/>
  <c r="B15" i="5"/>
  <c r="B13" i="5"/>
  <c r="B14" i="5"/>
  <c r="B12" i="5"/>
  <c r="B11" i="5"/>
  <c r="M26" i="15" l="1"/>
  <c r="H4" i="14"/>
  <c r="G22" i="14" l="1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H15" i="14" s="1"/>
  <c r="G14" i="14"/>
  <c r="F14" i="14"/>
  <c r="G13" i="14"/>
  <c r="F13" i="14"/>
  <c r="G8" i="14"/>
  <c r="F8" i="14"/>
  <c r="G7" i="14"/>
  <c r="F7" i="14"/>
  <c r="H7" i="14" s="1"/>
  <c r="G6" i="14"/>
  <c r="F6" i="14"/>
  <c r="G5" i="14"/>
  <c r="G9" i="14" s="1"/>
  <c r="F5" i="14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H5" i="14" l="1"/>
  <c r="F9" i="14"/>
  <c r="H9" i="14" s="1"/>
  <c r="H19" i="10"/>
  <c r="H35" i="10"/>
  <c r="T21" i="8"/>
  <c r="U21" i="8"/>
  <c r="H26" i="8"/>
  <c r="T20" i="8"/>
  <c r="T30" i="8"/>
  <c r="T32" i="8"/>
  <c r="U18" i="8"/>
  <c r="U20" i="8"/>
  <c r="K25" i="10"/>
  <c r="K27" i="10"/>
  <c r="L25" i="10"/>
  <c r="L27" i="10"/>
  <c r="G43" i="6"/>
  <c r="U19" i="8"/>
  <c r="U31" i="8"/>
  <c r="L26" i="10"/>
  <c r="F42" i="5"/>
  <c r="H16" i="14"/>
  <c r="H18" i="14"/>
  <c r="H20" i="14"/>
  <c r="G42" i="2"/>
  <c r="F43" i="8"/>
  <c r="T18" i="8"/>
  <c r="U30" i="8"/>
  <c r="U32" i="8"/>
  <c r="T19" i="8"/>
  <c r="T31" i="8"/>
  <c r="K28" i="10"/>
  <c r="K26" i="10"/>
  <c r="G43" i="10"/>
  <c r="L28" i="10"/>
  <c r="G42" i="5"/>
  <c r="G43" i="8"/>
  <c r="F42" i="2"/>
  <c r="H11" i="2"/>
  <c r="H12" i="6"/>
  <c r="F43" i="6"/>
  <c r="H18" i="6"/>
  <c r="F43" i="10"/>
  <c r="H16" i="10"/>
  <c r="H22" i="14"/>
  <c r="H13" i="6"/>
  <c r="H14" i="8"/>
  <c r="H13" i="10"/>
  <c r="H29" i="10"/>
  <c r="H18" i="10"/>
  <c r="H34" i="10"/>
  <c r="H23" i="8"/>
  <c r="H42" i="8"/>
  <c r="H16" i="8"/>
  <c r="H22" i="8"/>
  <c r="H20" i="6"/>
  <c r="H15" i="6"/>
  <c r="H14" i="5"/>
  <c r="H11" i="5"/>
  <c r="H13" i="5"/>
  <c r="H13" i="14"/>
  <c r="H21" i="14"/>
  <c r="H14" i="14"/>
  <c r="H8" i="14"/>
  <c r="H6" i="14"/>
  <c r="H17" i="14"/>
  <c r="H19" i="14"/>
  <c r="H37" i="10"/>
  <c r="H36" i="10"/>
  <c r="H22" i="10"/>
  <c r="H24" i="10"/>
  <c r="H26" i="10"/>
  <c r="H28" i="10"/>
  <c r="H30" i="10"/>
  <c r="H32" i="10"/>
  <c r="H39" i="10"/>
  <c r="H41" i="10"/>
  <c r="H23" i="10"/>
  <c r="H27" i="10"/>
  <c r="H31" i="10"/>
  <c r="H33" i="10"/>
  <c r="H38" i="10"/>
  <c r="H40" i="10"/>
  <c r="H25" i="10"/>
  <c r="H17" i="10"/>
  <c r="H21" i="10"/>
  <c r="H20" i="10"/>
  <c r="H15" i="10"/>
  <c r="H14" i="10"/>
  <c r="H12" i="10"/>
  <c r="H24" i="8"/>
  <c r="H37" i="8"/>
  <c r="H29" i="8"/>
  <c r="H27" i="8"/>
  <c r="H31" i="8"/>
  <c r="H35" i="8"/>
  <c r="H39" i="8"/>
  <c r="H28" i="8"/>
  <c r="H30" i="8"/>
  <c r="H32" i="8"/>
  <c r="H34" i="8"/>
  <c r="H36" i="8"/>
  <c r="H38" i="8"/>
  <c r="H40" i="8"/>
  <c r="H25" i="8"/>
  <c r="H41" i="8"/>
  <c r="H33" i="8"/>
  <c r="H18" i="8"/>
  <c r="H21" i="8"/>
  <c r="H20" i="8"/>
  <c r="H17" i="8"/>
  <c r="H19" i="8"/>
  <c r="H15" i="8"/>
  <c r="H12" i="8"/>
  <c r="H13" i="8"/>
  <c r="H22" i="6"/>
  <c r="H24" i="6"/>
  <c r="H30" i="6"/>
  <c r="H32" i="6"/>
  <c r="H34" i="6"/>
  <c r="H38" i="6"/>
  <c r="H40" i="6"/>
  <c r="H42" i="6"/>
  <c r="H21" i="6"/>
  <c r="H23" i="6"/>
  <c r="H27" i="6"/>
  <c r="H31" i="6"/>
  <c r="H33" i="6"/>
  <c r="H35" i="6"/>
  <c r="H37" i="6"/>
  <c r="H41" i="6"/>
  <c r="H19" i="6"/>
  <c r="H17" i="6"/>
  <c r="H36" i="6"/>
  <c r="H25" i="6"/>
  <c r="H29" i="6"/>
  <c r="H39" i="6"/>
  <c r="H26" i="6"/>
  <c r="H28" i="6"/>
  <c r="H16" i="6"/>
  <c r="H14" i="6"/>
  <c r="H15" i="2"/>
  <c r="H22" i="2"/>
  <c r="H30" i="2"/>
  <c r="H38" i="2"/>
  <c r="H16" i="2"/>
  <c r="H20" i="2"/>
  <c r="H13" i="2"/>
  <c r="H17" i="2"/>
  <c r="H19" i="2"/>
  <c r="H21" i="2"/>
  <c r="H23" i="2"/>
  <c r="H25" i="2"/>
  <c r="H29" i="2"/>
  <c r="H31" i="2"/>
  <c r="H33" i="2"/>
  <c r="H35" i="2"/>
  <c r="H37" i="2"/>
  <c r="H39" i="2"/>
  <c r="H36" i="2"/>
  <c r="H32" i="2"/>
  <c r="H28" i="2"/>
  <c r="H40" i="2"/>
  <c r="H34" i="2"/>
  <c r="H26" i="2"/>
  <c r="H27" i="2"/>
  <c r="H24" i="2"/>
  <c r="H18" i="2"/>
  <c r="H14" i="2"/>
  <c r="H12" i="2"/>
  <c r="H24" i="5"/>
  <c r="H22" i="5"/>
  <c r="H36" i="5"/>
  <c r="H38" i="5"/>
  <c r="H40" i="5"/>
  <c r="H32" i="5"/>
  <c r="H34" i="5"/>
  <c r="H26" i="5"/>
  <c r="H28" i="5"/>
  <c r="H30" i="5"/>
  <c r="H16" i="5"/>
  <c r="H18" i="5"/>
  <c r="H20" i="5"/>
  <c r="H15" i="5"/>
  <c r="H17" i="5"/>
  <c r="H19" i="5"/>
  <c r="H21" i="5"/>
  <c r="H23" i="5"/>
  <c r="H25" i="5"/>
  <c r="H27" i="5"/>
  <c r="H29" i="5"/>
  <c r="H31" i="5"/>
  <c r="H33" i="5"/>
  <c r="H35" i="5"/>
  <c r="H37" i="5"/>
  <c r="H39" i="5"/>
  <c r="H41" i="5"/>
  <c r="H12" i="5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G11" i="12"/>
  <c r="V21" i="8" l="1"/>
  <c r="H42" i="5"/>
  <c r="V30" i="8"/>
  <c r="K28" i="12"/>
  <c r="H43" i="8"/>
  <c r="U22" i="8"/>
  <c r="H43" i="6"/>
  <c r="V32" i="8"/>
  <c r="M25" i="10"/>
  <c r="H42" i="2"/>
  <c r="V19" i="8"/>
  <c r="V20" i="8"/>
  <c r="M26" i="10"/>
  <c r="M27" i="10"/>
  <c r="L29" i="10"/>
  <c r="V31" i="8"/>
  <c r="K29" i="10"/>
  <c r="K30" i="12"/>
  <c r="T33" i="8"/>
  <c r="M28" i="10"/>
  <c r="L28" i="12"/>
  <c r="K29" i="12"/>
  <c r="L31" i="12"/>
  <c r="U33" i="8"/>
  <c r="L30" i="12"/>
  <c r="T22" i="8"/>
  <c r="V18" i="8"/>
  <c r="K31" i="12"/>
  <c r="L29" i="12"/>
  <c r="H43" i="10"/>
  <c r="G42" i="12"/>
  <c r="H38" i="12"/>
  <c r="H34" i="12"/>
  <c r="H30" i="12"/>
  <c r="H26" i="12"/>
  <c r="H22" i="12"/>
  <c r="H18" i="12"/>
  <c r="H14" i="12"/>
  <c r="H41" i="12"/>
  <c r="H37" i="12"/>
  <c r="H33" i="12"/>
  <c r="H29" i="12"/>
  <c r="H25" i="12"/>
  <c r="H21" i="12"/>
  <c r="H17" i="12"/>
  <c r="H13" i="12"/>
  <c r="H40" i="12"/>
  <c r="H36" i="12"/>
  <c r="H32" i="12"/>
  <c r="H28" i="12"/>
  <c r="H24" i="12"/>
  <c r="H20" i="12"/>
  <c r="H16" i="12"/>
  <c r="H12" i="12"/>
  <c r="H39" i="12"/>
  <c r="H35" i="12"/>
  <c r="H31" i="12"/>
  <c r="H27" i="12"/>
  <c r="H23" i="12"/>
  <c r="H19" i="12"/>
  <c r="H15" i="12"/>
  <c r="F11" i="12"/>
  <c r="M30" i="12" l="1"/>
  <c r="U35" i="8"/>
  <c r="M29" i="10"/>
  <c r="V22" i="8"/>
  <c r="T35" i="8"/>
  <c r="V33" i="8"/>
  <c r="M28" i="12"/>
  <c r="K32" i="12"/>
  <c r="M31" i="12"/>
  <c r="M29" i="12"/>
  <c r="L32" i="12"/>
  <c r="H11" i="12"/>
  <c r="F42" i="12"/>
  <c r="H42" i="12" s="1"/>
  <c r="M2" i="12"/>
  <c r="L2" i="12"/>
  <c r="K2" i="12"/>
  <c r="J2" i="12"/>
  <c r="I2" i="12"/>
  <c r="H2" i="12"/>
  <c r="G2" i="12"/>
  <c r="F2" i="12"/>
  <c r="E2" i="12"/>
  <c r="D2" i="12"/>
  <c r="C2" i="12"/>
  <c r="B2" i="12"/>
  <c r="O2" i="12" s="1"/>
  <c r="M3" i="12"/>
  <c r="L3" i="12"/>
  <c r="K3" i="12"/>
  <c r="J3" i="12"/>
  <c r="I3" i="12"/>
  <c r="H3" i="12"/>
  <c r="G3" i="12"/>
  <c r="F3" i="12"/>
  <c r="E3" i="12"/>
  <c r="D3" i="12"/>
  <c r="C3" i="12"/>
  <c r="B3" i="12"/>
  <c r="O3" i="12" s="1"/>
  <c r="V35" i="8" l="1"/>
  <c r="M32" i="12"/>
  <c r="H4" i="12"/>
  <c r="M6" i="12"/>
  <c r="K4" i="12"/>
  <c r="I6" i="12"/>
  <c r="G4" i="12"/>
  <c r="F4" i="12"/>
  <c r="E4" i="12"/>
  <c r="D4" i="12"/>
  <c r="C4" i="12"/>
  <c r="B4" i="12"/>
  <c r="O4" i="12" s="1"/>
  <c r="L4" i="12" l="1"/>
  <c r="J4" i="12"/>
  <c r="M4" i="12"/>
  <c r="I4" i="12"/>
  <c r="M3" i="10" l="1"/>
  <c r="L3" i="10"/>
  <c r="K3" i="10"/>
  <c r="J3" i="10"/>
  <c r="I3" i="10"/>
  <c r="H3" i="10"/>
  <c r="G3" i="10"/>
  <c r="F3" i="10"/>
  <c r="E3" i="10"/>
  <c r="D3" i="10"/>
  <c r="C3" i="10"/>
  <c r="B3" i="10"/>
  <c r="O3" i="10" s="1"/>
  <c r="M2" i="10" l="1"/>
  <c r="L2" i="10"/>
  <c r="K2" i="10"/>
  <c r="J2" i="10"/>
  <c r="I2" i="10"/>
  <c r="H2" i="10"/>
  <c r="G2" i="10"/>
  <c r="F2" i="10"/>
  <c r="E2" i="10"/>
  <c r="D2" i="10"/>
  <c r="C2" i="10"/>
  <c r="B2" i="10"/>
  <c r="B4" i="10" l="1"/>
  <c r="O2" i="10"/>
  <c r="H4" i="10"/>
  <c r="M6" i="10"/>
  <c r="K4" i="10"/>
  <c r="I6" i="10"/>
  <c r="G4" i="10"/>
  <c r="F4" i="10"/>
  <c r="E4" i="10"/>
  <c r="D4" i="10"/>
  <c r="C4" i="10"/>
  <c r="L4" i="10" l="1"/>
  <c r="O4" i="10"/>
  <c r="J4" i="10"/>
  <c r="M4" i="10"/>
  <c r="I4" i="10"/>
  <c r="H3" i="8" l="1"/>
  <c r="K3" i="8"/>
  <c r="G3" i="8"/>
  <c r="D3" i="8"/>
  <c r="C3" i="8"/>
  <c r="B3" i="8"/>
  <c r="O3" i="8" s="1"/>
  <c r="E3" i="8"/>
  <c r="M3" i="8" l="1"/>
  <c r="J3" i="8"/>
  <c r="L3" i="8"/>
  <c r="F3" i="8"/>
  <c r="I3" i="8"/>
  <c r="M2" i="8" l="1"/>
  <c r="L2" i="8"/>
  <c r="K2" i="8"/>
  <c r="J2" i="8"/>
  <c r="I2" i="8"/>
  <c r="H2" i="8"/>
  <c r="G2" i="8"/>
  <c r="F2" i="8"/>
  <c r="E2" i="8"/>
  <c r="D2" i="8"/>
  <c r="C2" i="8"/>
  <c r="B2" i="8"/>
  <c r="O2" i="8" s="1"/>
  <c r="H4" i="8" l="1"/>
  <c r="M6" i="8"/>
  <c r="K4" i="8"/>
  <c r="I6" i="8"/>
  <c r="G4" i="8"/>
  <c r="F4" i="8"/>
  <c r="E4" i="8"/>
  <c r="D4" i="8"/>
  <c r="C4" i="8"/>
  <c r="B4" i="8"/>
  <c r="O4" i="8" s="1"/>
  <c r="L4" i="8" l="1"/>
  <c r="I4" i="8"/>
  <c r="J4" i="8"/>
  <c r="M4" i="8"/>
  <c r="M3" i="6" l="1"/>
  <c r="L3" i="6"/>
  <c r="K3" i="6"/>
  <c r="J3" i="6"/>
  <c r="I3" i="6"/>
  <c r="G3" i="6"/>
  <c r="F3" i="6"/>
  <c r="E3" i="6"/>
  <c r="D3" i="6"/>
  <c r="C3" i="6"/>
  <c r="B3" i="6"/>
  <c r="O3" i="6" s="1"/>
  <c r="M2" i="6" l="1"/>
  <c r="L2" i="6"/>
  <c r="K2" i="6"/>
  <c r="K4" i="6" s="1"/>
  <c r="J2" i="6"/>
  <c r="I2" i="6"/>
  <c r="G2" i="6"/>
  <c r="F2" i="6"/>
  <c r="E2" i="6"/>
  <c r="D2" i="6"/>
  <c r="C2" i="6"/>
  <c r="B2" i="6"/>
  <c r="B4" i="6" l="1"/>
  <c r="O4" i="6" s="1"/>
  <c r="O2" i="6"/>
  <c r="H4" i="6"/>
  <c r="M6" i="6"/>
  <c r="H3" i="6"/>
  <c r="I6" i="6"/>
  <c r="H2" i="6"/>
  <c r="G4" i="6"/>
  <c r="M4" i="6" s="1"/>
  <c r="F4" i="6"/>
  <c r="E4" i="6"/>
  <c r="D4" i="6"/>
  <c r="C4" i="6"/>
  <c r="J4" i="6" l="1"/>
  <c r="L4" i="6"/>
  <c r="I4" i="6"/>
  <c r="E3" i="2"/>
  <c r="E4" i="5"/>
  <c r="E3" i="5" l="1"/>
  <c r="E5" i="5" s="1"/>
  <c r="E2" i="2"/>
  <c r="E4" i="2" s="1"/>
  <c r="E2" i="18" l="1"/>
  <c r="E2" i="16"/>
  <c r="H2" i="2"/>
  <c r="H3" i="5"/>
  <c r="H5" i="5" l="1"/>
  <c r="H4" i="5"/>
  <c r="H4" i="2"/>
  <c r="M3" i="2"/>
  <c r="L3" i="2"/>
  <c r="K3" i="2"/>
  <c r="J3" i="2"/>
  <c r="I3" i="2"/>
  <c r="H3" i="2"/>
  <c r="G3" i="2"/>
  <c r="F3" i="2"/>
  <c r="D3" i="2"/>
  <c r="C3" i="2"/>
  <c r="B3" i="2"/>
  <c r="O3" i="2" s="1"/>
  <c r="M4" i="5"/>
  <c r="L4" i="5"/>
  <c r="K4" i="5"/>
  <c r="J4" i="5"/>
  <c r="I4" i="5"/>
  <c r="G4" i="5"/>
  <c r="F4" i="5"/>
  <c r="D4" i="5"/>
  <c r="C4" i="5"/>
  <c r="B4" i="5"/>
  <c r="O4" i="5" s="1"/>
  <c r="M2" i="2" l="1"/>
  <c r="L2" i="2"/>
  <c r="K2" i="2"/>
  <c r="J2" i="2"/>
  <c r="I2" i="2"/>
  <c r="G2" i="2"/>
  <c r="F2" i="2"/>
  <c r="D2" i="2"/>
  <c r="C2" i="2"/>
  <c r="C4" i="2" s="1"/>
  <c r="B2" i="2"/>
  <c r="J3" i="5"/>
  <c r="M3" i="5"/>
  <c r="L3" i="5"/>
  <c r="K3" i="5"/>
  <c r="K5" i="5" s="1"/>
  <c r="I3" i="5"/>
  <c r="G3" i="5"/>
  <c r="G5" i="5" s="1"/>
  <c r="F3" i="5"/>
  <c r="F5" i="5" s="1"/>
  <c r="D3" i="5"/>
  <c r="D5" i="5" s="1"/>
  <c r="C3" i="5"/>
  <c r="C5" i="5" s="1"/>
  <c r="B3" i="5"/>
  <c r="C2" i="18" l="1"/>
  <c r="L5" i="5"/>
  <c r="B5" i="5"/>
  <c r="O3" i="5"/>
  <c r="B4" i="2"/>
  <c r="O2" i="2"/>
  <c r="M5" i="5"/>
  <c r="I5" i="5"/>
  <c r="C33" i="4"/>
  <c r="D33" i="4"/>
  <c r="B33" i="4"/>
  <c r="B2" i="18" l="1"/>
  <c r="O2" i="18" s="1"/>
  <c r="O5" i="5"/>
  <c r="B2" i="16"/>
  <c r="O2" i="16" s="1"/>
  <c r="O4" i="2"/>
  <c r="J5" i="5"/>
  <c r="C11" i="1"/>
  <c r="C10" i="1"/>
  <c r="C23" i="1" l="1"/>
  <c r="C22" i="1"/>
  <c r="C18" i="1"/>
  <c r="C17" i="1"/>
  <c r="M6" i="2" l="1"/>
  <c r="I6" i="2"/>
  <c r="K4" i="2"/>
  <c r="K2" i="18" s="1"/>
  <c r="G4" i="2"/>
  <c r="F4" i="2"/>
  <c r="D4" i="2"/>
  <c r="C2" i="16"/>
  <c r="G2" i="16" l="1"/>
  <c r="G2" i="18"/>
  <c r="M2" i="18" s="1"/>
  <c r="J2" i="18"/>
  <c r="D2" i="16"/>
  <c r="D2" i="18"/>
  <c r="F2" i="16"/>
  <c r="F2" i="18"/>
  <c r="L2" i="18" s="1"/>
  <c r="J4" i="2"/>
  <c r="K2" i="16"/>
  <c r="L4" i="2"/>
  <c r="B18" i="1" s="1"/>
  <c r="I4" i="2"/>
  <c r="B23" i="1" s="1"/>
  <c r="M4" i="2"/>
  <c r="J6" i="1"/>
  <c r="G6" i="1"/>
  <c r="I4" i="1"/>
  <c r="B17" i="1" s="1"/>
  <c r="H4" i="1"/>
  <c r="E4" i="1"/>
  <c r="D4" i="1"/>
  <c r="C4" i="1"/>
  <c r="B11" i="1" s="1"/>
  <c r="B4" i="1"/>
  <c r="B10" i="1" s="1"/>
  <c r="L2" i="16" l="1"/>
  <c r="I2" i="18"/>
  <c r="M2" i="16"/>
  <c r="J2" i="16"/>
  <c r="I2" i="16"/>
  <c r="G4" i="1"/>
  <c r="B22" i="1" s="1"/>
  <c r="J4" i="1"/>
</calcChain>
</file>

<file path=xl/sharedStrings.xml><?xml version="1.0" encoding="utf-8"?>
<sst xmlns="http://schemas.openxmlformats.org/spreadsheetml/2006/main" count="613" uniqueCount="197">
  <si>
    <t>SONESTA</t>
  </si>
  <si>
    <t>GRAN VICTORIA</t>
  </si>
  <si>
    <t>HUÉSPEDES NACIONALES</t>
  </si>
  <si>
    <t>HUÉSPEDES INTERNACIONALES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</si>
  <si>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</si>
  <si>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</si>
  <si>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</si>
  <si>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</si>
  <si>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</si>
  <si>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</si>
  <si>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</si>
  <si>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por habitación</t>
  </si>
  <si>
    <t xml:space="preserve">TOTALES HOTELES 5 ESTRELLAS </t>
  </si>
  <si>
    <t>promedios</t>
  </si>
  <si>
    <t>VICTORIA</t>
  </si>
  <si>
    <t>SABADO</t>
  </si>
  <si>
    <t>DOMINGO</t>
  </si>
  <si>
    <t>LUNES</t>
  </si>
  <si>
    <t>MARTES</t>
  </si>
  <si>
    <t>MIERCOLES</t>
  </si>
  <si>
    <t>JUEVES</t>
  </si>
  <si>
    <t>VIERNES</t>
  </si>
  <si>
    <t>5 ESTRELLAS</t>
  </si>
  <si>
    <t>4 ESTRELLAS</t>
  </si>
  <si>
    <t>3 ESTRELLAS</t>
  </si>
  <si>
    <t>MAYO</t>
  </si>
  <si>
    <t>JUNIO</t>
  </si>
  <si>
    <t xml:space="preserve">POR HABITACION </t>
  </si>
  <si>
    <t>POR PERSONA</t>
  </si>
  <si>
    <t>TARIFA PROMEDIO (ADR)</t>
  </si>
  <si>
    <t>|</t>
  </si>
  <si>
    <t>PERNOCTACIONES</t>
  </si>
  <si>
    <t>GRAND VICTORIA</t>
  </si>
  <si>
    <t>TARIFA POR PERSONA</t>
  </si>
  <si>
    <t>TARIFA PROMEDIO</t>
  </si>
  <si>
    <t>TIPO TARIFA</t>
  </si>
  <si>
    <t>HAB. DISPONIBLES</t>
  </si>
  <si>
    <t>HAB. OCUPADAS</t>
  </si>
  <si>
    <t>VENTAS NETAS</t>
  </si>
  <si>
    <t>% OCUPACION</t>
  </si>
  <si>
    <t>REVPAR</t>
  </si>
  <si>
    <t>TARIFA PERSONA</t>
  </si>
  <si>
    <t>HABITACIONES HOTEL</t>
  </si>
  <si>
    <t>HAB HOTEL</t>
  </si>
  <si>
    <t>ESTADIA PROMEDIO</t>
  </si>
  <si>
    <t>EST PROM</t>
  </si>
  <si>
    <t>hab ocup</t>
  </si>
  <si>
    <t>hab ocupadas</t>
  </si>
  <si>
    <t>% ocup</t>
  </si>
  <si>
    <t>hab disponibles</t>
  </si>
  <si>
    <t>CHECK IN</t>
  </si>
  <si>
    <t xml:space="preserve">CHECK IN </t>
  </si>
  <si>
    <t>JUEVES 1</t>
  </si>
  <si>
    <t>VIERNES 2</t>
  </si>
  <si>
    <t>SABADO 3</t>
  </si>
  <si>
    <t>DOMINGO 4</t>
  </si>
  <si>
    <t>LUNES 5</t>
  </si>
  <si>
    <t>MARTES 6</t>
  </si>
  <si>
    <t>MIERCOLES 7</t>
  </si>
  <si>
    <t>JUEVES 8</t>
  </si>
  <si>
    <t>VIERNES 9</t>
  </si>
  <si>
    <t>SABADO 10</t>
  </si>
  <si>
    <t>DOMINGO 11</t>
  </si>
  <si>
    <t>LUNES 12</t>
  </si>
  <si>
    <t>MARTES 13</t>
  </si>
  <si>
    <t>MIERCOLES 14</t>
  </si>
  <si>
    <t>JUEVES 15</t>
  </si>
  <si>
    <t>VIERNES 16</t>
  </si>
  <si>
    <t>SABADO 17</t>
  </si>
  <si>
    <t>DOMINGO 18</t>
  </si>
  <si>
    <t>LUNES 19</t>
  </si>
  <si>
    <t>MARTES 20</t>
  </si>
  <si>
    <t>MIERCOLES 21</t>
  </si>
  <si>
    <t>JUEVES 22</t>
  </si>
  <si>
    <t>VIERNES 23</t>
  </si>
  <si>
    <t>SABADO 24</t>
  </si>
  <si>
    <t>DOMINGO 25</t>
  </si>
  <si>
    <t>LUNES 26</t>
  </si>
  <si>
    <t>MARTES 27</t>
  </si>
  <si>
    <t>MIERCOLES 28</t>
  </si>
  <si>
    <t>JUEVES 29</t>
  </si>
  <si>
    <t>VIERNES 30</t>
  </si>
  <si>
    <t>SABADO 31</t>
  </si>
  <si>
    <t>DOMINGO 1</t>
  </si>
  <si>
    <t>LUNES 2</t>
  </si>
  <si>
    <t>MARTES 3</t>
  </si>
  <si>
    <t>MIERCOLES 4</t>
  </si>
  <si>
    <t>JUEVES 5</t>
  </si>
  <si>
    <t>VIERNES 6</t>
  </si>
  <si>
    <t>SABADO7</t>
  </si>
  <si>
    <t>DOMINGO 8</t>
  </si>
  <si>
    <t>LUNES 9</t>
  </si>
  <si>
    <t>MARTES 10</t>
  </si>
  <si>
    <t>MIERCOLES 11</t>
  </si>
  <si>
    <t>JUEVES 12</t>
  </si>
  <si>
    <t>VIERNES 13</t>
  </si>
  <si>
    <t>SABADO 14</t>
  </si>
  <si>
    <t>DOMINGO 15</t>
  </si>
  <si>
    <t>LUNES 16</t>
  </si>
  <si>
    <t>MARTES 17</t>
  </si>
  <si>
    <t>MIERCOLES 18</t>
  </si>
  <si>
    <t>JUEVES 19</t>
  </si>
  <si>
    <t>VIERNES 20</t>
  </si>
  <si>
    <t>SABADO 21</t>
  </si>
  <si>
    <t>DOMINGO 22</t>
  </si>
  <si>
    <t>LUNES 23</t>
  </si>
  <si>
    <t>MARTES 24</t>
  </si>
  <si>
    <t>MIERCOLES 25</t>
  </si>
  <si>
    <t>JUEVES 26</t>
  </si>
  <si>
    <t>VIERNES 27</t>
  </si>
  <si>
    <t>SABADO 28</t>
  </si>
  <si>
    <t>DOMINGO 29</t>
  </si>
  <si>
    <t>LUNES 30</t>
  </si>
  <si>
    <t>MARTES 1</t>
  </si>
  <si>
    <t>MIERCOLES 2</t>
  </si>
  <si>
    <t>JUEVES 3</t>
  </si>
  <si>
    <t>VIERNES 4</t>
  </si>
  <si>
    <t>SABADO 5</t>
  </si>
  <si>
    <t>DOMINGO 6</t>
  </si>
  <si>
    <t>LUNES 7</t>
  </si>
  <si>
    <t>MARTES 8</t>
  </si>
  <si>
    <t>MIERCOLES 9</t>
  </si>
  <si>
    <t>JUEVES 10</t>
  </si>
  <si>
    <t>VIERNES 11</t>
  </si>
  <si>
    <t>SABADO 12</t>
  </si>
  <si>
    <t>DOMINGO 13</t>
  </si>
  <si>
    <t>LUNES 14</t>
  </si>
  <si>
    <t>MARTES 15</t>
  </si>
  <si>
    <t>MIERCOLES 16</t>
  </si>
  <si>
    <t>JUEVES 17</t>
  </si>
  <si>
    <t>VIERNES 18</t>
  </si>
  <si>
    <t>SABADO 19</t>
  </si>
  <si>
    <t>DOMINGO 20</t>
  </si>
  <si>
    <t>LUNES 21</t>
  </si>
  <si>
    <t>MARTES 22</t>
  </si>
  <si>
    <t>MIERCOLES 23</t>
  </si>
  <si>
    <t>JUEVES 24</t>
  </si>
  <si>
    <t>VIERNES 25</t>
  </si>
  <si>
    <t>SABADO 26</t>
  </si>
  <si>
    <t>DOMINGO 27</t>
  </si>
  <si>
    <t>LUNES 28</t>
  </si>
  <si>
    <t>MARTES 29</t>
  </si>
  <si>
    <t>MIERCOLES 30</t>
  </si>
  <si>
    <t>JUEVES 31</t>
  </si>
  <si>
    <t xml:space="preserve">VIERNES </t>
  </si>
  <si>
    <t xml:space="preserve">SABADO </t>
  </si>
  <si>
    <t xml:space="preserve">DOMINGO </t>
  </si>
  <si>
    <t>FERIADO</t>
  </si>
  <si>
    <t>FIN DE SEMANA</t>
  </si>
  <si>
    <t>TOTAL</t>
  </si>
  <si>
    <t>VIERNES 1</t>
  </si>
  <si>
    <t>DOMINGO 3</t>
  </si>
  <si>
    <t>LUNES 4</t>
  </si>
  <si>
    <t>MARTES 5</t>
  </si>
  <si>
    <t>MIERCOLES 6</t>
  </si>
  <si>
    <t>JUEVES 7</t>
  </si>
  <si>
    <t>VIERNES 8</t>
  </si>
  <si>
    <t>SABADO 9</t>
  </si>
  <si>
    <t>DOMINGO 10</t>
  </si>
  <si>
    <t>LUNES 11</t>
  </si>
  <si>
    <t>MARTES 12</t>
  </si>
  <si>
    <t>MIERCOLES 13</t>
  </si>
  <si>
    <t>JUEVES 14</t>
  </si>
  <si>
    <t>VIERNES 15</t>
  </si>
  <si>
    <t>SABADO 16</t>
  </si>
  <si>
    <t>DOMINGO 17</t>
  </si>
  <si>
    <t>LUNES 18</t>
  </si>
  <si>
    <t>MARTES 19</t>
  </si>
  <si>
    <t>MIERCOLES 20</t>
  </si>
  <si>
    <t>JUEVES 21</t>
  </si>
  <si>
    <t>VIERNES 22</t>
  </si>
  <si>
    <t>SABADO 23</t>
  </si>
  <si>
    <t>DOMINGO 24</t>
  </si>
  <si>
    <t>LUNES 25</t>
  </si>
  <si>
    <t>MARTES 26</t>
  </si>
  <si>
    <t>MIERCOLES 27</t>
  </si>
  <si>
    <t>JUEVES 28</t>
  </si>
  <si>
    <t>VIERNES 29</t>
  </si>
  <si>
    <t>SABADO 30</t>
  </si>
  <si>
    <t>MIÉRCOLES 4</t>
  </si>
  <si>
    <t>SÁBADO 7</t>
  </si>
  <si>
    <t>MIÉRCOLES 11</t>
  </si>
  <si>
    <t>SÁBADO 14</t>
  </si>
  <si>
    <t>MIÉRCOLES 18</t>
  </si>
  <si>
    <t>SÁBADO 21</t>
  </si>
  <si>
    <t>MIÉRCOLES 25</t>
  </si>
  <si>
    <t>SÁBADO 28</t>
  </si>
  <si>
    <t>MARTES 31</t>
  </si>
  <si>
    <t>FINES DE SEMANA</t>
  </si>
  <si>
    <t>SÁBADO</t>
  </si>
  <si>
    <t>HAB OCUP</t>
  </si>
  <si>
    <t>HAB DISP</t>
  </si>
  <si>
    <t>ENTRE  SEMANA</t>
  </si>
  <si>
    <t>MIÉRCOLES</t>
  </si>
  <si>
    <t>NAVIDAD</t>
  </si>
  <si>
    <t>FIN DE AÑO</t>
  </si>
  <si>
    <t>MIÉRCOLES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</si>
</sst>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Fill="1" applyBorder="1" applyAlignment="1">
      <alignment wrapText="1"/>
    </xf>
    <xf numFmtId="0" fontId="0" fillId="0" borderId="1" xfId="0" applyBorder="1"/>
    <xf numFmtId="10" fontId="0" fillId="0" borderId="1" xfId="0" applyNumberFormat="1" applyBorder="1"/>
    <xf numFmtId="165" fontId="0" fillId="0" borderId="1" xfId="0" applyNumberFormat="1" applyBorder="1"/>
    <xf numFmtId="0" fontId="0" fillId="2" borderId="1" xfId="0" applyFill="1" applyBorder="1"/>
    <xf numFmtId="165" fontId="0" fillId="2" borderId="1" xfId="0" applyNumberFormat="1" applyFill="1" applyBorder="1"/>
    <xf numFmtId="10" fontId="0" fillId="2" borderId="1" xfId="1" applyNumberFormat="1" applyFont="1" applyFill="1" applyBorder="1"/>
    <xf numFmtId="0" fontId="0" fillId="0" borderId="2" xfId="0" applyBorder="1"/>
    <xf numFmtId="10" fontId="4" fillId="0" borderId="1" xfId="0" applyNumberFormat="1" applyFont="1" applyBorder="1"/>
    <xf numFmtId="164" fontId="0" fillId="0" borderId="0" xfId="2" applyFont="1"/>
    <xf numFmtId="164" fontId="0" fillId="0" borderId="1" xfId="2" applyFont="1" applyBorder="1"/>
    <xf numFmtId="0" fontId="5" fillId="0" borderId="1" xfId="0" applyFont="1" applyBorder="1"/>
    <xf numFmtId="0" fontId="2" fillId="0" borderId="1" xfId="0" applyFont="1" applyFill="1" applyBorder="1" applyAlignment="1">
      <alignment wrapText="1"/>
    </xf>
    <xf numFmtId="0" fontId="0" fillId="0" borderId="3" xfId="0" applyBorder="1"/>
    <xf numFmtId="10" fontId="0" fillId="0" borderId="0" xfId="0" applyNumberFormat="1"/>
    <xf numFmtId="1" fontId="0" fillId="0" borderId="1" xfId="0" applyNumberFormat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0" borderId="1" xfId="0" applyNumberFormat="1" applyFont="1" applyFill="1" applyBorder="1"/>
    <xf numFmtId="10" fontId="0" fillId="3" borderId="1" xfId="1" applyNumberFormat="1" applyFont="1" applyFill="1" applyBorder="1"/>
    <xf numFmtId="10" fontId="0" fillId="4" borderId="1" xfId="1" applyNumberFormat="1" applyFont="1" applyFill="1" applyBorder="1"/>
    <xf numFmtId="2" fontId="0" fillId="0" borderId="1" xfId="0" applyNumberFormat="1" applyBorder="1"/>
    <xf numFmtId="0" fontId="0" fillId="4" borderId="4" xfId="1" applyNumberFormat="1" applyFont="1" applyFill="1" applyBorder="1"/>
    <xf numFmtId="1" fontId="0" fillId="0" borderId="1" xfId="0" applyNumberFormat="1" applyFont="1" applyFill="1" applyBorder="1"/>
    <xf numFmtId="0" fontId="0" fillId="0" borderId="1" xfId="0" applyNumberFormat="1" applyBorder="1"/>
    <xf numFmtId="10" fontId="0" fillId="0" borderId="1" xfId="1" applyNumberFormat="1" applyFont="1" applyBorder="1"/>
    <xf numFmtId="10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10" fontId="0" fillId="0" borderId="0" xfId="0" applyNumberFormat="1" applyFill="1" applyBorder="1"/>
    <xf numFmtId="16" fontId="0" fillId="0" borderId="0" xfId="0" applyNumberFormat="1"/>
    <xf numFmtId="1" fontId="0" fillId="0" borderId="5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NumberFormat="1" applyBorder="1"/>
    <xf numFmtId="1" fontId="0" fillId="0" borderId="0" xfId="0" applyNumberFormat="1" applyBorder="1"/>
    <xf numFmtId="10" fontId="0" fillId="0" borderId="0" xfId="1" applyNumberFormat="1" applyFont="1" applyBorder="1"/>
    <xf numFmtId="0" fontId="0" fillId="2" borderId="1" xfId="0" applyNumberFormat="1" applyFill="1" applyBorder="1"/>
    <xf numFmtId="10" fontId="0" fillId="0" borderId="0" xfId="0" applyNumberFormat="1" applyFont="1" applyFill="1" applyBorder="1"/>
    <xf numFmtId="10" fontId="0" fillId="0" borderId="0" xfId="1" applyNumberFormat="1" applyFont="1" applyFill="1" applyBorder="1"/>
    <xf numFmtId="0" fontId="0" fillId="3" borderId="1" xfId="0" applyNumberFormat="1" applyFill="1" applyBorder="1"/>
    <xf numFmtId="0" fontId="0" fillId="0" borderId="6" xfId="0" applyNumberFormat="1" applyFill="1" applyBorder="1"/>
    <xf numFmtId="1" fontId="0" fillId="0" borderId="0" xfId="0" applyNumberFormat="1"/>
    <xf numFmtId="10" fontId="0" fillId="0" borderId="6" xfId="1" applyNumberFormat="1" applyFont="1" applyFill="1" applyBorder="1"/>
    <xf numFmtId="0" fontId="0" fillId="3" borderId="6" xfId="0" applyNumberFormat="1" applyFill="1" applyBorder="1"/>
    <xf numFmtId="1" fontId="0" fillId="3" borderId="0" xfId="0" applyNumberFormat="1" applyFill="1"/>
    <xf numFmtId="10" fontId="3" fillId="0" borderId="0" xfId="0" applyNumberFormat="1" applyFont="1" applyFill="1" applyBorder="1"/>
    <xf numFmtId="166" fontId="0" fillId="0" borderId="2" xfId="0" applyNumberFormat="1" applyBorder="1"/>
    <xf numFmtId="14" fontId="0" fillId="0" borderId="2" xfId="0" applyNumberFormat="1" applyBorder="1"/>
    <xf numFmtId="0" fontId="0" fillId="3" borderId="2" xfId="0" applyFill="1" applyBorder="1"/>
    <xf numFmtId="1" fontId="0" fillId="3" borderId="1" xfId="0" applyNumberFormat="1" applyFont="1" applyFill="1" applyBorder="1"/>
    <xf numFmtId="1" fontId="0" fillId="3" borderId="1" xfId="0" applyNumberFormat="1" applyFill="1" applyBorder="1"/>
    <xf numFmtId="10" fontId="0" fillId="3" borderId="6" xfId="1" applyNumberFormat="1" applyFont="1" applyFill="1" applyBorder="1"/>
    <xf numFmtId="9" fontId="0" fillId="0" borderId="0" xfId="1" applyFont="1"/>
    <xf numFmtId="9" fontId="4" fillId="0" borderId="1" xfId="0" applyNumberFormat="1" applyFont="1" applyBorder="1"/>
    <xf numFmtId="14" fontId="0" fillId="0" borderId="1" xfId="0" applyNumberFormat="1" applyBorder="1"/>
    <xf numFmtId="0" fontId="4" fillId="0" borderId="1" xfId="0" applyNumberFormat="1" applyFont="1" applyBorder="1"/>
    <xf numFmtId="1" fontId="4" fillId="0" borderId="1" xfId="0" applyNumberFormat="1" applyFont="1" applyBorder="1"/>
    <xf numFmtId="9" fontId="4" fillId="0" borderId="6" xfId="0" applyNumberFormat="1" applyFont="1" applyFill="1" applyBorder="1"/>
    <xf numFmtId="14" fontId="0" fillId="3" borderId="2" xfId="0" applyNumberFormat="1" applyFill="1" applyBorder="1"/>
    <xf numFmtId="0" fontId="0" fillId="0" borderId="7" xfId="0" applyBorder="1"/>
    <xf numFmtId="1" fontId="0" fillId="3" borderId="5" xfId="0" applyNumberFormat="1" applyFont="1" applyFill="1" applyBorder="1"/>
    <xf numFmtId="0" fontId="0" fillId="3" borderId="5" xfId="0" applyNumberFormat="1" applyFill="1" applyBorder="1"/>
    <xf numFmtId="1" fontId="0" fillId="3" borderId="5" xfId="0" applyNumberFormat="1" applyFill="1" applyBorder="1"/>
    <xf numFmtId="0" fontId="0" fillId="0" borderId="8" xfId="0" applyBorder="1"/>
    <xf numFmtId="9" fontId="4" fillId="0" borderId="2" xfId="0" applyNumberFormat="1" applyFont="1" applyBorder="1"/>
    <xf numFmtId="9" fontId="4" fillId="0" borderId="3" xfId="0" applyNumberFormat="1" applyFont="1" applyFill="1" applyBorder="1"/>
    <xf numFmtId="0" fontId="0" fillId="0" borderId="0" xfId="1" applyNumberFormat="1" applyFont="1" applyFill="1" applyBorder="1"/>
    <xf numFmtId="0" fontId="0" fillId="0" borderId="0" xfId="0" applyNumberFormat="1" applyFill="1" applyBorder="1"/>
    <xf numFmtId="9" fontId="0" fillId="0" borderId="0" xfId="1" applyFont="1" applyFill="1" applyBorder="1"/>
    <xf numFmtId="1" fontId="0" fillId="2" borderId="9" xfId="0" applyNumberFormat="1" applyFont="1" applyFill="1" applyBorder="1"/>
    <xf numFmtId="0" fontId="0" fillId="0" borderId="2" xfId="0" applyFill="1" applyBorder="1"/>
    <xf numFmtId="1" fontId="0" fillId="0" borderId="6" xfId="0" applyNumberFormat="1" applyFont="1" applyFill="1" applyBorder="1"/>
    <xf numFmtId="0" fontId="0" fillId="0" borderId="6" xfId="0" applyNumberFormat="1" applyBorder="1"/>
    <xf numFmtId="10" fontId="0" fillId="0" borderId="6" xfId="1" applyNumberFormat="1" applyFont="1" applyBorder="1"/>
    <xf numFmtId="9" fontId="0" fillId="0" borderId="1" xfId="1" applyNumberFormat="1" applyFont="1" applyBorder="1"/>
    <xf numFmtId="0" fontId="0" fillId="0" borderId="1" xfId="0" applyNumberFormat="1" applyFill="1" applyBorder="1"/>
    <xf numFmtId="1" fontId="0" fillId="0" borderId="1" xfId="0" applyNumberFormat="1" applyFill="1" applyBorder="1"/>
    <xf numFmtId="10" fontId="0" fillId="0" borderId="2" xfId="0" applyNumberFormat="1" applyBorder="1"/>
    <xf numFmtId="10" fontId="0" fillId="0" borderId="1" xfId="0" applyNumberFormat="1" applyFill="1" applyBorder="1"/>
    <xf numFmtId="10" fontId="0" fillId="0" borderId="1" xfId="1" applyNumberFormat="1" applyFont="1" applyFill="1" applyBorder="1"/>
    <xf numFmtId="0" fontId="0" fillId="0" borderId="1" xfId="0" applyFill="1" applyBorder="1"/>
    <xf numFmtId="9" fontId="0" fillId="3" borderId="1" xfId="1" applyNumberFormat="1" applyFont="1" applyFill="1" applyBorder="1"/>
    <xf numFmtId="9" fontId="0" fillId="0" borderId="0" xfId="0" applyNumberFormat="1" applyFill="1" applyBorder="1"/>
    <xf numFmtId="9" fontId="0" fillId="0" borderId="1" xfId="0" applyNumberFormat="1" applyFill="1" applyBorder="1"/>
    <xf numFmtId="9" fontId="0" fillId="0" borderId="1" xfId="1" applyFont="1" applyFill="1" applyBorder="1"/>
    <xf numFmtId="1" fontId="0" fillId="3" borderId="0" xfId="0" applyNumberFormat="1" applyFont="1" applyFill="1" applyBorder="1"/>
    <xf numFmtId="0" fontId="0" fillId="3" borderId="3" xfId="0" applyFill="1" applyBorder="1"/>
    <xf numFmtId="0" fontId="0" fillId="3" borderId="0" xfId="0" applyFill="1"/>
    <xf numFmtId="10" fontId="0" fillId="0" borderId="8" xfId="0" applyNumberFormat="1" applyFill="1" applyBorder="1" applyAlignment="1">
      <alignment horizontal="center"/>
    </xf>
    <xf numFmtId="10" fontId="0" fillId="0" borderId="10" xfId="0" applyNumberFormat="1" applyFill="1" applyBorder="1" applyAlignment="1">
      <alignment horizontal="center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OCUPACIÓN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'MAYO GRAFICAS'!$A$17</c:f>
              <c:strCache>
                <c:ptCount val="1"/>
                <c:pt idx="0">
                  <c:v>MAYO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'MAYO GRAFICAS'!$B$16:$C$16</c:f>
              <c:strCache>
                <c:ptCount val="2"/>
                <c:pt idx="0">
                  <c:v>5 ESTRELLAS</c:v>
                </c:pt>
                <c:pt idx="1">
                  <c:v>4 ESTRELLAS</c:v>
                </c:pt>
              </c:strCache>
            </c:strRef>
          </c:cat>
          <c:val>
            <c:numRef>
              <c:f>'MAYO GRAFICAS'!$B$17:$C$17</c:f>
              <c:numCache>
                <c:formatCode>0.00%</c:formatCode>
                <c:ptCount val="2"/>
                <c:pt idx="0">
                  <c:v>0.44324999999999998</c:v>
                </c:pt>
                <c:pt idx="1">
                  <c:v>46.576507092198582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F-44A3-8BAE-830E5C2601CF}"/>
            </c:ext>
          </c:extLst>
        </c:ser>
        <c:ser>
          <c:idx val="1"/>
          <c:order val="1"/>
          <c:tx>
            <c:strRef>
              <c:f>'MAYO GRAFICAS'!$A$18</c:f>
              <c:strCache>
                <c:ptCount val="1"/>
                <c:pt idx="0">
                  <c:v>JUNIO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'MAYO GRAFICAS'!$B$16:$C$16</c:f>
              <c:strCache>
                <c:ptCount val="2"/>
                <c:pt idx="0">
                  <c:v>5 ESTRELLAS</c:v>
                </c:pt>
                <c:pt idx="1">
                  <c:v>4 ESTRELLAS</c:v>
                </c:pt>
              </c:strCache>
            </c:strRef>
          </c:cat>
          <c:val>
            <c:numRef>
              <c:f>'MAYO GRAFICAS'!$B$18:$C$18</c:f>
              <c:numCache>
                <c:formatCode>0.00%</c:formatCode>
                <c:ptCount val="2"/>
                <c:pt idx="0">
                  <c:v>0.56543887147335425</c:v>
                </c:pt>
                <c:pt idx="1">
                  <c:v>44.577252124645902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F-44A3-8BAE-830E5C2601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1273104"/>
        <c:axId val="291273888"/>
      </c:barChart>
      <c:catAx>
        <c:axId val="2912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91273888"/>
        <c:crosses val="autoZero"/>
        <c:auto val="1"/>
        <c:lblAlgn val="ctr"/>
        <c:lblOffset val="100"/>
        <c:noMultiLvlLbl val="0"/>
      </c:catAx>
      <c:valAx>
        <c:axId val="291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912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TARIFA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'MAYO GRAFICAS'!$A$22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'MAYO GRAFICAS'!$B$21:$C$21</c:f>
              <c:strCache>
                <c:ptCount val="2"/>
                <c:pt idx="0">
                  <c:v>5 ESTRELLAS</c:v>
                </c:pt>
                <c:pt idx="1">
                  <c:v>4 ESTRELLAS</c:v>
                </c:pt>
              </c:strCache>
            </c:strRef>
          </c:cat>
          <c:val>
            <c:numRef>
              <c:f>'MAYO GRAFICAS'!$B$22:$C$22</c:f>
              <c:numCache>
                <c:formatCode>_("$"* #,##0.00_);_("$"* \(#,##0.00\);_("$"* "-"??_);_(@_)</c:formatCode>
                <c:ptCount val="2"/>
                <c:pt idx="0" formatCode="_-[$$-409]* #,##0.00_ ;_-[$$-409]* \-#,##0.00\ ;_-[$$-409]* &quot;-&quot;??_ ;_-@_ ">
                  <c:v>63.991139166177334</c:v>
                </c:pt>
                <c:pt idx="1">
                  <c:v>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1-45D4-82E1-70910AC6299B}"/>
            </c:ext>
          </c:extLst>
        </c:ser>
        <c:ser>
          <c:idx val="1"/>
          <c:order val="1"/>
          <c:tx>
            <c:strRef>
              <c:f>'MAYO GRAFICAS'!$A$23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'MAYO GRAFICAS'!$B$21:$C$21</c:f>
              <c:strCache>
                <c:ptCount val="2"/>
                <c:pt idx="0">
                  <c:v>5 ESTRELLAS</c:v>
                </c:pt>
                <c:pt idx="1">
                  <c:v>4 ESTRELLAS</c:v>
                </c:pt>
              </c:strCache>
            </c:strRef>
          </c:cat>
          <c:val>
            <c:numRef>
              <c:f>'MAYO GRAFICAS'!$B$23:$C$23</c:f>
              <c:numCache>
                <c:formatCode>_("$"* #,##0.00_);_("$"* \(#,##0.00\);_("$"* "-"??_);_(@_)</c:formatCode>
                <c:ptCount val="2"/>
                <c:pt idx="0">
                  <c:v>63.773492723492723</c:v>
                </c:pt>
                <c:pt idx="1">
                  <c:v>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1-45D4-82E1-70910AC629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8337416"/>
        <c:axId val="348344472"/>
      </c:barChart>
      <c:catAx>
        <c:axId val="34833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8344472"/>
        <c:crosses val="autoZero"/>
        <c:auto val="1"/>
        <c:lblAlgn val="ctr"/>
        <c:lblOffset val="100"/>
        <c:noMultiLvlLbl val="0"/>
      </c:catAx>
      <c:valAx>
        <c:axId val="348344472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crossAx val="34833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TARIFA</a:t>
            </a:r>
            <a:r>
              <a:rPr lang="en-US" baseline="0"/>
              <a:t> PROMEDIO</a:t>
            </a:r>
          </a:p>
          <a:p>
            <a:pPr>
              <a:defRPr/>
            </a:pPr>
            <a:r>
              <a:rPr lang="en-US" baseline="0"/>
              <a:t>3 ESTRELLAS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'MAYO GRAFICAS'!$A$27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24-4CCB-AFD2-91C03F62F1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'MAYO GRAFICAS'!$B$26:$C$26</c:f>
              <c:strCache>
                <c:ptCount val="2"/>
                <c:pt idx="0">
                  <c:v>POR HABITACION </c:v>
                </c:pt>
                <c:pt idx="1">
                  <c:v>POR PERSONA</c:v>
                </c:pt>
              </c:strCache>
            </c:strRef>
          </c:cat>
          <c:val>
            <c:numRef>
              <c:f>'MAYO GRAFICAS'!$B$27:$C$27</c:f>
              <c:numCache>
                <c:formatCode>_("$"* #,##0.00_);_("$"* \(#,##0.00\);_("$"* "-"??_);_(@_)</c:formatCode>
                <c:ptCount val="2"/>
                <c:pt idx="0">
                  <c:v>35.33</c:v>
                </c:pt>
                <c:pt idx="1">
                  <c:v>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4-4CCB-AFD2-91C03F62F1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8338592"/>
        <c:axId val="348338984"/>
      </c:barChart>
      <c:catAx>
        <c:axId val="34833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8338984"/>
        <c:crosses val="autoZero"/>
        <c:auto val="1"/>
        <c:lblAlgn val="ctr"/>
        <c:lblOffset val="100"/>
        <c:noMultiLvlLbl val="0"/>
      </c:catAx>
      <c:valAx>
        <c:axId val="348338984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3483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0.17931802274715661"/>
          <c:y val="0.1639125838436862"/>
          <c:w val="0.80123753280839893"/>
          <c:h val="0.660161490230387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'MAYO GRAFICAS'!$A$10</c:f>
              <c:strCache>
                <c:ptCount val="1"/>
                <c:pt idx="0">
                  <c:v>HUÉSPEDES NACIONALES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'MAYO GRAFICAS'!$B$9:$C$9</c:f>
              <c:strCache>
                <c:ptCount val="2"/>
                <c:pt idx="0">
                  <c:v>5 ESTRELLAS</c:v>
                </c:pt>
                <c:pt idx="1">
                  <c:v>4 ESTRELLAS</c:v>
                </c:pt>
              </c:strCache>
            </c:strRef>
          </c:cat>
          <c:val>
            <c:numRef>
              <c:f>'MAYO GRAFICAS'!$B$10:$C$10</c:f>
              <c:numCache>
                <c:formatCode>General</c:formatCode>
                <c:ptCount val="2"/>
                <c:pt idx="0">
                  <c:v>1340</c:v>
                </c:pt>
                <c:pt idx="1">
                  <c:v>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F-4A70-B5E6-12B94F966FAE}"/>
            </c:ext>
          </c:extLst>
        </c:ser>
        <c:ser>
          <c:idx val="1"/>
          <c:order val="1"/>
          <c:tx>
            <c:strRef>
              <c:f>'MAYO GRAFICAS'!$A$11</c:f>
              <c:strCache>
                <c:ptCount val="1"/>
                <c:pt idx="0">
                  <c:v>HUÉSPEDES INTERNACIONALES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'MAYO GRAFICAS'!$B$9:$C$9</c:f>
              <c:strCache>
                <c:ptCount val="2"/>
                <c:pt idx="0">
                  <c:v>5 ESTRELLAS</c:v>
                </c:pt>
                <c:pt idx="1">
                  <c:v>4 ESTRELLAS</c:v>
                </c:pt>
              </c:strCache>
            </c:strRef>
          </c:cat>
          <c:val>
            <c:numRef>
              <c:f>'MAYO GRAFICAS'!$B$11:$C$11</c:f>
              <c:numCache>
                <c:formatCode>General</c:formatCode>
                <c:ptCount val="2"/>
                <c:pt idx="0">
                  <c:v>242</c:v>
                </c:pt>
                <c:pt idx="1">
                  <c:v>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F-4A70-B5E6-12B94F966F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48337024"/>
        <c:axId val="348339768"/>
      </c:barChart>
      <c:catAx>
        <c:axId val="34833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8339768"/>
        <c:crosses val="autoZero"/>
        <c:auto val="1"/>
        <c:lblAlgn val="ctr"/>
        <c:lblOffset val="100"/>
        <c:noMultiLvlLbl val="0"/>
      </c:catAx>
      <c:valAx>
        <c:axId val="348339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3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211264216972877"/>
          <c:y val="0.84967592592592589"/>
          <c:w val="0.7546636045494312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'% JUNIO 5,4,3'!$B$2</c:f>
              <c:strCache>
                <c:ptCount val="1"/>
                <c:pt idx="0">
                  <c:v>5 ESTRELLAS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JUNIO 5,4,3'!$A$3:$A$32</c:f>
              <c:strCache>
                <c:ptCount val="30"/>
                <c:pt idx="0">
                  <c:v>SABADO</c:v>
                </c:pt>
                <c:pt idx="1">
                  <c:v>DOMINGO</c:v>
                </c:pt>
                <c:pt idx="2">
                  <c:v>LUNES</c:v>
                </c:pt>
                <c:pt idx="3">
                  <c:v>MARTES</c:v>
                </c:pt>
                <c:pt idx="4">
                  <c:v>MIERCOLES</c:v>
                </c:pt>
                <c:pt idx="5">
                  <c:v>JUEVES</c:v>
                </c:pt>
                <c:pt idx="6">
                  <c:v>VIERNES</c:v>
                </c:pt>
                <c:pt idx="7">
                  <c:v>SABADO</c:v>
                </c:pt>
                <c:pt idx="8">
                  <c:v>DOMINGO</c:v>
                </c:pt>
                <c:pt idx="9">
                  <c:v>LUNES</c:v>
                </c:pt>
                <c:pt idx="10">
                  <c:v>MARTES</c:v>
                </c:pt>
                <c:pt idx="11">
                  <c:v>MIERCOLES</c:v>
                </c:pt>
                <c:pt idx="12">
                  <c:v>JUEVES</c:v>
                </c:pt>
                <c:pt idx="13">
                  <c:v>VIERNES</c:v>
                </c:pt>
                <c:pt idx="14">
                  <c:v>SABADO</c:v>
                </c:pt>
                <c:pt idx="15">
                  <c:v>DOMINGO</c:v>
                </c:pt>
                <c:pt idx="16">
                  <c:v>LUNES</c:v>
                </c:pt>
                <c:pt idx="17">
                  <c:v>MARTES</c:v>
                </c:pt>
                <c:pt idx="18">
                  <c:v>MIERCOLES</c:v>
                </c:pt>
                <c:pt idx="19">
                  <c:v>JUEVES</c:v>
                </c:pt>
                <c:pt idx="20">
                  <c:v>VIERNES</c:v>
                </c:pt>
                <c:pt idx="21">
                  <c:v>SABADO</c:v>
                </c:pt>
                <c:pt idx="22">
                  <c:v>DOMINGO</c:v>
                </c:pt>
                <c:pt idx="23">
                  <c:v>LUNES</c:v>
                </c:pt>
                <c:pt idx="24">
                  <c:v>MARTES</c:v>
                </c:pt>
                <c:pt idx="25">
                  <c:v>MIERCOLES</c:v>
                </c:pt>
                <c:pt idx="26">
                  <c:v>JUEVES</c:v>
                </c:pt>
                <c:pt idx="27">
                  <c:v>VIERNES</c:v>
                </c:pt>
                <c:pt idx="28">
                  <c:v>SABADO</c:v>
                </c:pt>
                <c:pt idx="29">
                  <c:v>DOMINGO</c:v>
                </c:pt>
              </c:strCache>
            </c:strRef>
          </c:cat>
          <c:val>
            <c:numRef>
              <c:f>'% JUNIO 5,4,3'!$B$3:$B$32</c:f>
              <c:numCache>
                <c:formatCode>0.00%</c:formatCode>
                <c:ptCount val="30"/>
                <c:pt idx="0">
                  <c:v>0.26500000000000001</c:v>
                </c:pt>
                <c:pt idx="1">
                  <c:v>0.42409999999999998</c:v>
                </c:pt>
                <c:pt idx="2">
                  <c:v>0.33975</c:v>
                </c:pt>
                <c:pt idx="3">
                  <c:v>0.38245000000000001</c:v>
                </c:pt>
                <c:pt idx="4">
                  <c:v>0.4677</c:v>
                </c:pt>
                <c:pt idx="5">
                  <c:v>0.41510000000000002</c:v>
                </c:pt>
                <c:pt idx="6">
                  <c:v>0.29704999999999998</c:v>
                </c:pt>
                <c:pt idx="7">
                  <c:v>0.21460000000000001</c:v>
                </c:pt>
                <c:pt idx="8">
                  <c:v>0.24225000000000002</c:v>
                </c:pt>
                <c:pt idx="9">
                  <c:v>0.58450000000000002</c:v>
                </c:pt>
                <c:pt idx="10">
                  <c:v>0.50829999999999997</c:v>
                </c:pt>
                <c:pt idx="11">
                  <c:v>0.74509999999999998</c:v>
                </c:pt>
                <c:pt idx="12">
                  <c:v>0.83830000000000005</c:v>
                </c:pt>
                <c:pt idx="13">
                  <c:v>0.64654999999999996</c:v>
                </c:pt>
                <c:pt idx="14">
                  <c:v>0.38070000000000004</c:v>
                </c:pt>
                <c:pt idx="15">
                  <c:v>0.16115000000000002</c:v>
                </c:pt>
                <c:pt idx="16">
                  <c:v>0.45184999999999997</c:v>
                </c:pt>
                <c:pt idx="17">
                  <c:v>0.64095000000000002</c:v>
                </c:pt>
                <c:pt idx="18">
                  <c:v>0.62780000000000002</c:v>
                </c:pt>
                <c:pt idx="19">
                  <c:v>0.5746</c:v>
                </c:pt>
                <c:pt idx="20">
                  <c:v>0.35865000000000002</c:v>
                </c:pt>
                <c:pt idx="21">
                  <c:v>0.23485</c:v>
                </c:pt>
                <c:pt idx="22">
                  <c:v>0.14855000000000002</c:v>
                </c:pt>
                <c:pt idx="23">
                  <c:v>0.35865000000000002</c:v>
                </c:pt>
                <c:pt idx="24">
                  <c:v>0.43979999999999997</c:v>
                </c:pt>
                <c:pt idx="25">
                  <c:v>0.37025000000000002</c:v>
                </c:pt>
                <c:pt idx="26">
                  <c:v>0.32969999999999999</c:v>
                </c:pt>
                <c:pt idx="27">
                  <c:v>0.21704999999999999</c:v>
                </c:pt>
                <c:pt idx="28">
                  <c:v>0.21484999999999999</c:v>
                </c:pt>
                <c:pt idx="29">
                  <c:v>0.17069999999999999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0-49BA-B764-1B2D15B46AC4}"/>
            </c:ext>
          </c:extLst>
        </c:ser>
        <c:ser>
          <c:idx val="1"/>
          <c:order val="1"/>
          <c:tx>
            <c:strRef>
              <c:f>'% JUNIO 5,4,3'!$C$2</c:f>
              <c:strCache>
                <c:ptCount val="1"/>
                <c:pt idx="0">
                  <c:v>4 ESTRELLAS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JUNIO 5,4,3'!$A$3:$A$32</c:f>
              <c:strCache>
                <c:ptCount val="30"/>
                <c:pt idx="0">
                  <c:v>SABADO</c:v>
                </c:pt>
                <c:pt idx="1">
                  <c:v>DOMINGO</c:v>
                </c:pt>
                <c:pt idx="2">
                  <c:v>LUNES</c:v>
                </c:pt>
                <c:pt idx="3">
                  <c:v>MARTES</c:v>
                </c:pt>
                <c:pt idx="4">
                  <c:v>MIERCOLES</c:v>
                </c:pt>
                <c:pt idx="5">
                  <c:v>JUEVES</c:v>
                </c:pt>
                <c:pt idx="6">
                  <c:v>VIERNES</c:v>
                </c:pt>
                <c:pt idx="7">
                  <c:v>SABADO</c:v>
                </c:pt>
                <c:pt idx="8">
                  <c:v>DOMINGO</c:v>
                </c:pt>
                <c:pt idx="9">
                  <c:v>LUNES</c:v>
                </c:pt>
                <c:pt idx="10">
                  <c:v>MARTES</c:v>
                </c:pt>
                <c:pt idx="11">
                  <c:v>MIERCOLES</c:v>
                </c:pt>
                <c:pt idx="12">
                  <c:v>JUEVES</c:v>
                </c:pt>
                <c:pt idx="13">
                  <c:v>VIERNES</c:v>
                </c:pt>
                <c:pt idx="14">
                  <c:v>SABADO</c:v>
                </c:pt>
                <c:pt idx="15">
                  <c:v>DOMINGO</c:v>
                </c:pt>
                <c:pt idx="16">
                  <c:v>LUNES</c:v>
                </c:pt>
                <c:pt idx="17">
                  <c:v>MARTES</c:v>
                </c:pt>
                <c:pt idx="18">
                  <c:v>MIERCOLES</c:v>
                </c:pt>
                <c:pt idx="19">
                  <c:v>JUEVES</c:v>
                </c:pt>
                <c:pt idx="20">
                  <c:v>VIERNES</c:v>
                </c:pt>
                <c:pt idx="21">
                  <c:v>SABADO</c:v>
                </c:pt>
                <c:pt idx="22">
                  <c:v>DOMINGO</c:v>
                </c:pt>
                <c:pt idx="23">
                  <c:v>LUNES</c:v>
                </c:pt>
                <c:pt idx="24">
                  <c:v>MARTES</c:v>
                </c:pt>
                <c:pt idx="25">
                  <c:v>MIERCOLES</c:v>
                </c:pt>
                <c:pt idx="26">
                  <c:v>JUEVES</c:v>
                </c:pt>
                <c:pt idx="27">
                  <c:v>VIERNES</c:v>
                </c:pt>
                <c:pt idx="28">
                  <c:v>SABADO</c:v>
                </c:pt>
                <c:pt idx="29">
                  <c:v>DOMINGO</c:v>
                </c:pt>
              </c:strCache>
            </c:strRef>
          </c:cat>
          <c:val>
            <c:numRef>
              <c:f>'% JUNIO 5,4,3'!$C$3:$C$32</c:f>
              <c:numCache>
                <c:formatCode>0.00%</c:formatCode>
                <c:ptCount val="30"/>
                <c:pt idx="0">
                  <c:v>9.8000000000000004E-2</c:v>
                </c:pt>
                <c:pt idx="1">
                  <c:v>5.8799999999999998E-2</c:v>
                </c:pt>
                <c:pt idx="2">
                  <c:v>9.8000000000000004E-2</c:v>
                </c:pt>
                <c:pt idx="3">
                  <c:v>0.27450000000000002</c:v>
                </c:pt>
                <c:pt idx="4">
                  <c:v>0.50980000000000003</c:v>
                </c:pt>
                <c:pt idx="5">
                  <c:v>0.45100000000000001</c:v>
                </c:pt>
                <c:pt idx="6">
                  <c:v>0.4118</c:v>
                </c:pt>
                <c:pt idx="7">
                  <c:v>0.25490000000000002</c:v>
                </c:pt>
                <c:pt idx="8">
                  <c:v>9.8000000000000004E-2</c:v>
                </c:pt>
                <c:pt idx="9">
                  <c:v>0.27450000000000002</c:v>
                </c:pt>
                <c:pt idx="10">
                  <c:v>0.4118</c:v>
                </c:pt>
                <c:pt idx="11">
                  <c:v>0.31369999999999998</c:v>
                </c:pt>
                <c:pt idx="12">
                  <c:v>0.29409999999999997</c:v>
                </c:pt>
                <c:pt idx="13">
                  <c:v>7.8399999999999997E-2</c:v>
                </c:pt>
                <c:pt idx="14">
                  <c:v>9.8000000000000004E-2</c:v>
                </c:pt>
                <c:pt idx="15">
                  <c:v>3.9199999999999999E-2</c:v>
                </c:pt>
                <c:pt idx="16">
                  <c:v>0.23530000000000001</c:v>
                </c:pt>
                <c:pt idx="17">
                  <c:v>0.31369999999999998</c:v>
                </c:pt>
                <c:pt idx="18">
                  <c:v>0.45100000000000001</c:v>
                </c:pt>
                <c:pt idx="19">
                  <c:v>0.45100000000000001</c:v>
                </c:pt>
                <c:pt idx="20">
                  <c:v>0.27450000000000002</c:v>
                </c:pt>
                <c:pt idx="21">
                  <c:v>0.25490000000000002</c:v>
                </c:pt>
                <c:pt idx="22">
                  <c:v>0</c:v>
                </c:pt>
                <c:pt idx="23">
                  <c:v>0.1961</c:v>
                </c:pt>
                <c:pt idx="24">
                  <c:v>0.27450000000000002</c:v>
                </c:pt>
                <c:pt idx="25">
                  <c:v>0.23530000000000001</c:v>
                </c:pt>
                <c:pt idx="26">
                  <c:v>0.2157</c:v>
                </c:pt>
                <c:pt idx="27">
                  <c:v>7.8399999999999997E-2</c:v>
                </c:pt>
                <c:pt idx="28">
                  <c:v>9.8000000000000004E-2</c:v>
                </c:pt>
                <c:pt idx="29">
                  <c:v>7.8399999999999997E-2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0-49BA-B764-1B2D15B46AC4}"/>
            </c:ext>
          </c:extLst>
        </c:ser>
        <c:ser>
          <c:idx val="2"/>
          <c:order val="2"/>
          <c:tx>
            <c:strRef>
              <c:f>'% JUNIO 5,4,3'!$D$2</c:f>
              <c:strCache>
                <c:ptCount val="1"/>
                <c:pt idx="0">
                  <c:v>3 ESTRELLAS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JUNIO 5,4,3'!$A$3:$A$32</c:f>
              <c:strCache>
                <c:ptCount val="30"/>
                <c:pt idx="0">
                  <c:v>SABADO</c:v>
                </c:pt>
                <c:pt idx="1">
                  <c:v>DOMINGO</c:v>
                </c:pt>
                <c:pt idx="2">
                  <c:v>LUNES</c:v>
                </c:pt>
                <c:pt idx="3">
                  <c:v>MARTES</c:v>
                </c:pt>
                <c:pt idx="4">
                  <c:v>MIERCOLES</c:v>
                </c:pt>
                <c:pt idx="5">
                  <c:v>JUEVES</c:v>
                </c:pt>
                <c:pt idx="6">
                  <c:v>VIERNES</c:v>
                </c:pt>
                <c:pt idx="7">
                  <c:v>SABADO</c:v>
                </c:pt>
                <c:pt idx="8">
                  <c:v>DOMINGO</c:v>
                </c:pt>
                <c:pt idx="9">
                  <c:v>LUNES</c:v>
                </c:pt>
                <c:pt idx="10">
                  <c:v>MARTES</c:v>
                </c:pt>
                <c:pt idx="11">
                  <c:v>MIERCOLES</c:v>
                </c:pt>
                <c:pt idx="12">
                  <c:v>JUEVES</c:v>
                </c:pt>
                <c:pt idx="13">
                  <c:v>VIERNES</c:v>
                </c:pt>
                <c:pt idx="14">
                  <c:v>SABADO</c:v>
                </c:pt>
                <c:pt idx="15">
                  <c:v>DOMINGO</c:v>
                </c:pt>
                <c:pt idx="16">
                  <c:v>LUNES</c:v>
                </c:pt>
                <c:pt idx="17">
                  <c:v>MARTES</c:v>
                </c:pt>
                <c:pt idx="18">
                  <c:v>MIERCOLES</c:v>
                </c:pt>
                <c:pt idx="19">
                  <c:v>JUEVES</c:v>
                </c:pt>
                <c:pt idx="20">
                  <c:v>VIERNES</c:v>
                </c:pt>
                <c:pt idx="21">
                  <c:v>SABADO</c:v>
                </c:pt>
                <c:pt idx="22">
                  <c:v>DOMINGO</c:v>
                </c:pt>
                <c:pt idx="23">
                  <c:v>LUNES</c:v>
                </c:pt>
                <c:pt idx="24">
                  <c:v>MARTES</c:v>
                </c:pt>
                <c:pt idx="25">
                  <c:v>MIERCOLES</c:v>
                </c:pt>
                <c:pt idx="26">
                  <c:v>JUEVES</c:v>
                </c:pt>
                <c:pt idx="27">
                  <c:v>VIERNES</c:v>
                </c:pt>
                <c:pt idx="28">
                  <c:v>SABADO</c:v>
                </c:pt>
                <c:pt idx="29">
                  <c:v>DOMINGO</c:v>
                </c:pt>
              </c:strCache>
            </c:strRef>
          </c:cat>
          <c:val>
            <c:numRef>
              <c:f>'% JUNIO 5,4,3'!$D$3:$D$32</c:f>
              <c:numCache>
                <c:formatCode>0.00%</c:formatCode>
                <c:ptCount val="30"/>
                <c:pt idx="0">
                  <c:v>9.6237500000000004E-2</c:v>
                </c:pt>
                <c:pt idx="1">
                  <c:v>0.10731250000000001</c:v>
                </c:pt>
                <c:pt idx="2">
                  <c:v>0.18891249999999998</c:v>
                </c:pt>
                <c:pt idx="3">
                  <c:v>0.27590000000000003</c:v>
                </c:pt>
                <c:pt idx="4">
                  <c:v>0.278775</c:v>
                </c:pt>
                <c:pt idx="5">
                  <c:v>0.27321249999999997</c:v>
                </c:pt>
                <c:pt idx="6">
                  <c:v>0.20059999999999997</c:v>
                </c:pt>
                <c:pt idx="7">
                  <c:v>0.18866250000000001</c:v>
                </c:pt>
                <c:pt idx="8">
                  <c:v>8.1725000000000006E-2</c:v>
                </c:pt>
                <c:pt idx="9">
                  <c:v>0.35617500000000002</c:v>
                </c:pt>
                <c:pt idx="10">
                  <c:v>0.39083750000000006</c:v>
                </c:pt>
                <c:pt idx="11">
                  <c:v>0.42188749999999997</c:v>
                </c:pt>
                <c:pt idx="12">
                  <c:v>0.58838749999999995</c:v>
                </c:pt>
                <c:pt idx="13">
                  <c:v>0.20378749999999998</c:v>
                </c:pt>
                <c:pt idx="14">
                  <c:v>0.15038749999999998</c:v>
                </c:pt>
                <c:pt idx="15">
                  <c:v>0.1058625</c:v>
                </c:pt>
                <c:pt idx="16">
                  <c:v>0.26729999999999998</c:v>
                </c:pt>
                <c:pt idx="17">
                  <c:v>0.40437499999999993</c:v>
                </c:pt>
                <c:pt idx="18">
                  <c:v>0.47093749999999995</c:v>
                </c:pt>
                <c:pt idx="19">
                  <c:v>0.49221249999999994</c:v>
                </c:pt>
                <c:pt idx="20">
                  <c:v>0.39257500000000001</c:v>
                </c:pt>
                <c:pt idx="21">
                  <c:v>0.25033749999999999</c:v>
                </c:pt>
                <c:pt idx="22">
                  <c:v>0.12612499999999999</c:v>
                </c:pt>
                <c:pt idx="23">
                  <c:v>0.28121249999999998</c:v>
                </c:pt>
                <c:pt idx="24">
                  <c:v>0.32617499999999999</c:v>
                </c:pt>
                <c:pt idx="25">
                  <c:v>0.33181249999999995</c:v>
                </c:pt>
                <c:pt idx="26">
                  <c:v>0.36811250000000001</c:v>
                </c:pt>
                <c:pt idx="27">
                  <c:v>0.32778750000000001</c:v>
                </c:pt>
                <c:pt idx="28">
                  <c:v>0.23856249999999998</c:v>
                </c:pt>
                <c:pt idx="29">
                  <c:v>0.18231249999999999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0-49BA-B764-1B2D15B4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48344080"/>
        <c:axId val="348341728"/>
      </c:lineChart>
      <c:catAx>
        <c:axId val="34834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PORCENTAJE OCUPACIÓN</a:t>
                </a:r>
                <a:r>
                  <a:rPr lang="en-US" baseline="0"/>
                  <a:t>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8341728"/>
        <c:crosses val="autoZero"/>
        <c:auto val="1"/>
        <c:lblAlgn val="ctr"/>
        <c:lblOffset val="100"/>
        <c:noMultiLvlLbl val="0"/>
      </c:catAx>
      <c:valAx>
        <c:axId val="3483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83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B8-4D03-A971-A8574D4790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B8-4D03-A971-A8574D479070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'ACUMULADO MAYO OCTUBRE'!$C$1:$D$1</c:f>
              <c:strCache>
                <c:ptCount val="2"/>
                <c:pt idx="0">
                  <c:v>HUÉSPEDES NACIONALES</c:v>
                </c:pt>
                <c:pt idx="1">
                  <c:v>HUÉSPEDES INTERNACIONALES</c:v>
                </c:pt>
              </c:strCache>
            </c:strRef>
          </c:cat>
          <c:val>
            <c:numRef>
              <c:f>'ACUMULADO MAYO OCTUBRE'!$C$2:$D$2</c:f>
              <c:numCache>
                <c:formatCode>0</c:formatCode>
                <c:ptCount val="2"/>
                <c:pt idx="0">
                  <c:v>12911</c:v>
                </c:pt>
                <c:pt idx="1">
                  <c:v>1626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B8-4D03-A971-A8574D4790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2A-43C1-A17F-D291A5005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2A-43C1-A17F-D291A5005035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DICIEMBRE!$J$11:$J$12</c:f>
              <c:strCache>
                <c:ptCount val="2"/>
                <c:pt idx="0">
                  <c:v>HUÉSPEDES NACIONALES</c:v>
                </c:pt>
                <c:pt idx="1">
                  <c:v>HUÉSPEDES INTERNACIONALES</c:v>
                </c:pt>
              </c:strCache>
            </c:strRef>
          </c:cat>
          <c:val>
            <c:numRef>
              <c:f>DICIEMBRE!$K$11:$K$12</c:f>
              <c:numCache>
                <c:formatCode>General</c:formatCode>
                <c:ptCount val="2"/>
                <c:pt idx="0">
                  <c:v>1040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2A-43C1-A17F-D291A500503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6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DICIEMBRE!$A$11:$A$41</c:f>
              <c:strCache>
                <c:ptCount val="31"/>
                <c:pt idx="0">
                  <c:v>DOMINGO 1</c:v>
                </c:pt>
                <c:pt idx="1">
                  <c:v>LUNES 2</c:v>
                </c:pt>
                <c:pt idx="2">
                  <c:v>MARTES 3</c:v>
                </c:pt>
                <c:pt idx="3">
                  <c:v>MIÉRCOLES 4</c:v>
                </c:pt>
                <c:pt idx="4">
                  <c:v>JUEVES 5</c:v>
                </c:pt>
                <c:pt idx="5">
                  <c:v>VIERNES 6</c:v>
                </c:pt>
                <c:pt idx="6">
                  <c:v>SÁBADO 7</c:v>
                </c:pt>
                <c:pt idx="7">
                  <c:v>DOMINGO 8</c:v>
                </c:pt>
                <c:pt idx="8">
                  <c:v>LUNES 9</c:v>
                </c:pt>
                <c:pt idx="9">
                  <c:v>MARTES 10</c:v>
                </c:pt>
                <c:pt idx="10">
                  <c:v>MIÉRCOLES 11</c:v>
                </c:pt>
                <c:pt idx="11">
                  <c:v>JUEVES 12</c:v>
                </c:pt>
                <c:pt idx="12">
                  <c:v>VIERNES 13</c:v>
                </c:pt>
                <c:pt idx="13">
                  <c:v>SÁBADO 14</c:v>
                </c:pt>
                <c:pt idx="14">
                  <c:v>DOMINGO 15</c:v>
                </c:pt>
                <c:pt idx="15">
                  <c:v>LUNES 16</c:v>
                </c:pt>
                <c:pt idx="16">
                  <c:v>MARTES 17</c:v>
                </c:pt>
                <c:pt idx="17">
                  <c:v>MIÉRCOLES 18</c:v>
                </c:pt>
                <c:pt idx="18">
                  <c:v>JUEVES 19</c:v>
                </c:pt>
                <c:pt idx="19">
                  <c:v>VIERNES 20</c:v>
                </c:pt>
                <c:pt idx="20">
                  <c:v>SÁBADO 21</c:v>
                </c:pt>
                <c:pt idx="21">
                  <c:v>DOMINGO 22</c:v>
                </c:pt>
                <c:pt idx="22">
                  <c:v>LUNES 23</c:v>
                </c:pt>
                <c:pt idx="23">
                  <c:v>MARTES 24</c:v>
                </c:pt>
                <c:pt idx="24">
                  <c:v>MIÉRCOLES 25</c:v>
                </c:pt>
                <c:pt idx="25">
                  <c:v>JUEVES 26</c:v>
                </c:pt>
                <c:pt idx="26">
                  <c:v>VIERNES 27</c:v>
                </c:pt>
                <c:pt idx="27">
                  <c:v>SÁBADO 28</c:v>
                </c:pt>
                <c:pt idx="28">
                  <c:v>DOMINGO 29</c:v>
                </c:pt>
                <c:pt idx="29">
                  <c:v>LUNES 30</c:v>
                </c:pt>
                <c:pt idx="30">
                  <c:v>MARTES 31</c:v>
                </c:pt>
              </c:strCache>
            </c:strRef>
          </c:cat>
          <c:val>
            <c:numRef>
              <c:f>DICIEMBRE!$H$11:$H$41</c:f>
              <c:numCache>
                <c:formatCode>0%</c:formatCode>
                <c:ptCount val="31"/>
                <c:pt idx="0">
                  <c:v>0.33333333333333331</c:v>
                </c:pt>
                <c:pt idx="1">
                  <c:v>0.59223300970873782</c:v>
                </c:pt>
                <c:pt idx="2">
                  <c:v>0.57425742574257421</c:v>
                </c:pt>
                <c:pt idx="3">
                  <c:v>0.6785714285714286</c:v>
                </c:pt>
                <c:pt idx="4">
                  <c:v>0.73626373626373631</c:v>
                </c:pt>
                <c:pt idx="5">
                  <c:v>0.33333333333333331</c:v>
                </c:pt>
                <c:pt idx="6">
                  <c:v>0.37864077669902912</c:v>
                </c:pt>
                <c:pt idx="7">
                  <c:v>0.22641509433962265</c:v>
                </c:pt>
                <c:pt idx="8">
                  <c:v>0.49056603773584906</c:v>
                </c:pt>
                <c:pt idx="9">
                  <c:v>0.86956521739130432</c:v>
                </c:pt>
                <c:pt idx="10">
                  <c:v>0.84946236559139787</c:v>
                </c:pt>
                <c:pt idx="11">
                  <c:v>0.50476190476190474</c:v>
                </c:pt>
                <c:pt idx="12">
                  <c:v>0.69047619047619047</c:v>
                </c:pt>
                <c:pt idx="13">
                  <c:v>0.40816326530612246</c:v>
                </c:pt>
                <c:pt idx="14">
                  <c:v>0.47663551401869159</c:v>
                </c:pt>
                <c:pt idx="15">
                  <c:v>0.3867924528301887</c:v>
                </c:pt>
                <c:pt idx="16">
                  <c:v>0.30841121495327101</c:v>
                </c:pt>
                <c:pt idx="17">
                  <c:v>0.28037383177570091</c:v>
                </c:pt>
                <c:pt idx="18">
                  <c:v>0.42307692307692307</c:v>
                </c:pt>
                <c:pt idx="19">
                  <c:v>0.24038461538461539</c:v>
                </c:pt>
                <c:pt idx="20">
                  <c:v>0.36956521739130432</c:v>
                </c:pt>
                <c:pt idx="21">
                  <c:v>0.19230769230769232</c:v>
                </c:pt>
                <c:pt idx="22">
                  <c:v>0.16346153846153846</c:v>
                </c:pt>
                <c:pt idx="23">
                  <c:v>0.14583333333333334</c:v>
                </c:pt>
                <c:pt idx="24">
                  <c:v>0.14432989690721648</c:v>
                </c:pt>
                <c:pt idx="25">
                  <c:v>0.4050632911392405</c:v>
                </c:pt>
                <c:pt idx="26">
                  <c:v>0.41772151898734178</c:v>
                </c:pt>
                <c:pt idx="27">
                  <c:v>0.51851851851851849</c:v>
                </c:pt>
                <c:pt idx="28">
                  <c:v>0.64615384615384619</c:v>
                </c:pt>
                <c:pt idx="29">
                  <c:v>0.62686567164179108</c:v>
                </c:pt>
                <c:pt idx="30">
                  <c:v>0.52427184466019416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4-4F20-B6F2-32067B59D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50171696"/>
        <c:axId val="3501744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DICIEMBRE!$A$11:$A$41</c15:sqref>
                        </c15:formulaRef>
                      </c:ext>
                    </c:extLst>
                    <c:strCache>
                      <c:ptCount val="31"/>
                      <c:pt idx="0">
                        <c:v>DOMINGO 1</c:v>
                      </c:pt>
                      <c:pt idx="1">
                        <c:v>LUNES 2</c:v>
                      </c:pt>
                      <c:pt idx="2">
                        <c:v>MARTES 3</c:v>
                      </c:pt>
                      <c:pt idx="3">
                        <c:v>MIÉRCOLES 4</c:v>
                      </c:pt>
                      <c:pt idx="4">
                        <c:v>JUEVES 5</c:v>
                      </c:pt>
                      <c:pt idx="5">
                        <c:v>VIERNES 6</c:v>
                      </c:pt>
                      <c:pt idx="6">
                        <c:v>SÁBADO 7</c:v>
                      </c:pt>
                      <c:pt idx="7">
                        <c:v>DOMINGO 8</c:v>
                      </c:pt>
                      <c:pt idx="8">
                        <c:v>LUNES 9</c:v>
                      </c:pt>
                      <c:pt idx="9">
                        <c:v>MARTES 10</c:v>
                      </c:pt>
                      <c:pt idx="10">
                        <c:v>MIÉRCOLES 11</c:v>
                      </c:pt>
                      <c:pt idx="11">
                        <c:v>JUEVES 12</c:v>
                      </c:pt>
                      <c:pt idx="12">
                        <c:v>VIERNES 13</c:v>
                      </c:pt>
                      <c:pt idx="13">
                        <c:v>SÁBADO 14</c:v>
                      </c:pt>
                      <c:pt idx="14">
                        <c:v>DOMINGO 15</c:v>
                      </c:pt>
                      <c:pt idx="15">
                        <c:v>LUNES 16</c:v>
                      </c:pt>
                      <c:pt idx="16">
                        <c:v>MARTES 17</c:v>
                      </c:pt>
                      <c:pt idx="17">
                        <c:v>MIÉRCOLES 18</c:v>
                      </c:pt>
                      <c:pt idx="18">
                        <c:v>JUEVES 19</c:v>
                      </c:pt>
                      <c:pt idx="19">
                        <c:v>VIERNES 20</c:v>
                      </c:pt>
                      <c:pt idx="20">
                        <c:v>SÁBADO 21</c:v>
                      </c:pt>
                      <c:pt idx="21">
                        <c:v>DOMINGO 22</c:v>
                      </c:pt>
                      <c:pt idx="22">
                        <c:v>LUNES 23</c:v>
                      </c:pt>
                      <c:pt idx="23">
                        <c:v>MARTES 24</c:v>
                      </c:pt>
                      <c:pt idx="24">
                        <c:v>MIÉRCOLES 25</c:v>
                      </c:pt>
                      <c:pt idx="25">
                        <c:v>JUEVES 26</c:v>
                      </c:pt>
                      <c:pt idx="26">
                        <c:v>VIERNES 27</c:v>
                      </c:pt>
                      <c:pt idx="27">
                        <c:v>SÁBADO 28</c:v>
                      </c:pt>
                      <c:pt idx="28">
                        <c:v>DOMINGO 29</c:v>
                      </c:pt>
                      <c:pt idx="29">
                        <c:v>LUNES 30</c:v>
                      </c:pt>
                      <c:pt idx="30">
                        <c:v>MARTES 31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DICIEMBRE!$B$11:$B$41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31</c:v>
                      </c:pt>
                      <c:pt idx="1">
                        <c:v>55</c:v>
                      </c:pt>
                      <c:pt idx="2">
                        <c:v>56</c:v>
                      </c:pt>
                      <c:pt idx="3">
                        <c:v>47</c:v>
                      </c:pt>
                      <c:pt idx="4">
                        <c:v>59</c:v>
                      </c:pt>
                      <c:pt idx="5">
                        <c:v>32</c:v>
                      </c:pt>
                      <c:pt idx="6">
                        <c:v>35</c:v>
                      </c:pt>
                      <c:pt idx="7">
                        <c:v>21</c:v>
                      </c:pt>
                      <c:pt idx="8">
                        <c:v>48</c:v>
                      </c:pt>
                      <c:pt idx="9">
                        <c:v>63</c:v>
                      </c:pt>
                      <c:pt idx="10">
                        <c:v>63</c:v>
                      </c:pt>
                      <c:pt idx="11">
                        <c:v>33</c:v>
                      </c:pt>
                      <c:pt idx="12">
                        <c:v>41</c:v>
                      </c:pt>
                      <c:pt idx="13">
                        <c:v>31</c:v>
                      </c:pt>
                      <c:pt idx="14">
                        <c:v>34</c:v>
                      </c:pt>
                      <c:pt idx="15">
                        <c:v>39</c:v>
                      </c:pt>
                      <c:pt idx="16">
                        <c:v>30</c:v>
                      </c:pt>
                      <c:pt idx="17">
                        <c:v>27</c:v>
                      </c:pt>
                      <c:pt idx="18">
                        <c:v>38</c:v>
                      </c:pt>
                      <c:pt idx="19">
                        <c:v>21</c:v>
                      </c:pt>
                      <c:pt idx="20">
                        <c:v>18</c:v>
                      </c:pt>
                      <c:pt idx="21">
                        <c:v>13</c:v>
                      </c:pt>
                      <c:pt idx="22">
                        <c:v>10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25</c:v>
                      </c:pt>
                      <c:pt idx="26">
                        <c:v>24</c:v>
                      </c:pt>
                      <c:pt idx="27">
                        <c:v>29</c:v>
                      </c:pt>
                      <c:pt idx="28">
                        <c:v>32</c:v>
                      </c:pt>
                      <c:pt idx="29">
                        <c:v>36</c:v>
                      </c:pt>
                      <c:pt idx="30">
                        <c:v>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664-4F20-B6F2-32067B59DC0D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DICIEMBRE!$A$11:$A$41</c15:sqref>
                        </c15:formulaRef>
                      </c:ext>
                    </c:extLst>
                    <c:strCache>
                      <c:ptCount val="31"/>
                      <c:pt idx="0">
                        <c:v>DOMINGO 1</c:v>
                      </c:pt>
                      <c:pt idx="1">
                        <c:v>LUNES 2</c:v>
                      </c:pt>
                      <c:pt idx="2">
                        <c:v>MARTES 3</c:v>
                      </c:pt>
                      <c:pt idx="3">
                        <c:v>MIÉRCOLES 4</c:v>
                      </c:pt>
                      <c:pt idx="4">
                        <c:v>JUEVES 5</c:v>
                      </c:pt>
                      <c:pt idx="5">
                        <c:v>VIERNES 6</c:v>
                      </c:pt>
                      <c:pt idx="6">
                        <c:v>SÁBADO 7</c:v>
                      </c:pt>
                      <c:pt idx="7">
                        <c:v>DOMINGO 8</c:v>
                      </c:pt>
                      <c:pt idx="8">
                        <c:v>LUNES 9</c:v>
                      </c:pt>
                      <c:pt idx="9">
                        <c:v>MARTES 10</c:v>
                      </c:pt>
                      <c:pt idx="10">
                        <c:v>MIÉRCOLES 11</c:v>
                      </c:pt>
                      <c:pt idx="11">
                        <c:v>JUEVES 12</c:v>
                      </c:pt>
                      <c:pt idx="12">
                        <c:v>VIERNES 13</c:v>
                      </c:pt>
                      <c:pt idx="13">
                        <c:v>SÁBADO 14</c:v>
                      </c:pt>
                      <c:pt idx="14">
                        <c:v>DOMINGO 15</c:v>
                      </c:pt>
                      <c:pt idx="15">
                        <c:v>LUNES 16</c:v>
                      </c:pt>
                      <c:pt idx="16">
                        <c:v>MARTES 17</c:v>
                      </c:pt>
                      <c:pt idx="17">
                        <c:v>MIÉRCOLES 18</c:v>
                      </c:pt>
                      <c:pt idx="18">
                        <c:v>JUEVES 19</c:v>
                      </c:pt>
                      <c:pt idx="19">
                        <c:v>VIERNES 20</c:v>
                      </c:pt>
                      <c:pt idx="20">
                        <c:v>SÁBADO 21</c:v>
                      </c:pt>
                      <c:pt idx="21">
                        <c:v>DOMINGO 22</c:v>
                      </c:pt>
                      <c:pt idx="22">
                        <c:v>LUNES 23</c:v>
                      </c:pt>
                      <c:pt idx="23">
                        <c:v>MARTES 24</c:v>
                      </c:pt>
                      <c:pt idx="24">
                        <c:v>MIÉRCOLES 25</c:v>
                      </c:pt>
                      <c:pt idx="25">
                        <c:v>JUEVES 26</c:v>
                      </c:pt>
                      <c:pt idx="26">
                        <c:v>VIERNES 27</c:v>
                      </c:pt>
                      <c:pt idx="27">
                        <c:v>SÁBADO 28</c:v>
                      </c:pt>
                      <c:pt idx="28">
                        <c:v>DOMINGO 29</c:v>
                      </c:pt>
                      <c:pt idx="29">
                        <c:v>LUNES 30</c:v>
                      </c:pt>
                      <c:pt idx="30">
                        <c:v>MARTES 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DICIEMBRE!$C$11:$C$41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71</c:v>
                      </c:pt>
                      <c:pt idx="1">
                        <c:v>71</c:v>
                      </c:pt>
                      <c:pt idx="2">
                        <c:v>68</c:v>
                      </c:pt>
                      <c:pt idx="3">
                        <c:v>64</c:v>
                      </c:pt>
                      <c:pt idx="4">
                        <c:v>69</c:v>
                      </c:pt>
                      <c:pt idx="5">
                        <c:v>69</c:v>
                      </c:pt>
                      <c:pt idx="6">
                        <c:v>69</c:v>
                      </c:pt>
                      <c:pt idx="7">
                        <c:v>72</c:v>
                      </c:pt>
                      <c:pt idx="8">
                        <c:v>72</c:v>
                      </c:pt>
                      <c:pt idx="9">
                        <c:v>72</c:v>
                      </c:pt>
                      <c:pt idx="10">
                        <c:v>72</c:v>
                      </c:pt>
                      <c:pt idx="11">
                        <c:v>68</c:v>
                      </c:pt>
                      <c:pt idx="12">
                        <c:v>65</c:v>
                      </c:pt>
                      <c:pt idx="13">
                        <c:v>69</c:v>
                      </c:pt>
                      <c:pt idx="14">
                        <c:v>73</c:v>
                      </c:pt>
                      <c:pt idx="15">
                        <c:v>73</c:v>
                      </c:pt>
                      <c:pt idx="16">
                        <c:v>73</c:v>
                      </c:pt>
                      <c:pt idx="17">
                        <c:v>73</c:v>
                      </c:pt>
                      <c:pt idx="18">
                        <c:v>73</c:v>
                      </c:pt>
                      <c:pt idx="19">
                        <c:v>70</c:v>
                      </c:pt>
                      <c:pt idx="20">
                        <c:v>71</c:v>
                      </c:pt>
                      <c:pt idx="21">
                        <c:v>73</c:v>
                      </c:pt>
                      <c:pt idx="22">
                        <c:v>73</c:v>
                      </c:pt>
                      <c:pt idx="23">
                        <c:v>64</c:v>
                      </c:pt>
                      <c:pt idx="24">
                        <c:v>64</c:v>
                      </c:pt>
                      <c:pt idx="25">
                        <c:v>48</c:v>
                      </c:pt>
                      <c:pt idx="26">
                        <c:v>52</c:v>
                      </c:pt>
                      <c:pt idx="27">
                        <c:v>43</c:v>
                      </c:pt>
                      <c:pt idx="28">
                        <c:v>40</c:v>
                      </c:pt>
                      <c:pt idx="29">
                        <c:v>36</c:v>
                      </c:pt>
                      <c:pt idx="30">
                        <c:v>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64-4F20-B6F2-32067B59DC0D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DICIEMBRE!$A$11:$A$41</c15:sqref>
                        </c15:formulaRef>
                      </c:ext>
                    </c:extLst>
                    <c:strCache>
                      <c:ptCount val="31"/>
                      <c:pt idx="0">
                        <c:v>DOMINGO 1</c:v>
                      </c:pt>
                      <c:pt idx="1">
                        <c:v>LUNES 2</c:v>
                      </c:pt>
                      <c:pt idx="2">
                        <c:v>MARTES 3</c:v>
                      </c:pt>
                      <c:pt idx="3">
                        <c:v>MIÉRCOLES 4</c:v>
                      </c:pt>
                      <c:pt idx="4">
                        <c:v>JUEVES 5</c:v>
                      </c:pt>
                      <c:pt idx="5">
                        <c:v>VIERNES 6</c:v>
                      </c:pt>
                      <c:pt idx="6">
                        <c:v>SÁBADO 7</c:v>
                      </c:pt>
                      <c:pt idx="7">
                        <c:v>DOMINGO 8</c:v>
                      </c:pt>
                      <c:pt idx="8">
                        <c:v>LUNES 9</c:v>
                      </c:pt>
                      <c:pt idx="9">
                        <c:v>MARTES 10</c:v>
                      </c:pt>
                      <c:pt idx="10">
                        <c:v>MIÉRCOLES 11</c:v>
                      </c:pt>
                      <c:pt idx="11">
                        <c:v>JUEVES 12</c:v>
                      </c:pt>
                      <c:pt idx="12">
                        <c:v>VIERNES 13</c:v>
                      </c:pt>
                      <c:pt idx="13">
                        <c:v>SÁBADO 14</c:v>
                      </c:pt>
                      <c:pt idx="14">
                        <c:v>DOMINGO 15</c:v>
                      </c:pt>
                      <c:pt idx="15">
                        <c:v>LUNES 16</c:v>
                      </c:pt>
                      <c:pt idx="16">
                        <c:v>MARTES 17</c:v>
                      </c:pt>
                      <c:pt idx="17">
                        <c:v>MIÉRCOLES 18</c:v>
                      </c:pt>
                      <c:pt idx="18">
                        <c:v>JUEVES 19</c:v>
                      </c:pt>
                      <c:pt idx="19">
                        <c:v>VIERNES 20</c:v>
                      </c:pt>
                      <c:pt idx="20">
                        <c:v>SÁBADO 21</c:v>
                      </c:pt>
                      <c:pt idx="21">
                        <c:v>DOMINGO 22</c:v>
                      </c:pt>
                      <c:pt idx="22">
                        <c:v>LUNES 23</c:v>
                      </c:pt>
                      <c:pt idx="23">
                        <c:v>MARTES 24</c:v>
                      </c:pt>
                      <c:pt idx="24">
                        <c:v>MIÉRCOLES 25</c:v>
                      </c:pt>
                      <c:pt idx="25">
                        <c:v>JUEVES 26</c:v>
                      </c:pt>
                      <c:pt idx="26">
                        <c:v>VIERNES 27</c:v>
                      </c:pt>
                      <c:pt idx="27">
                        <c:v>SÁBADO 28</c:v>
                      </c:pt>
                      <c:pt idx="28">
                        <c:v>DOMINGO 29</c:v>
                      </c:pt>
                      <c:pt idx="29">
                        <c:v>LUNES 30</c:v>
                      </c:pt>
                      <c:pt idx="30">
                        <c:v>MARTES 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DICIEMBRE!$D$11:$D$41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4</c:v>
                      </c:pt>
                      <c:pt idx="1">
                        <c:v>6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8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17</c:v>
                      </c:pt>
                      <c:pt idx="10">
                        <c:v>16</c:v>
                      </c:pt>
                      <c:pt idx="11">
                        <c:v>20</c:v>
                      </c:pt>
                      <c:pt idx="12">
                        <c:v>17</c:v>
                      </c:pt>
                      <c:pt idx="13">
                        <c:v>9</c:v>
                      </c:pt>
                      <c:pt idx="14">
                        <c:v>17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6</c:v>
                      </c:pt>
                      <c:pt idx="19">
                        <c:v>4</c:v>
                      </c:pt>
                      <c:pt idx="20">
                        <c:v>16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7</c:v>
                      </c:pt>
                      <c:pt idx="26">
                        <c:v>9</c:v>
                      </c:pt>
                      <c:pt idx="27">
                        <c:v>13</c:v>
                      </c:pt>
                      <c:pt idx="28">
                        <c:v>10</c:v>
                      </c:pt>
                      <c:pt idx="29">
                        <c:v>6</c:v>
                      </c:pt>
                      <c:pt idx="30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64-4F20-B6F2-32067B59DC0D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DICIEMBRE!$A$11:$A$41</c15:sqref>
                        </c15:formulaRef>
                      </c:ext>
                    </c:extLst>
                    <c:strCache>
                      <c:ptCount val="31"/>
                      <c:pt idx="0">
                        <c:v>DOMINGO 1</c:v>
                      </c:pt>
                      <c:pt idx="1">
                        <c:v>LUNES 2</c:v>
                      </c:pt>
                      <c:pt idx="2">
                        <c:v>MARTES 3</c:v>
                      </c:pt>
                      <c:pt idx="3">
                        <c:v>MIÉRCOLES 4</c:v>
                      </c:pt>
                      <c:pt idx="4">
                        <c:v>JUEVES 5</c:v>
                      </c:pt>
                      <c:pt idx="5">
                        <c:v>VIERNES 6</c:v>
                      </c:pt>
                      <c:pt idx="6">
                        <c:v>SÁBADO 7</c:v>
                      </c:pt>
                      <c:pt idx="7">
                        <c:v>DOMINGO 8</c:v>
                      </c:pt>
                      <c:pt idx="8">
                        <c:v>LUNES 9</c:v>
                      </c:pt>
                      <c:pt idx="9">
                        <c:v>MARTES 10</c:v>
                      </c:pt>
                      <c:pt idx="10">
                        <c:v>MIÉRCOLES 11</c:v>
                      </c:pt>
                      <c:pt idx="11">
                        <c:v>JUEVES 12</c:v>
                      </c:pt>
                      <c:pt idx="12">
                        <c:v>VIERNES 13</c:v>
                      </c:pt>
                      <c:pt idx="13">
                        <c:v>SÁBADO 14</c:v>
                      </c:pt>
                      <c:pt idx="14">
                        <c:v>DOMINGO 15</c:v>
                      </c:pt>
                      <c:pt idx="15">
                        <c:v>LUNES 16</c:v>
                      </c:pt>
                      <c:pt idx="16">
                        <c:v>MARTES 17</c:v>
                      </c:pt>
                      <c:pt idx="17">
                        <c:v>MIÉRCOLES 18</c:v>
                      </c:pt>
                      <c:pt idx="18">
                        <c:v>JUEVES 19</c:v>
                      </c:pt>
                      <c:pt idx="19">
                        <c:v>VIERNES 20</c:v>
                      </c:pt>
                      <c:pt idx="20">
                        <c:v>SÁBADO 21</c:v>
                      </c:pt>
                      <c:pt idx="21">
                        <c:v>DOMINGO 22</c:v>
                      </c:pt>
                      <c:pt idx="22">
                        <c:v>LUNES 23</c:v>
                      </c:pt>
                      <c:pt idx="23">
                        <c:v>MARTES 24</c:v>
                      </c:pt>
                      <c:pt idx="24">
                        <c:v>MIÉRCOLES 25</c:v>
                      </c:pt>
                      <c:pt idx="25">
                        <c:v>JUEVES 26</c:v>
                      </c:pt>
                      <c:pt idx="26">
                        <c:v>VIERNES 27</c:v>
                      </c:pt>
                      <c:pt idx="27">
                        <c:v>SÁBADO 28</c:v>
                      </c:pt>
                      <c:pt idx="28">
                        <c:v>DOMINGO 29</c:v>
                      </c:pt>
                      <c:pt idx="29">
                        <c:v>LUNES 30</c:v>
                      </c:pt>
                      <c:pt idx="30">
                        <c:v>MARTES 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DICIEMBRE!$E$11:$E$41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34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33</c:v>
                      </c:pt>
                      <c:pt idx="6">
                        <c:v>34</c:v>
                      </c:pt>
                      <c:pt idx="7">
                        <c:v>34</c:v>
                      </c:pt>
                      <c:pt idx="8">
                        <c:v>34</c:v>
                      </c:pt>
                      <c:pt idx="9">
                        <c:v>20</c:v>
                      </c:pt>
                      <c:pt idx="10">
                        <c:v>21</c:v>
                      </c:pt>
                      <c:pt idx="11">
                        <c:v>37</c:v>
                      </c:pt>
                      <c:pt idx="12">
                        <c:v>19</c:v>
                      </c:pt>
                      <c:pt idx="13">
                        <c:v>29</c:v>
                      </c:pt>
                      <c:pt idx="14">
                        <c:v>34</c:v>
                      </c:pt>
                      <c:pt idx="15">
                        <c:v>33</c:v>
                      </c:pt>
                      <c:pt idx="16">
                        <c:v>34</c:v>
                      </c:pt>
                      <c:pt idx="17">
                        <c:v>34</c:v>
                      </c:pt>
                      <c:pt idx="18">
                        <c:v>31</c:v>
                      </c:pt>
                      <c:pt idx="19">
                        <c:v>34</c:v>
                      </c:pt>
                      <c:pt idx="20">
                        <c:v>21</c:v>
                      </c:pt>
                      <c:pt idx="21">
                        <c:v>31</c:v>
                      </c:pt>
                      <c:pt idx="22">
                        <c:v>31</c:v>
                      </c:pt>
                      <c:pt idx="23">
                        <c:v>32</c:v>
                      </c:pt>
                      <c:pt idx="24">
                        <c:v>33</c:v>
                      </c:pt>
                      <c:pt idx="25">
                        <c:v>31</c:v>
                      </c:pt>
                      <c:pt idx="26">
                        <c:v>27</c:v>
                      </c:pt>
                      <c:pt idx="27">
                        <c:v>38</c:v>
                      </c:pt>
                      <c:pt idx="28">
                        <c:v>25</c:v>
                      </c:pt>
                      <c:pt idx="29">
                        <c:v>31</c:v>
                      </c:pt>
                      <c:pt idx="30">
                        <c:v>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664-4F20-B6F2-32067B59DC0D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DICIEMBRE!$A$11:$A$41</c15:sqref>
                        </c15:formulaRef>
                      </c:ext>
                    </c:extLst>
                    <c:strCache>
                      <c:ptCount val="31"/>
                      <c:pt idx="0">
                        <c:v>DOMINGO 1</c:v>
                      </c:pt>
                      <c:pt idx="1">
                        <c:v>LUNES 2</c:v>
                      </c:pt>
                      <c:pt idx="2">
                        <c:v>MARTES 3</c:v>
                      </c:pt>
                      <c:pt idx="3">
                        <c:v>MIÉRCOLES 4</c:v>
                      </c:pt>
                      <c:pt idx="4">
                        <c:v>JUEVES 5</c:v>
                      </c:pt>
                      <c:pt idx="5">
                        <c:v>VIERNES 6</c:v>
                      </c:pt>
                      <c:pt idx="6">
                        <c:v>SÁBADO 7</c:v>
                      </c:pt>
                      <c:pt idx="7">
                        <c:v>DOMINGO 8</c:v>
                      </c:pt>
                      <c:pt idx="8">
                        <c:v>LUNES 9</c:v>
                      </c:pt>
                      <c:pt idx="9">
                        <c:v>MARTES 10</c:v>
                      </c:pt>
                      <c:pt idx="10">
                        <c:v>MIÉRCOLES 11</c:v>
                      </c:pt>
                      <c:pt idx="11">
                        <c:v>JUEVES 12</c:v>
                      </c:pt>
                      <c:pt idx="12">
                        <c:v>VIERNES 13</c:v>
                      </c:pt>
                      <c:pt idx="13">
                        <c:v>SÁBADO 14</c:v>
                      </c:pt>
                      <c:pt idx="14">
                        <c:v>DOMINGO 15</c:v>
                      </c:pt>
                      <c:pt idx="15">
                        <c:v>LUNES 16</c:v>
                      </c:pt>
                      <c:pt idx="16">
                        <c:v>MARTES 17</c:v>
                      </c:pt>
                      <c:pt idx="17">
                        <c:v>MIÉRCOLES 18</c:v>
                      </c:pt>
                      <c:pt idx="18">
                        <c:v>JUEVES 19</c:v>
                      </c:pt>
                      <c:pt idx="19">
                        <c:v>VIERNES 20</c:v>
                      </c:pt>
                      <c:pt idx="20">
                        <c:v>SÁBADO 21</c:v>
                      </c:pt>
                      <c:pt idx="21">
                        <c:v>DOMINGO 22</c:v>
                      </c:pt>
                      <c:pt idx="22">
                        <c:v>LUNES 23</c:v>
                      </c:pt>
                      <c:pt idx="23">
                        <c:v>MARTES 24</c:v>
                      </c:pt>
                      <c:pt idx="24">
                        <c:v>MIÉRCOLES 25</c:v>
                      </c:pt>
                      <c:pt idx="25">
                        <c:v>JUEVES 26</c:v>
                      </c:pt>
                      <c:pt idx="26">
                        <c:v>VIERNES 27</c:v>
                      </c:pt>
                      <c:pt idx="27">
                        <c:v>SÁBADO 28</c:v>
                      </c:pt>
                      <c:pt idx="28">
                        <c:v>DOMINGO 29</c:v>
                      </c:pt>
                      <c:pt idx="29">
                        <c:v>LUNES 30</c:v>
                      </c:pt>
                      <c:pt idx="30">
                        <c:v>MARTES 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DICIEMBRE!$F$11:$F$41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35</c:v>
                      </c:pt>
                      <c:pt idx="1">
                        <c:v>61</c:v>
                      </c:pt>
                      <c:pt idx="2">
                        <c:v>58</c:v>
                      </c:pt>
                      <c:pt idx="3">
                        <c:v>57</c:v>
                      </c:pt>
                      <c:pt idx="4">
                        <c:v>67</c:v>
                      </c:pt>
                      <c:pt idx="5">
                        <c:v>34</c:v>
                      </c:pt>
                      <c:pt idx="6">
                        <c:v>39</c:v>
                      </c:pt>
                      <c:pt idx="7">
                        <c:v>24</c:v>
                      </c:pt>
                      <c:pt idx="8">
                        <c:v>52</c:v>
                      </c:pt>
                      <c:pt idx="9">
                        <c:v>80</c:v>
                      </c:pt>
                      <c:pt idx="10">
                        <c:v>79</c:v>
                      </c:pt>
                      <c:pt idx="11">
                        <c:v>53</c:v>
                      </c:pt>
                      <c:pt idx="12">
                        <c:v>58</c:v>
                      </c:pt>
                      <c:pt idx="13">
                        <c:v>40</c:v>
                      </c:pt>
                      <c:pt idx="14">
                        <c:v>51</c:v>
                      </c:pt>
                      <c:pt idx="15">
                        <c:v>41</c:v>
                      </c:pt>
                      <c:pt idx="16">
                        <c:v>33</c:v>
                      </c:pt>
                      <c:pt idx="17">
                        <c:v>30</c:v>
                      </c:pt>
                      <c:pt idx="18">
                        <c:v>44</c:v>
                      </c:pt>
                      <c:pt idx="19">
                        <c:v>25</c:v>
                      </c:pt>
                      <c:pt idx="20">
                        <c:v>34</c:v>
                      </c:pt>
                      <c:pt idx="21">
                        <c:v>20</c:v>
                      </c:pt>
                      <c:pt idx="22">
                        <c:v>17</c:v>
                      </c:pt>
                      <c:pt idx="23">
                        <c:v>14</c:v>
                      </c:pt>
                      <c:pt idx="24">
                        <c:v>14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42</c:v>
                      </c:pt>
                      <c:pt idx="28">
                        <c:v>42</c:v>
                      </c:pt>
                      <c:pt idx="29">
                        <c:v>42</c:v>
                      </c:pt>
                      <c:pt idx="30">
                        <c:v>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64-4F20-B6F2-32067B59DC0D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DICIEMBRE!$A$11:$A$41</c15:sqref>
                        </c15:formulaRef>
                      </c:ext>
                    </c:extLst>
                    <c:strCache>
                      <c:ptCount val="31"/>
                      <c:pt idx="0">
                        <c:v>DOMINGO 1</c:v>
                      </c:pt>
                      <c:pt idx="1">
                        <c:v>LUNES 2</c:v>
                      </c:pt>
                      <c:pt idx="2">
                        <c:v>MARTES 3</c:v>
                      </c:pt>
                      <c:pt idx="3">
                        <c:v>MIÉRCOLES 4</c:v>
                      </c:pt>
                      <c:pt idx="4">
                        <c:v>JUEVES 5</c:v>
                      </c:pt>
                      <c:pt idx="5">
                        <c:v>VIERNES 6</c:v>
                      </c:pt>
                      <c:pt idx="6">
                        <c:v>SÁBADO 7</c:v>
                      </c:pt>
                      <c:pt idx="7">
                        <c:v>DOMINGO 8</c:v>
                      </c:pt>
                      <c:pt idx="8">
                        <c:v>LUNES 9</c:v>
                      </c:pt>
                      <c:pt idx="9">
                        <c:v>MARTES 10</c:v>
                      </c:pt>
                      <c:pt idx="10">
                        <c:v>MIÉRCOLES 11</c:v>
                      </c:pt>
                      <c:pt idx="11">
                        <c:v>JUEVES 12</c:v>
                      </c:pt>
                      <c:pt idx="12">
                        <c:v>VIERNES 13</c:v>
                      </c:pt>
                      <c:pt idx="13">
                        <c:v>SÁBADO 14</c:v>
                      </c:pt>
                      <c:pt idx="14">
                        <c:v>DOMINGO 15</c:v>
                      </c:pt>
                      <c:pt idx="15">
                        <c:v>LUNES 16</c:v>
                      </c:pt>
                      <c:pt idx="16">
                        <c:v>MARTES 17</c:v>
                      </c:pt>
                      <c:pt idx="17">
                        <c:v>MIÉRCOLES 18</c:v>
                      </c:pt>
                      <c:pt idx="18">
                        <c:v>JUEVES 19</c:v>
                      </c:pt>
                      <c:pt idx="19">
                        <c:v>VIERNES 20</c:v>
                      </c:pt>
                      <c:pt idx="20">
                        <c:v>SÁBADO 21</c:v>
                      </c:pt>
                      <c:pt idx="21">
                        <c:v>DOMINGO 22</c:v>
                      </c:pt>
                      <c:pt idx="22">
                        <c:v>LUNES 23</c:v>
                      </c:pt>
                      <c:pt idx="23">
                        <c:v>MARTES 24</c:v>
                      </c:pt>
                      <c:pt idx="24">
                        <c:v>MIÉRCOLES 25</c:v>
                      </c:pt>
                      <c:pt idx="25">
                        <c:v>JUEVES 26</c:v>
                      </c:pt>
                      <c:pt idx="26">
                        <c:v>VIERNES 27</c:v>
                      </c:pt>
                      <c:pt idx="27">
                        <c:v>SÁBADO 28</c:v>
                      </c:pt>
                      <c:pt idx="28">
                        <c:v>DOMINGO 29</c:v>
                      </c:pt>
                      <c:pt idx="29">
                        <c:v>LUNES 30</c:v>
                      </c:pt>
                      <c:pt idx="30">
                        <c:v>MARTES 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DICIEMBRE!$G$11:$G$41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105</c:v>
                      </c:pt>
                      <c:pt idx="1">
                        <c:v>103</c:v>
                      </c:pt>
                      <c:pt idx="2">
                        <c:v>101</c:v>
                      </c:pt>
                      <c:pt idx="3">
                        <c:v>84</c:v>
                      </c:pt>
                      <c:pt idx="4">
                        <c:v>91</c:v>
                      </c:pt>
                      <c:pt idx="5">
                        <c:v>102</c:v>
                      </c:pt>
                      <c:pt idx="6">
                        <c:v>103</c:v>
                      </c:pt>
                      <c:pt idx="7">
                        <c:v>106</c:v>
                      </c:pt>
                      <c:pt idx="8">
                        <c:v>106</c:v>
                      </c:pt>
                      <c:pt idx="9">
                        <c:v>92</c:v>
                      </c:pt>
                      <c:pt idx="10">
                        <c:v>93</c:v>
                      </c:pt>
                      <c:pt idx="11">
                        <c:v>105</c:v>
                      </c:pt>
                      <c:pt idx="12">
                        <c:v>84</c:v>
                      </c:pt>
                      <c:pt idx="13">
                        <c:v>98</c:v>
                      </c:pt>
                      <c:pt idx="14">
                        <c:v>107</c:v>
                      </c:pt>
                      <c:pt idx="15">
                        <c:v>106</c:v>
                      </c:pt>
                      <c:pt idx="16">
                        <c:v>107</c:v>
                      </c:pt>
                      <c:pt idx="17">
                        <c:v>107</c:v>
                      </c:pt>
                      <c:pt idx="18">
                        <c:v>104</c:v>
                      </c:pt>
                      <c:pt idx="19">
                        <c:v>104</c:v>
                      </c:pt>
                      <c:pt idx="20">
                        <c:v>92</c:v>
                      </c:pt>
                      <c:pt idx="21">
                        <c:v>104</c:v>
                      </c:pt>
                      <c:pt idx="22">
                        <c:v>104</c:v>
                      </c:pt>
                      <c:pt idx="23">
                        <c:v>96</c:v>
                      </c:pt>
                      <c:pt idx="24">
                        <c:v>97</c:v>
                      </c:pt>
                      <c:pt idx="25">
                        <c:v>79</c:v>
                      </c:pt>
                      <c:pt idx="26">
                        <c:v>79</c:v>
                      </c:pt>
                      <c:pt idx="27">
                        <c:v>81</c:v>
                      </c:pt>
                      <c:pt idx="28">
                        <c:v>65</c:v>
                      </c:pt>
                      <c:pt idx="29">
                        <c:v>67</c:v>
                      </c:pt>
                      <c:pt idx="30">
                        <c:v>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664-4F20-B6F2-32067B59DC0D}"/>
                  </c:ext>
                </c:extLst>
              </c15:ser>
            </c15:filteredLineSeries>
          </c:ext>
        </c:extLst>
      </c:lineChart>
      <c:catAx>
        <c:axId val="35017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PORCENTAJE</a:t>
                </a:r>
                <a:r>
                  <a:rPr lang="es-EC" baseline="0"/>
                  <a:t> DE OCUPACIÓN DIARIA</a:t>
                </a:r>
                <a:endParaRPr lang="es-EC"/>
              </a:p>
            </c:rich>
          </c:tx>
          <c:layout>
            <c:manualLayout>
              <c:xMode val="edge"/>
              <c:yMode val="edge"/>
              <c:x val="0.35208950576093245"/>
              <c:y val="4.0717410323709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50174440"/>
        <c:crosses val="autoZero"/>
        <c:auto val="1"/>
        <c:lblAlgn val="ctr"/>
        <c:lblOffset val="100"/>
        <c:noMultiLvlLbl val="0"/>
      </c:catAx>
      <c:valAx>
        <c:axId val="35017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5017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5-4763-A52E-B3BB031F56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A5-4763-A52E-B3BB031F568B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'ACUMULADO MAYO OCTUBRE'!$C$1:$D$1</c:f>
              <c:strCache>
                <c:ptCount val="2"/>
                <c:pt idx="0">
                  <c:v>HUÉSPEDES NACIONALES</c:v>
                </c:pt>
                <c:pt idx="1">
                  <c:v>HUÉSPEDES INTERNACIONALES</c:v>
                </c:pt>
              </c:strCache>
            </c:strRef>
          </c:cat>
          <c:val>
            <c:numRef>
              <c:f>'ACUMULADO MAYO OCTUBRE'!$C$2:$D$2</c:f>
              <c:numCache>
                <c:formatCode>0</c:formatCode>
                <c:ptCount val="2"/>
                <c:pt idx="0">
                  <c:v>12911</c:v>
                </c:pt>
                <c:pt idx="1">
                  <c:v>1626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A5-4763-A52E-B3BB031F56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749084</xdr:colOff>
      <xdr:row>14</xdr:row>
      <xdr:rowOff>49078</xdr:rowOff>
    </xdr:from>
    <xdr:to>
      <xdr:col>9</xdr:col>
      <xdr:colOff>51661</xdr:colOff>
      <xdr:row>30</xdr:row>
      <xdr:rowOff>80075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6F7A5B-BA25-483F-B20C-45F1A4DD1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561813</xdr:colOff>
      <xdr:row>25</xdr:row>
      <xdr:rowOff>81366</xdr:rowOff>
    </xdr:from>
    <xdr:to>
      <xdr:col>8</xdr:col>
      <xdr:colOff>658677</xdr:colOff>
      <xdr:row>40</xdr:row>
      <xdr:rowOff>112363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7ECFDF-AFB3-4D20-870E-192572D44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368084</xdr:colOff>
      <xdr:row>27</xdr:row>
      <xdr:rowOff>133027</xdr:rowOff>
    </xdr:from>
    <xdr:to>
      <xdr:col>3</xdr:col>
      <xdr:colOff>613474</xdr:colOff>
      <xdr:row>42</xdr:row>
      <xdr:rowOff>164024</xdr:rowOff>
    </xdr:to>
    <xdr:graphicFrame macro="">
      <xdr:nvGraphicFramePr>
        <xdr:cNvPr id="5" name="Gráfico 4" descr="VHCHGCHCGHCH">
          <a:extLst>
            <a:ext uri="{FF2B5EF4-FFF2-40B4-BE49-F238E27FC236}">
              <a16:creationId xmlns:a16="http://schemas.microsoft.com/office/drawing/2014/main" id="{3D38BDA4-A162-40F5-B280-085A5A5C3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51661</xdr:colOff>
      <xdr:row>7</xdr:row>
      <xdr:rowOff>55535</xdr:rowOff>
    </xdr:from>
    <xdr:to>
      <xdr:col>9</xdr:col>
      <xdr:colOff>464949</xdr:colOff>
      <xdr:row>22</xdr:row>
      <xdr:rowOff>86532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10727E6-DCA6-4561-8ADF-D63713C03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6</xdr:row>
      <xdr:rowOff>163830</xdr:rowOff>
    </xdr:from>
    <xdr:to>
      <xdr:col>16</xdr:col>
      <xdr:colOff>533400</xdr:colOff>
      <xdr:row>33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ED2403-1742-44EA-878C-3F68D2689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5</xdr:row>
      <xdr:rowOff>38100</xdr:rowOff>
    </xdr:from>
    <xdr:to>
      <xdr:col>5</xdr:col>
      <xdr:colOff>666750</xdr:colOff>
      <xdr:row>19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723900</xdr:colOff>
      <xdr:row>4</xdr:row>
      <xdr:rowOff>171450</xdr:rowOff>
    </xdr:from>
    <xdr:to>
      <xdr:col>23</xdr:col>
      <xdr:colOff>723900</xdr:colOff>
      <xdr:row>19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14</xdr:row>
      <xdr:rowOff>38099</xdr:rowOff>
    </xdr:from>
    <xdr:to>
      <xdr:col>27</xdr:col>
      <xdr:colOff>180975</xdr:colOff>
      <xdr:row>30</xdr:row>
      <xdr:rowOff>161924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5</xdr:row>
      <xdr:rowOff>38100</xdr:rowOff>
    </xdr:from>
    <xdr:to>
      <xdr:col>5</xdr:col>
      <xdr:colOff>666750</xdr:colOff>
      <xdr:row>19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cgonzaga/Downloads/Gran%20Victor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cgonzaga/Desktop/Indicadores%20de%20alojamiento/5%20estrellas/Sones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ycen/Desktop/hoteles/4%20ESTRELLAS/RESULTADOS%204%20ESTREL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O"/>
      <sheetName val="JUNIO"/>
      <sheetName val="JULIO"/>
      <sheetName val="AGOSTO"/>
      <sheetName val="SEPTIEMBRE"/>
      <sheetName val="OCTUBRE"/>
      <sheetName val="FERIADO NOVIEMBRE"/>
      <sheetName val="NOVIEMBRE"/>
      <sheetName val="DICIEMBRE"/>
    </sheetNames>
    <sheetDataSet>
      <sheetData sheetId="0">
        <row r="2">
          <cell r="L2">
            <v>4</v>
          </cell>
          <cell r="M2">
            <v>34</v>
          </cell>
        </row>
        <row r="3">
          <cell r="L3">
            <v>4</v>
          </cell>
          <cell r="M3">
            <v>34</v>
          </cell>
        </row>
        <row r="4">
          <cell r="L4">
            <v>4</v>
          </cell>
          <cell r="M4">
            <v>34</v>
          </cell>
        </row>
        <row r="5">
          <cell r="L5">
            <v>6</v>
          </cell>
          <cell r="M5">
            <v>32</v>
          </cell>
        </row>
        <row r="6">
          <cell r="L6">
            <v>7</v>
          </cell>
          <cell r="M6">
            <v>31</v>
          </cell>
        </row>
        <row r="7">
          <cell r="L7">
            <v>15</v>
          </cell>
          <cell r="M7">
            <v>23</v>
          </cell>
        </row>
        <row r="8">
          <cell r="L8">
            <v>10</v>
          </cell>
          <cell r="M8">
            <v>28</v>
          </cell>
        </row>
        <row r="9">
          <cell r="L9">
            <v>21</v>
          </cell>
          <cell r="M9">
            <v>37</v>
          </cell>
        </row>
        <row r="10">
          <cell r="L10">
            <v>6</v>
          </cell>
          <cell r="M10">
            <v>31</v>
          </cell>
        </row>
        <row r="11">
          <cell r="L11">
            <v>19</v>
          </cell>
          <cell r="M11">
            <v>38</v>
          </cell>
        </row>
        <row r="12">
          <cell r="L12">
            <v>6</v>
          </cell>
          <cell r="M12">
            <v>31</v>
          </cell>
        </row>
        <row r="13">
          <cell r="M13">
            <v>23</v>
          </cell>
        </row>
        <row r="14">
          <cell r="L14">
            <v>17</v>
          </cell>
          <cell r="M14">
            <v>20</v>
          </cell>
        </row>
        <row r="15">
          <cell r="L15">
            <v>21</v>
          </cell>
          <cell r="M15">
            <v>32</v>
          </cell>
        </row>
        <row r="16">
          <cell r="L16">
            <v>30</v>
          </cell>
          <cell r="M16">
            <v>37</v>
          </cell>
        </row>
        <row r="17">
          <cell r="L17">
            <v>37</v>
          </cell>
          <cell r="M17">
            <v>38</v>
          </cell>
        </row>
        <row r="18">
          <cell r="L18">
            <v>11</v>
          </cell>
          <cell r="M18">
            <v>26</v>
          </cell>
        </row>
        <row r="19">
          <cell r="L19">
            <v>8</v>
          </cell>
          <cell r="M19">
            <v>38</v>
          </cell>
        </row>
        <row r="20">
          <cell r="L20">
            <v>2</v>
          </cell>
          <cell r="M20">
            <v>33</v>
          </cell>
        </row>
        <row r="21">
          <cell r="L21">
            <v>7</v>
          </cell>
          <cell r="M21">
            <v>30</v>
          </cell>
        </row>
        <row r="22">
          <cell r="L22">
            <v>13</v>
          </cell>
          <cell r="M22">
            <v>24</v>
          </cell>
        </row>
        <row r="23">
          <cell r="L23">
            <v>14</v>
          </cell>
          <cell r="M23">
            <v>23</v>
          </cell>
        </row>
        <row r="24">
          <cell r="L24">
            <v>8</v>
          </cell>
          <cell r="M24">
            <v>29</v>
          </cell>
        </row>
        <row r="25">
          <cell r="L25">
            <v>7</v>
          </cell>
          <cell r="M25">
            <v>30</v>
          </cell>
        </row>
        <row r="26">
          <cell r="L26">
            <v>12</v>
          </cell>
          <cell r="M26">
            <v>27</v>
          </cell>
        </row>
        <row r="27">
          <cell r="L27">
            <v>2</v>
          </cell>
          <cell r="M27">
            <v>29</v>
          </cell>
        </row>
        <row r="28">
          <cell r="L28">
            <v>1</v>
          </cell>
          <cell r="M28">
            <v>36</v>
          </cell>
        </row>
        <row r="29">
          <cell r="L29">
            <v>5</v>
          </cell>
          <cell r="M29">
            <v>32</v>
          </cell>
        </row>
        <row r="30">
          <cell r="L30">
            <v>8</v>
          </cell>
          <cell r="M30">
            <v>29</v>
          </cell>
        </row>
        <row r="31">
          <cell r="L31">
            <v>6</v>
          </cell>
          <cell r="M31">
            <v>31</v>
          </cell>
        </row>
        <row r="32">
          <cell r="L32">
            <v>4</v>
          </cell>
          <cell r="M32">
            <v>33</v>
          </cell>
        </row>
        <row r="33">
          <cell r="D33">
            <v>1178</v>
          </cell>
          <cell r="G33">
            <v>253</v>
          </cell>
          <cell r="I33">
            <v>451</v>
          </cell>
          <cell r="J33">
            <v>226</v>
          </cell>
          <cell r="K33">
            <v>27</v>
          </cell>
          <cell r="L33">
            <v>329</v>
          </cell>
          <cell r="M33">
            <v>953</v>
          </cell>
          <cell r="N33" t="str">
            <v>Por habitación</v>
          </cell>
          <cell r="O33">
            <v>50.632218844984806</v>
          </cell>
          <cell r="P33">
            <v>36.935698447893571</v>
          </cell>
          <cell r="Q33">
            <v>16658</v>
          </cell>
          <cell r="R33">
            <v>0.34522560335781743</v>
          </cell>
          <cell r="S33">
            <v>17.479538300104931</v>
          </cell>
        </row>
      </sheetData>
      <sheetData sheetId="1">
        <row r="2">
          <cell r="L2">
            <v>4</v>
          </cell>
          <cell r="M2">
            <v>33</v>
          </cell>
        </row>
        <row r="3">
          <cell r="L3">
            <v>1</v>
          </cell>
          <cell r="M3">
            <v>35</v>
          </cell>
        </row>
        <row r="4">
          <cell r="L4">
            <v>5</v>
          </cell>
          <cell r="M4">
            <v>34</v>
          </cell>
        </row>
        <row r="5">
          <cell r="L5">
            <v>2</v>
          </cell>
          <cell r="M5">
            <v>36</v>
          </cell>
        </row>
        <row r="6">
          <cell r="L6">
            <v>9</v>
          </cell>
          <cell r="M6">
            <v>29</v>
          </cell>
        </row>
        <row r="7">
          <cell r="L7">
            <v>5</v>
          </cell>
          <cell r="M7">
            <v>33</v>
          </cell>
        </row>
        <row r="8">
          <cell r="L8">
            <v>8</v>
          </cell>
          <cell r="M8">
            <v>30</v>
          </cell>
        </row>
        <row r="9">
          <cell r="L9">
            <v>1</v>
          </cell>
          <cell r="M9">
            <v>30</v>
          </cell>
        </row>
        <row r="10">
          <cell r="L10">
            <v>8</v>
          </cell>
          <cell r="M10">
            <v>35</v>
          </cell>
        </row>
        <row r="11">
          <cell r="L11">
            <v>21</v>
          </cell>
          <cell r="M11">
            <v>35</v>
          </cell>
        </row>
        <row r="12">
          <cell r="L12">
            <v>10</v>
          </cell>
          <cell r="M12">
            <v>35</v>
          </cell>
        </row>
        <row r="13">
          <cell r="L13">
            <v>28</v>
          </cell>
          <cell r="M13">
            <v>38</v>
          </cell>
        </row>
        <row r="14">
          <cell r="L14">
            <v>33</v>
          </cell>
          <cell r="M14">
            <v>38</v>
          </cell>
        </row>
        <row r="15">
          <cell r="L15">
            <v>33</v>
          </cell>
          <cell r="M15">
            <v>38</v>
          </cell>
        </row>
        <row r="16">
          <cell r="L16">
            <v>18</v>
          </cell>
          <cell r="M16">
            <v>20</v>
          </cell>
        </row>
        <row r="17">
          <cell r="L17">
            <v>6</v>
          </cell>
          <cell r="M17">
            <v>33</v>
          </cell>
        </row>
        <row r="18">
          <cell r="L18">
            <v>13</v>
          </cell>
          <cell r="M18">
            <v>25</v>
          </cell>
        </row>
        <row r="19">
          <cell r="L19">
            <v>18</v>
          </cell>
          <cell r="M19">
            <v>20</v>
          </cell>
        </row>
        <row r="20">
          <cell r="L20">
            <v>17</v>
          </cell>
          <cell r="M20">
            <v>21</v>
          </cell>
        </row>
        <row r="21">
          <cell r="L21">
            <v>14</v>
          </cell>
          <cell r="M21">
            <v>24</v>
          </cell>
        </row>
        <row r="22">
          <cell r="L22">
            <v>8</v>
          </cell>
          <cell r="M22">
            <v>30</v>
          </cell>
        </row>
        <row r="23">
          <cell r="L23">
            <v>9</v>
          </cell>
          <cell r="M23">
            <v>27</v>
          </cell>
        </row>
        <row r="24">
          <cell r="L24">
            <v>4</v>
          </cell>
          <cell r="M24">
            <v>32</v>
          </cell>
        </row>
        <row r="25">
          <cell r="L25">
            <v>8</v>
          </cell>
          <cell r="M25">
            <v>30</v>
          </cell>
        </row>
        <row r="26">
          <cell r="L26">
            <v>10</v>
          </cell>
          <cell r="M26">
            <v>28</v>
          </cell>
        </row>
        <row r="27">
          <cell r="L27">
            <v>12</v>
          </cell>
          <cell r="M27">
            <v>26</v>
          </cell>
        </row>
        <row r="28">
          <cell r="L28">
            <v>11</v>
          </cell>
          <cell r="M28">
            <v>27</v>
          </cell>
        </row>
        <row r="29">
          <cell r="L29">
            <v>4</v>
          </cell>
          <cell r="M29">
            <v>34</v>
          </cell>
        </row>
        <row r="30">
          <cell r="L30">
            <v>8</v>
          </cell>
          <cell r="M30">
            <v>29</v>
          </cell>
        </row>
        <row r="31">
          <cell r="L31">
            <v>1</v>
          </cell>
          <cell r="M31">
            <v>35</v>
          </cell>
        </row>
        <row r="32">
          <cell r="D32">
            <v>1140</v>
          </cell>
          <cell r="G32">
            <v>217</v>
          </cell>
          <cell r="I32">
            <v>412</v>
          </cell>
          <cell r="J32">
            <v>190</v>
          </cell>
          <cell r="K32">
            <v>27</v>
          </cell>
          <cell r="L32">
            <v>329</v>
          </cell>
          <cell r="M32">
            <v>920</v>
          </cell>
          <cell r="O32">
            <v>54.236686930091182</v>
          </cell>
          <cell r="P32">
            <v>43.310364077669902</v>
          </cell>
          <cell r="Q32">
            <v>17843.87</v>
          </cell>
          <cell r="R32">
            <v>0.3576086956521739</v>
          </cell>
          <cell r="S32">
            <v>19.395510869565218</v>
          </cell>
        </row>
      </sheetData>
      <sheetData sheetId="2">
        <row r="2">
          <cell r="L2">
            <v>4</v>
          </cell>
          <cell r="M2">
            <v>33</v>
          </cell>
        </row>
        <row r="3">
          <cell r="L3">
            <v>6</v>
          </cell>
          <cell r="M3">
            <v>31</v>
          </cell>
        </row>
        <row r="4">
          <cell r="L4">
            <v>13</v>
          </cell>
          <cell r="M4">
            <v>25</v>
          </cell>
        </row>
        <row r="5">
          <cell r="L5">
            <v>8</v>
          </cell>
          <cell r="M5">
            <v>29</v>
          </cell>
        </row>
        <row r="6">
          <cell r="L6">
            <v>0</v>
          </cell>
          <cell r="M6">
            <v>37</v>
          </cell>
        </row>
        <row r="7">
          <cell r="L7">
            <v>12</v>
          </cell>
          <cell r="M7">
            <v>26</v>
          </cell>
        </row>
        <row r="8">
          <cell r="L8">
            <v>1</v>
          </cell>
          <cell r="M8">
            <v>33</v>
          </cell>
        </row>
        <row r="9">
          <cell r="L9">
            <v>8</v>
          </cell>
          <cell r="M9">
            <v>29</v>
          </cell>
        </row>
        <row r="10">
          <cell r="L10">
            <v>11</v>
          </cell>
          <cell r="M10">
            <v>26</v>
          </cell>
        </row>
        <row r="11">
          <cell r="L11">
            <v>13</v>
          </cell>
          <cell r="M11">
            <v>24</v>
          </cell>
        </row>
        <row r="12">
          <cell r="L12">
            <v>9</v>
          </cell>
          <cell r="M12">
            <v>28</v>
          </cell>
        </row>
        <row r="13">
          <cell r="L13">
            <v>9</v>
          </cell>
          <cell r="M13">
            <v>28</v>
          </cell>
        </row>
        <row r="14">
          <cell r="L14">
            <v>5</v>
          </cell>
          <cell r="M14">
            <v>32</v>
          </cell>
        </row>
        <row r="15">
          <cell r="L15">
            <v>13</v>
          </cell>
          <cell r="M15">
            <v>23</v>
          </cell>
        </row>
        <row r="16">
          <cell r="L16">
            <v>19</v>
          </cell>
          <cell r="M16">
            <v>38</v>
          </cell>
        </row>
        <row r="17">
          <cell r="L17">
            <v>22</v>
          </cell>
          <cell r="M17">
            <v>37</v>
          </cell>
        </row>
        <row r="18">
          <cell r="L18">
            <v>16</v>
          </cell>
          <cell r="M18">
            <v>19</v>
          </cell>
        </row>
        <row r="19">
          <cell r="L19">
            <v>16</v>
          </cell>
          <cell r="M19">
            <v>21</v>
          </cell>
        </row>
        <row r="20">
          <cell r="L20">
            <v>15</v>
          </cell>
          <cell r="M20">
            <v>22</v>
          </cell>
        </row>
        <row r="21">
          <cell r="L21">
            <v>10</v>
          </cell>
          <cell r="M21">
            <v>36</v>
          </cell>
        </row>
        <row r="22">
          <cell r="L22">
            <v>15</v>
          </cell>
          <cell r="M22">
            <v>19</v>
          </cell>
        </row>
        <row r="23">
          <cell r="L23">
            <v>9</v>
          </cell>
          <cell r="M23">
            <v>28</v>
          </cell>
        </row>
        <row r="24">
          <cell r="L24">
            <v>10</v>
          </cell>
          <cell r="M24">
            <v>27</v>
          </cell>
        </row>
        <row r="25">
          <cell r="L25">
            <v>17</v>
          </cell>
          <cell r="M25">
            <v>20</v>
          </cell>
        </row>
        <row r="26">
          <cell r="L26">
            <v>19</v>
          </cell>
          <cell r="M26">
            <v>37</v>
          </cell>
        </row>
        <row r="27">
          <cell r="L27">
            <v>9</v>
          </cell>
          <cell r="M27">
            <v>28</v>
          </cell>
        </row>
        <row r="28">
          <cell r="L28">
            <v>6</v>
          </cell>
          <cell r="M28">
            <v>31</v>
          </cell>
        </row>
        <row r="29">
          <cell r="L29">
            <v>2</v>
          </cell>
          <cell r="M29">
            <v>34</v>
          </cell>
        </row>
        <row r="30">
          <cell r="L30">
            <v>8</v>
          </cell>
          <cell r="M30">
            <v>29</v>
          </cell>
        </row>
        <row r="31">
          <cell r="L31">
            <v>4</v>
          </cell>
          <cell r="M31">
            <v>33</v>
          </cell>
        </row>
        <row r="32">
          <cell r="L32">
            <v>5</v>
          </cell>
          <cell r="M32">
            <v>32</v>
          </cell>
        </row>
        <row r="33">
          <cell r="D33">
            <v>1178</v>
          </cell>
          <cell r="G33">
            <v>193</v>
          </cell>
          <cell r="I33">
            <v>423</v>
          </cell>
          <cell r="J33">
            <v>149</v>
          </cell>
          <cell r="K33">
            <v>44</v>
          </cell>
          <cell r="L33">
            <v>314</v>
          </cell>
          <cell r="M33">
            <v>895</v>
          </cell>
          <cell r="O33">
            <v>59.223885350318483</v>
          </cell>
          <cell r="P33">
            <v>43.962884160756509</v>
          </cell>
          <cell r="Q33">
            <v>18596.300000000003</v>
          </cell>
          <cell r="R33">
            <v>0.35083798882681566</v>
          </cell>
          <cell r="S33">
            <v>20.777988826815644</v>
          </cell>
        </row>
      </sheetData>
      <sheetData sheetId="3">
        <row r="2">
          <cell r="L2">
            <v>16</v>
          </cell>
          <cell r="M2">
            <v>37</v>
          </cell>
        </row>
        <row r="3">
          <cell r="L3">
            <v>21</v>
          </cell>
          <cell r="M3">
            <v>37</v>
          </cell>
        </row>
        <row r="4">
          <cell r="L4">
            <v>14</v>
          </cell>
          <cell r="M4">
            <v>37</v>
          </cell>
        </row>
        <row r="5">
          <cell r="L5">
            <v>4</v>
          </cell>
          <cell r="M5">
            <v>37</v>
          </cell>
        </row>
        <row r="6">
          <cell r="L6">
            <v>5</v>
          </cell>
          <cell r="M6">
            <v>37</v>
          </cell>
        </row>
        <row r="7">
          <cell r="L7">
            <v>8</v>
          </cell>
          <cell r="M7">
            <v>37</v>
          </cell>
        </row>
        <row r="8">
          <cell r="L8">
            <v>12</v>
          </cell>
          <cell r="M8">
            <v>37</v>
          </cell>
        </row>
        <row r="9">
          <cell r="L9">
            <v>5</v>
          </cell>
          <cell r="M9">
            <v>32</v>
          </cell>
        </row>
        <row r="10">
          <cell r="L10">
            <v>27</v>
          </cell>
          <cell r="M10">
            <v>37</v>
          </cell>
        </row>
        <row r="11">
          <cell r="L11">
            <v>32</v>
          </cell>
          <cell r="M11">
            <v>35</v>
          </cell>
        </row>
        <row r="12">
          <cell r="L12">
            <v>2</v>
          </cell>
          <cell r="M12">
            <v>36</v>
          </cell>
        </row>
        <row r="13">
          <cell r="L13">
            <v>12</v>
          </cell>
          <cell r="M13">
            <v>36</v>
          </cell>
        </row>
        <row r="14">
          <cell r="L14">
            <v>12</v>
          </cell>
          <cell r="M14">
            <v>34</v>
          </cell>
        </row>
        <row r="15">
          <cell r="L15">
            <v>9</v>
          </cell>
          <cell r="M15">
            <v>36</v>
          </cell>
        </row>
        <row r="16">
          <cell r="L16">
            <v>10</v>
          </cell>
          <cell r="M16">
            <v>34</v>
          </cell>
        </row>
        <row r="17">
          <cell r="L17">
            <v>1</v>
          </cell>
          <cell r="M17">
            <v>26</v>
          </cell>
        </row>
        <row r="18">
          <cell r="L18">
            <v>13</v>
          </cell>
          <cell r="M18">
            <v>26</v>
          </cell>
        </row>
        <row r="19">
          <cell r="L19">
            <v>4</v>
          </cell>
          <cell r="M19">
            <v>37</v>
          </cell>
        </row>
        <row r="20">
          <cell r="L20">
            <v>7</v>
          </cell>
          <cell r="M20">
            <v>36</v>
          </cell>
        </row>
        <row r="21">
          <cell r="L21">
            <v>13</v>
          </cell>
          <cell r="M21">
            <v>37</v>
          </cell>
        </row>
        <row r="22">
          <cell r="L22">
            <v>13</v>
          </cell>
          <cell r="M22">
            <v>36</v>
          </cell>
        </row>
        <row r="23">
          <cell r="L23">
            <v>9</v>
          </cell>
          <cell r="M23">
            <v>33</v>
          </cell>
        </row>
        <row r="24">
          <cell r="L24">
            <v>3</v>
          </cell>
          <cell r="M24">
            <v>32</v>
          </cell>
        </row>
        <row r="25">
          <cell r="L25">
            <v>5</v>
          </cell>
          <cell r="M25">
            <v>32</v>
          </cell>
        </row>
        <row r="26">
          <cell r="L26">
            <v>3</v>
          </cell>
          <cell r="M26">
            <v>34</v>
          </cell>
        </row>
        <row r="27">
          <cell r="L27">
            <v>3</v>
          </cell>
          <cell r="M27">
            <v>34</v>
          </cell>
        </row>
        <row r="28">
          <cell r="L28">
            <v>9</v>
          </cell>
          <cell r="M28">
            <v>37</v>
          </cell>
        </row>
        <row r="29">
          <cell r="L29">
            <v>14</v>
          </cell>
          <cell r="M29">
            <v>37</v>
          </cell>
        </row>
        <row r="30">
          <cell r="L30">
            <v>11</v>
          </cell>
          <cell r="M30">
            <v>35</v>
          </cell>
        </row>
        <row r="31">
          <cell r="L31">
            <v>14</v>
          </cell>
          <cell r="M31">
            <v>37</v>
          </cell>
        </row>
        <row r="32">
          <cell r="L32">
            <v>22</v>
          </cell>
          <cell r="M32">
            <v>35</v>
          </cell>
        </row>
        <row r="33">
          <cell r="D33">
            <v>1178</v>
          </cell>
          <cell r="G33">
            <v>359</v>
          </cell>
          <cell r="I33">
            <v>554</v>
          </cell>
          <cell r="J33">
            <v>322</v>
          </cell>
          <cell r="K33">
            <v>36</v>
          </cell>
          <cell r="L33">
            <v>333</v>
          </cell>
          <cell r="M33">
            <v>1083</v>
          </cell>
          <cell r="N33" t="str">
            <v>Por habitación</v>
          </cell>
          <cell r="O33">
            <v>57.196576576576575</v>
          </cell>
          <cell r="P33">
            <v>34.379891696750903</v>
          </cell>
          <cell r="Q33">
            <v>19046.46</v>
          </cell>
          <cell r="R33">
            <v>0.30747922437673131</v>
          </cell>
          <cell r="S33">
            <v>17.586759002770084</v>
          </cell>
        </row>
      </sheetData>
      <sheetData sheetId="4">
        <row r="2">
          <cell r="L2">
            <v>16</v>
          </cell>
          <cell r="M2">
            <v>22</v>
          </cell>
        </row>
        <row r="3">
          <cell r="L3">
            <v>15</v>
          </cell>
          <cell r="M3">
            <v>22</v>
          </cell>
        </row>
        <row r="4">
          <cell r="L4">
            <v>21</v>
          </cell>
          <cell r="M4">
            <v>32</v>
          </cell>
        </row>
        <row r="5">
          <cell r="L5">
            <v>22</v>
          </cell>
          <cell r="M5">
            <v>35</v>
          </cell>
        </row>
        <row r="6">
          <cell r="L6">
            <v>15</v>
          </cell>
          <cell r="M6">
            <v>32</v>
          </cell>
        </row>
        <row r="7">
          <cell r="L7">
            <v>36</v>
          </cell>
          <cell r="M7">
            <v>37</v>
          </cell>
        </row>
        <row r="8">
          <cell r="L8">
            <v>20</v>
          </cell>
          <cell r="M8">
            <v>37</v>
          </cell>
        </row>
        <row r="9">
          <cell r="L9">
            <v>8</v>
          </cell>
          <cell r="M9">
            <v>37</v>
          </cell>
        </row>
        <row r="10">
          <cell r="L10">
            <v>8</v>
          </cell>
          <cell r="M10">
            <v>37</v>
          </cell>
        </row>
        <row r="11">
          <cell r="L11">
            <v>9</v>
          </cell>
          <cell r="M11">
            <v>28</v>
          </cell>
        </row>
        <row r="12">
          <cell r="L12">
            <v>15</v>
          </cell>
          <cell r="M12">
            <v>22</v>
          </cell>
        </row>
        <row r="13">
          <cell r="L13">
            <v>22</v>
          </cell>
          <cell r="M13">
            <v>37</v>
          </cell>
        </row>
        <row r="14">
          <cell r="L14">
            <v>6</v>
          </cell>
          <cell r="M14">
            <v>31</v>
          </cell>
        </row>
        <row r="15">
          <cell r="L15">
            <v>14</v>
          </cell>
          <cell r="M15">
            <v>23</v>
          </cell>
        </row>
        <row r="16">
          <cell r="L16">
            <v>2</v>
          </cell>
          <cell r="M16">
            <v>28</v>
          </cell>
        </row>
        <row r="17">
          <cell r="L17">
            <v>17</v>
          </cell>
          <cell r="M17">
            <v>20</v>
          </cell>
        </row>
        <row r="18">
          <cell r="L18">
            <v>17</v>
          </cell>
          <cell r="M18">
            <v>20</v>
          </cell>
        </row>
        <row r="19">
          <cell r="L19">
            <v>11</v>
          </cell>
          <cell r="M19">
            <v>26</v>
          </cell>
        </row>
        <row r="20">
          <cell r="L20">
            <v>14</v>
          </cell>
          <cell r="M20">
            <v>23</v>
          </cell>
        </row>
        <row r="21">
          <cell r="L21">
            <v>7</v>
          </cell>
          <cell r="M21">
            <v>30</v>
          </cell>
        </row>
        <row r="22">
          <cell r="L22">
            <v>4</v>
          </cell>
          <cell r="M22">
            <v>33</v>
          </cell>
        </row>
        <row r="23">
          <cell r="L23">
            <v>2</v>
          </cell>
          <cell r="M23">
            <v>35</v>
          </cell>
        </row>
        <row r="24">
          <cell r="L24">
            <v>5</v>
          </cell>
          <cell r="M24">
            <v>32</v>
          </cell>
        </row>
        <row r="25">
          <cell r="L25">
            <v>10</v>
          </cell>
          <cell r="M25">
            <v>27</v>
          </cell>
        </row>
        <row r="26">
          <cell r="L26">
            <v>16</v>
          </cell>
          <cell r="M26">
            <v>22</v>
          </cell>
        </row>
        <row r="27">
          <cell r="L27">
            <v>4</v>
          </cell>
          <cell r="M27">
            <v>33</v>
          </cell>
        </row>
        <row r="28">
          <cell r="L28">
            <v>16</v>
          </cell>
          <cell r="M28">
            <v>22</v>
          </cell>
        </row>
        <row r="29">
          <cell r="L29">
            <v>9</v>
          </cell>
          <cell r="M29">
            <v>27</v>
          </cell>
        </row>
        <row r="30">
          <cell r="L30">
            <v>3</v>
          </cell>
          <cell r="M30">
            <v>33</v>
          </cell>
        </row>
        <row r="31">
          <cell r="L31">
            <v>0</v>
          </cell>
          <cell r="M31">
            <v>37</v>
          </cell>
        </row>
        <row r="32">
          <cell r="D32">
            <v>1140</v>
          </cell>
          <cell r="G32">
            <v>286</v>
          </cell>
          <cell r="I32">
            <v>555</v>
          </cell>
          <cell r="J32">
            <v>255</v>
          </cell>
          <cell r="K32">
            <v>11</v>
          </cell>
          <cell r="L32">
            <v>364</v>
          </cell>
          <cell r="M32">
            <v>880</v>
          </cell>
          <cell r="N32" t="str">
            <v>Por habitación</v>
          </cell>
          <cell r="O32">
            <v>52.183543956043948</v>
          </cell>
          <cell r="P32">
            <v>34.224882882882881</v>
          </cell>
          <cell r="Q32">
            <v>18994.809999999998</v>
          </cell>
          <cell r="R32">
            <v>0.41363636363636364</v>
          </cell>
          <cell r="S32">
            <v>21.585011363636362</v>
          </cell>
        </row>
      </sheetData>
      <sheetData sheetId="5">
        <row r="2">
          <cell r="L2">
            <v>9</v>
          </cell>
          <cell r="M2">
            <v>36</v>
          </cell>
        </row>
        <row r="3">
          <cell r="L3">
            <v>9</v>
          </cell>
          <cell r="M3">
            <v>36</v>
          </cell>
        </row>
        <row r="4">
          <cell r="L4">
            <v>5</v>
          </cell>
          <cell r="M4">
            <v>32</v>
          </cell>
        </row>
        <row r="5">
          <cell r="L5">
            <v>2</v>
          </cell>
          <cell r="M5">
            <v>32</v>
          </cell>
        </row>
        <row r="6">
          <cell r="L6">
            <v>0</v>
          </cell>
          <cell r="M6">
            <v>37</v>
          </cell>
        </row>
        <row r="7">
          <cell r="L7">
            <v>2</v>
          </cell>
          <cell r="M7">
            <v>37</v>
          </cell>
        </row>
        <row r="8">
          <cell r="L8">
            <v>3</v>
          </cell>
          <cell r="M8">
            <v>31</v>
          </cell>
        </row>
        <row r="9">
          <cell r="L9">
            <v>2</v>
          </cell>
          <cell r="M9">
            <v>36</v>
          </cell>
        </row>
        <row r="10">
          <cell r="L10">
            <v>2</v>
          </cell>
          <cell r="M10">
            <v>36</v>
          </cell>
        </row>
        <row r="11">
          <cell r="L11">
            <v>0</v>
          </cell>
          <cell r="M11">
            <v>32</v>
          </cell>
        </row>
        <row r="12">
          <cell r="L12">
            <v>1</v>
          </cell>
          <cell r="M12">
            <v>37</v>
          </cell>
        </row>
        <row r="13">
          <cell r="L13">
            <v>1</v>
          </cell>
          <cell r="M13">
            <v>37</v>
          </cell>
        </row>
        <row r="14">
          <cell r="L14">
            <v>3</v>
          </cell>
          <cell r="M14">
            <v>37</v>
          </cell>
        </row>
        <row r="15">
          <cell r="L15">
            <v>1</v>
          </cell>
          <cell r="M15">
            <v>37</v>
          </cell>
        </row>
        <row r="16">
          <cell r="L16">
            <v>6</v>
          </cell>
          <cell r="M16">
            <v>37</v>
          </cell>
        </row>
        <row r="17">
          <cell r="L17">
            <v>6</v>
          </cell>
          <cell r="M17">
            <v>30</v>
          </cell>
        </row>
        <row r="18">
          <cell r="L18">
            <v>16</v>
          </cell>
          <cell r="M18">
            <v>20</v>
          </cell>
        </row>
        <row r="19">
          <cell r="L19">
            <v>7</v>
          </cell>
          <cell r="M19">
            <v>26</v>
          </cell>
        </row>
        <row r="20">
          <cell r="L20">
            <v>8</v>
          </cell>
          <cell r="M20">
            <v>29</v>
          </cell>
        </row>
        <row r="21">
          <cell r="L21">
            <v>4</v>
          </cell>
          <cell r="M21">
            <v>31</v>
          </cell>
        </row>
        <row r="22">
          <cell r="L22">
            <v>11</v>
          </cell>
          <cell r="M22">
            <v>25</v>
          </cell>
        </row>
        <row r="23">
          <cell r="L23">
            <v>12</v>
          </cell>
          <cell r="M23">
            <v>25</v>
          </cell>
        </row>
        <row r="24">
          <cell r="L24">
            <v>12</v>
          </cell>
          <cell r="M24">
            <v>25</v>
          </cell>
        </row>
        <row r="25">
          <cell r="L25">
            <v>11</v>
          </cell>
          <cell r="M25">
            <v>25</v>
          </cell>
        </row>
        <row r="26">
          <cell r="L26">
            <v>6</v>
          </cell>
          <cell r="M26">
            <v>30</v>
          </cell>
        </row>
        <row r="27">
          <cell r="L27">
            <v>8</v>
          </cell>
          <cell r="M27">
            <v>29</v>
          </cell>
        </row>
        <row r="28">
          <cell r="L28">
            <v>3</v>
          </cell>
          <cell r="M28">
            <v>34</v>
          </cell>
        </row>
        <row r="29">
          <cell r="L29">
            <v>9</v>
          </cell>
          <cell r="M29">
            <v>25</v>
          </cell>
        </row>
        <row r="30">
          <cell r="L30">
            <v>14</v>
          </cell>
          <cell r="M30">
            <v>20</v>
          </cell>
        </row>
        <row r="31">
          <cell r="L31">
            <v>10</v>
          </cell>
          <cell r="M31">
            <v>27</v>
          </cell>
        </row>
        <row r="32">
          <cell r="L32">
            <v>5</v>
          </cell>
          <cell r="M32">
            <v>32</v>
          </cell>
        </row>
        <row r="33">
          <cell r="D33">
            <v>1178</v>
          </cell>
          <cell r="G33">
            <v>234</v>
          </cell>
          <cell r="I33">
            <v>245</v>
          </cell>
          <cell r="J33">
            <v>233</v>
          </cell>
          <cell r="K33">
            <v>7</v>
          </cell>
          <cell r="L33">
            <v>188</v>
          </cell>
          <cell r="M33">
            <v>963</v>
          </cell>
          <cell r="N33" t="str">
            <v>Por habitación</v>
          </cell>
          <cell r="O33">
            <v>53.710106382978722</v>
          </cell>
          <cell r="P33">
            <v>41.214285714285715</v>
          </cell>
          <cell r="Q33">
            <v>10097.5</v>
          </cell>
          <cell r="R33">
            <v>0.19522326064382139</v>
          </cell>
          <cell r="S33">
            <v>10.485462097611631</v>
          </cell>
        </row>
      </sheetData>
      <sheetData sheetId="6">
        <row r="2">
          <cell r="L2">
            <v>5</v>
          </cell>
          <cell r="M2">
            <v>32</v>
          </cell>
        </row>
        <row r="3">
          <cell r="L3">
            <v>7</v>
          </cell>
          <cell r="M3">
            <v>30</v>
          </cell>
        </row>
        <row r="4">
          <cell r="L4">
            <v>9</v>
          </cell>
          <cell r="M4">
            <v>27</v>
          </cell>
        </row>
        <row r="5">
          <cell r="L5">
            <v>14</v>
          </cell>
          <cell r="M5">
            <v>22</v>
          </cell>
        </row>
        <row r="6">
          <cell r="L6">
            <v>19</v>
          </cell>
          <cell r="M6">
            <v>20</v>
          </cell>
        </row>
        <row r="12">
          <cell r="L12">
            <v>17</v>
          </cell>
          <cell r="M12">
            <v>37</v>
          </cell>
        </row>
        <row r="13">
          <cell r="L13">
            <v>17</v>
          </cell>
          <cell r="M13">
            <v>37</v>
          </cell>
        </row>
        <row r="14">
          <cell r="L14">
            <v>17</v>
          </cell>
          <cell r="M14">
            <v>37</v>
          </cell>
        </row>
        <row r="15">
          <cell r="L15">
            <v>37</v>
          </cell>
          <cell r="M15">
            <v>38</v>
          </cell>
        </row>
        <row r="16">
          <cell r="L16">
            <v>27</v>
          </cell>
          <cell r="M16">
            <v>38</v>
          </cell>
        </row>
        <row r="17">
          <cell r="L17">
            <v>20</v>
          </cell>
          <cell r="M17">
            <v>38</v>
          </cell>
        </row>
        <row r="18">
          <cell r="L18">
            <v>24</v>
          </cell>
          <cell r="M18">
            <v>38</v>
          </cell>
        </row>
        <row r="19">
          <cell r="L19">
            <v>18</v>
          </cell>
          <cell r="M19">
            <v>38</v>
          </cell>
        </row>
        <row r="20">
          <cell r="L20">
            <v>38</v>
          </cell>
          <cell r="M20">
            <v>38</v>
          </cell>
        </row>
        <row r="21">
          <cell r="L21">
            <v>38</v>
          </cell>
          <cell r="M21">
            <v>38</v>
          </cell>
        </row>
      </sheetData>
      <sheetData sheetId="7">
        <row r="32">
          <cell r="D32">
            <v>1140</v>
          </cell>
          <cell r="G32">
            <v>312</v>
          </cell>
          <cell r="I32">
            <v>859</v>
          </cell>
          <cell r="J32">
            <v>240</v>
          </cell>
          <cell r="K32">
            <v>179</v>
          </cell>
          <cell r="L32">
            <v>613</v>
          </cell>
          <cell r="M32">
            <v>1118</v>
          </cell>
          <cell r="N32" t="str">
            <v>Por habitación</v>
          </cell>
          <cell r="O32">
            <v>54.700799347471445</v>
          </cell>
          <cell r="P32">
            <v>39.035611175785796</v>
          </cell>
          <cell r="Q32">
            <v>33531.589999999997</v>
          </cell>
          <cell r="R32">
            <v>0.54830053667262968</v>
          </cell>
          <cell r="S32">
            <v>29.992477638640427</v>
          </cell>
        </row>
      </sheetData>
      <sheetData sheetId="8">
        <row r="33">
          <cell r="D33">
            <v>1178</v>
          </cell>
          <cell r="G33">
            <v>182</v>
          </cell>
          <cell r="I33">
            <v>572</v>
          </cell>
          <cell r="J33">
            <v>164</v>
          </cell>
          <cell r="K33">
            <v>16</v>
          </cell>
          <cell r="L33">
            <v>247</v>
          </cell>
          <cell r="M33">
            <v>934</v>
          </cell>
          <cell r="O33">
            <v>63.780121457489884</v>
          </cell>
          <cell r="P33">
            <v>27.541416083916086</v>
          </cell>
          <cell r="Q33">
            <v>15753.69</v>
          </cell>
          <cell r="R33">
            <v>0.26445396145610278</v>
          </cell>
          <cell r="S33">
            <v>16.866905781584585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O"/>
      <sheetName val="JUNIO"/>
      <sheetName val="JULIO"/>
      <sheetName val="AGOSTO"/>
      <sheetName val="SEPTIEMBRE"/>
      <sheetName val=" GRAFICAS"/>
      <sheetName val="OCTUBRE"/>
      <sheetName val="FERIADO NOVIEMBRE"/>
      <sheetName val="NOVIEMBRE"/>
      <sheetName val="DICIEMBRE"/>
    </sheetNames>
    <sheetDataSet>
      <sheetData sheetId="0">
        <row r="33">
          <cell r="D33">
            <v>2263</v>
          </cell>
          <cell r="G33">
            <v>1329</v>
          </cell>
          <cell r="I33">
            <v>1888</v>
          </cell>
          <cell r="J33">
            <v>1114</v>
          </cell>
          <cell r="K33">
            <v>215</v>
          </cell>
          <cell r="L33">
            <v>1374</v>
          </cell>
          <cell r="M33">
            <v>1992</v>
          </cell>
          <cell r="N33" t="str">
            <v>Por habitación</v>
          </cell>
          <cell r="O33">
            <v>67.18989082969432</v>
          </cell>
          <cell r="P33">
            <v>48.89772775423728</v>
          </cell>
          <cell r="Q33">
            <v>92318.909999999989</v>
          </cell>
          <cell r="R33">
            <v>0.68975903614457834</v>
          </cell>
          <cell r="S33">
            <v>46.34483433734939</v>
          </cell>
        </row>
      </sheetData>
      <sheetData sheetId="1">
        <row r="32">
          <cell r="D32">
            <v>2190</v>
          </cell>
          <cell r="G32">
            <v>873</v>
          </cell>
          <cell r="I32">
            <v>1331</v>
          </cell>
          <cell r="J32">
            <v>727</v>
          </cell>
          <cell r="K32">
            <v>149</v>
          </cell>
          <cell r="L32">
            <v>1114</v>
          </cell>
          <cell r="M32">
            <v>1632</v>
          </cell>
          <cell r="N32" t="str">
            <v>Por habitación</v>
          </cell>
          <cell r="O32">
            <v>66.590017953321365</v>
          </cell>
          <cell r="P32">
            <v>55.733493613824194</v>
          </cell>
          <cell r="Q32">
            <v>74181.279999999999</v>
          </cell>
          <cell r="R32">
            <v>0.68259803921568629</v>
          </cell>
          <cell r="S32">
            <v>45.454215686274509</v>
          </cell>
        </row>
      </sheetData>
      <sheetData sheetId="2">
        <row r="33">
          <cell r="D33">
            <v>2263</v>
          </cell>
          <cell r="G33">
            <v>1163</v>
          </cell>
          <cell r="I33">
            <v>1834</v>
          </cell>
          <cell r="J33">
            <v>968</v>
          </cell>
          <cell r="K33">
            <v>195</v>
          </cell>
          <cell r="L33">
            <v>1334</v>
          </cell>
          <cell r="M33">
            <v>2012</v>
          </cell>
          <cell r="O33">
            <v>67.086439280359812</v>
          </cell>
          <cell r="P33">
            <v>48.796788440567063</v>
          </cell>
          <cell r="Q33">
            <v>89493.31</v>
          </cell>
          <cell r="R33">
            <v>0.66302186878727631</v>
          </cell>
          <cell r="S33">
            <v>44.479776341948309</v>
          </cell>
        </row>
      </sheetData>
      <sheetData sheetId="3">
        <row r="33">
          <cell r="D33">
            <v>2263</v>
          </cell>
          <cell r="G33">
            <v>1576</v>
          </cell>
          <cell r="I33">
            <v>2404</v>
          </cell>
          <cell r="J33">
            <v>1394</v>
          </cell>
          <cell r="K33">
            <v>182</v>
          </cell>
          <cell r="L33">
            <v>1364</v>
          </cell>
          <cell r="M33">
            <v>2161</v>
          </cell>
          <cell r="N33" t="str">
            <v>Por habitación</v>
          </cell>
          <cell r="O33">
            <v>67.794728739002935</v>
          </cell>
          <cell r="P33">
            <v>38.46589434276207</v>
          </cell>
          <cell r="Q33">
            <v>92472.010000000009</v>
          </cell>
          <cell r="R33">
            <v>0.63118926422952337</v>
          </cell>
          <cell r="S33">
            <v>42.791304951411391</v>
          </cell>
        </row>
      </sheetData>
      <sheetData sheetId="4">
        <row r="32">
          <cell r="D32">
            <v>2190</v>
          </cell>
          <cell r="G32">
            <v>1230</v>
          </cell>
          <cell r="I32">
            <v>1994</v>
          </cell>
          <cell r="J32">
            <v>1084</v>
          </cell>
          <cell r="K32">
            <v>146</v>
          </cell>
          <cell r="L32">
            <v>1302</v>
          </cell>
          <cell r="M32">
            <v>2061</v>
          </cell>
          <cell r="N32" t="str">
            <v>Por habitación</v>
          </cell>
          <cell r="O32">
            <v>68.251251920122868</v>
          </cell>
          <cell r="P32">
            <v>44.565260782347032</v>
          </cell>
          <cell r="Q32">
            <v>88863.129999999976</v>
          </cell>
          <cell r="R32">
            <v>0.63173216885007277</v>
          </cell>
          <cell r="S32">
            <v>43.116511402231914</v>
          </cell>
        </row>
      </sheetData>
      <sheetData sheetId="5"/>
      <sheetData sheetId="6">
        <row r="33">
          <cell r="D33">
            <v>2263</v>
          </cell>
          <cell r="G33">
            <v>943</v>
          </cell>
          <cell r="I33">
            <v>1678</v>
          </cell>
          <cell r="J33">
            <v>812</v>
          </cell>
          <cell r="K33">
            <v>153</v>
          </cell>
          <cell r="L33">
            <v>1337</v>
          </cell>
          <cell r="M33">
            <v>2169</v>
          </cell>
          <cell r="N33" t="str">
            <v>Por habitación</v>
          </cell>
          <cell r="O33">
            <v>61.943216155572166</v>
          </cell>
          <cell r="P33">
            <v>49.355232419547072</v>
          </cell>
          <cell r="Q33">
            <v>82818.079999999987</v>
          </cell>
          <cell r="R33">
            <v>0.61641309359151686</v>
          </cell>
          <cell r="S33">
            <v>38.182609497464263</v>
          </cell>
        </row>
      </sheetData>
      <sheetData sheetId="7">
        <row r="2">
          <cell r="L2">
            <v>20</v>
          </cell>
          <cell r="M2">
            <v>69</v>
          </cell>
        </row>
        <row r="3">
          <cell r="L3">
            <v>40</v>
          </cell>
          <cell r="M3">
            <v>71</v>
          </cell>
        </row>
        <row r="4">
          <cell r="L4">
            <v>59</v>
          </cell>
          <cell r="M4">
            <v>69</v>
          </cell>
        </row>
        <row r="5">
          <cell r="L5">
            <v>46</v>
          </cell>
          <cell r="M5">
            <v>64</v>
          </cell>
        </row>
        <row r="6">
          <cell r="L6">
            <v>19</v>
          </cell>
          <cell r="M6">
            <v>67</v>
          </cell>
        </row>
        <row r="12">
          <cell r="L12">
            <v>68</v>
          </cell>
          <cell r="M12">
            <v>72</v>
          </cell>
        </row>
        <row r="13">
          <cell r="L13">
            <v>72</v>
          </cell>
          <cell r="M13">
            <v>72</v>
          </cell>
        </row>
        <row r="14">
          <cell r="L14">
            <v>44</v>
          </cell>
          <cell r="M14">
            <v>70</v>
          </cell>
        </row>
        <row r="15">
          <cell r="L15">
            <v>68</v>
          </cell>
          <cell r="M15">
            <v>70</v>
          </cell>
        </row>
        <row r="16">
          <cell r="L16">
            <v>71</v>
          </cell>
          <cell r="M16">
            <v>71</v>
          </cell>
        </row>
        <row r="17">
          <cell r="L17">
            <v>66</v>
          </cell>
          <cell r="M17">
            <v>73</v>
          </cell>
        </row>
        <row r="18">
          <cell r="L18">
            <v>73</v>
          </cell>
          <cell r="M18">
            <v>73</v>
          </cell>
        </row>
        <row r="19">
          <cell r="L19">
            <v>71</v>
          </cell>
          <cell r="M19">
            <v>71</v>
          </cell>
        </row>
        <row r="20">
          <cell r="L20">
            <v>70</v>
          </cell>
          <cell r="M20">
            <v>71</v>
          </cell>
        </row>
        <row r="21">
          <cell r="L21">
            <v>59</v>
          </cell>
          <cell r="M21">
            <v>73</v>
          </cell>
        </row>
      </sheetData>
      <sheetData sheetId="8">
        <row r="32">
          <cell r="D32">
            <v>2190</v>
          </cell>
          <cell r="G32">
            <v>1384</v>
          </cell>
          <cell r="I32">
            <v>2490</v>
          </cell>
          <cell r="J32">
            <v>1128</v>
          </cell>
          <cell r="K32">
            <v>255</v>
          </cell>
          <cell r="L32">
            <v>1737</v>
          </cell>
          <cell r="M32">
            <v>2117</v>
          </cell>
          <cell r="N32" t="str">
            <v>Por habitación</v>
          </cell>
          <cell r="O32">
            <v>70.19921704087507</v>
          </cell>
          <cell r="P32">
            <v>48.970297188755019</v>
          </cell>
          <cell r="Q32">
            <v>121936.04</v>
          </cell>
          <cell r="R32">
            <v>0.8205007085498347</v>
          </cell>
          <cell r="S32">
            <v>57.598507321681623</v>
          </cell>
        </row>
      </sheetData>
      <sheetData sheetId="9">
        <row r="33">
          <cell r="D33">
            <v>2263</v>
          </cell>
          <cell r="G33">
            <v>979</v>
          </cell>
          <cell r="I33">
            <v>1642</v>
          </cell>
          <cell r="J33">
            <v>876</v>
          </cell>
          <cell r="K33">
            <v>105</v>
          </cell>
          <cell r="L33">
            <v>1058</v>
          </cell>
          <cell r="M33">
            <v>2041</v>
          </cell>
          <cell r="O33">
            <v>72.153544423440465</v>
          </cell>
          <cell r="P33">
            <v>46.491138855054821</v>
          </cell>
          <cell r="Q33">
            <v>76338.450000000012</v>
          </cell>
          <cell r="R33">
            <v>0.51837334639882415</v>
          </cell>
          <cell r="S33">
            <v>37.402474277315051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O"/>
      <sheetName val="JUNIO"/>
      <sheetName val="% OCUPACION"/>
    </sheetNames>
    <sheetDataSet>
      <sheetData sheetId="0" refreshError="1">
        <row r="3">
          <cell r="B3">
            <v>808</v>
          </cell>
          <cell r="C3">
            <v>788</v>
          </cell>
          <cell r="G3">
            <v>1356</v>
          </cell>
          <cell r="I3">
            <v>46.576507092198582</v>
          </cell>
        </row>
      </sheetData>
      <sheetData sheetId="1" refreshError="1">
        <row r="3">
          <cell r="C3">
            <v>451</v>
          </cell>
          <cell r="G3">
            <v>1219</v>
          </cell>
          <cell r="I3">
            <v>44.577252124645902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23" sqref="J23"/>
    </sheetView>
  </sheetViews>
  <sheetFormatPr baseColWidth="10" defaultRowHeight="15" x14ac:dyDescent="0.25"/>
  <cols>
    <col min="2" max="2" width="11.5703125" customWidth="1"/>
    <col min="11" max="11" width="17.28515625" customWidth="1"/>
  </cols>
  <sheetData>
    <row r="2" spans="1:15" ht="45" x14ac:dyDescent="0.25">
      <c r="B2" s="12" t="s">
        <v>31</v>
      </c>
      <c r="C2" s="13" t="s">
        <v>2</v>
      </c>
      <c r="D2" s="13" t="s">
        <v>3</v>
      </c>
      <c r="E2" s="13" t="s">
        <v>43</v>
      </c>
      <c r="F2" s="13" t="s">
        <v>37</v>
      </c>
      <c r="G2" s="13" t="s">
        <v>36</v>
      </c>
      <c r="H2" s="13" t="s">
        <v>35</v>
      </c>
      <c r="I2" s="13" t="s">
        <v>34</v>
      </c>
      <c r="J2" s="13" t="s">
        <v>33</v>
      </c>
      <c r="K2" s="13" t="s">
        <v>38</v>
      </c>
      <c r="L2" s="13" t="s">
        <v>39</v>
      </c>
      <c r="M2" s="13" t="s">
        <v>40</v>
      </c>
      <c r="N2" s="13" t="s">
        <v>50</v>
      </c>
      <c r="O2" s="13" t="s">
        <v>44</v>
      </c>
    </row>
    <row r="3" spans="1:15" x14ac:dyDescent="0.25">
      <c r="A3" s="2" t="s">
        <v>32</v>
      </c>
      <c r="B3" s="16">
        <f>+[1]MAYO!$I$33</f>
        <v>451</v>
      </c>
      <c r="C3" s="16">
        <f>+[1]MAYO!$J$33</f>
        <v>226</v>
      </c>
      <c r="D3" s="16">
        <f>+[1]MAYO!$K$33</f>
        <v>27</v>
      </c>
      <c r="E3" s="16">
        <f>[1]MAYO!$D$33</f>
        <v>1178</v>
      </c>
      <c r="F3" s="16">
        <f>+[1]MAYO!$L$33</f>
        <v>329</v>
      </c>
      <c r="G3" s="16">
        <f>+[1]MAYO!$M$33</f>
        <v>953</v>
      </c>
      <c r="H3" s="2" t="str">
        <f>[1]MAYO!$N$33</f>
        <v>Por habitación</v>
      </c>
      <c r="I3" s="4">
        <f>+[1]MAYO!$O$33</f>
        <v>50.632218844984806</v>
      </c>
      <c r="J3" s="4">
        <f>+[1]MAYO!$P$33</f>
        <v>36.935698447893571</v>
      </c>
      <c r="K3" s="4">
        <f>+[1]MAYO!$Q$33</f>
        <v>16658</v>
      </c>
      <c r="L3" s="3">
        <f>+[1]MAYO!$R$33</f>
        <v>0.34522560335781743</v>
      </c>
      <c r="M3" s="4">
        <f>+[1]MAYO!$S$33</f>
        <v>17.479538300104931</v>
      </c>
      <c r="N3" s="25">
        <f>[1]MAYO!$G$33</f>
        <v>253</v>
      </c>
      <c r="O3" s="22">
        <f>B3/N3</f>
        <v>1.7826086956521738</v>
      </c>
    </row>
    <row r="4" spans="1:15" x14ac:dyDescent="0.25">
      <c r="A4" s="2" t="s">
        <v>0</v>
      </c>
      <c r="B4" s="16">
        <f>+[2]MAYO!$I$33</f>
        <v>1888</v>
      </c>
      <c r="C4" s="16">
        <f>+[2]MAYO!$J$33</f>
        <v>1114</v>
      </c>
      <c r="D4" s="16">
        <f>[2]MAYO!$K$33</f>
        <v>215</v>
      </c>
      <c r="E4" s="16">
        <f>[2]MAYO!$D$33</f>
        <v>2263</v>
      </c>
      <c r="F4" s="16">
        <f>[2]MAYO!$L$33</f>
        <v>1374</v>
      </c>
      <c r="G4" s="16">
        <f>[2]MAYO!$M$33</f>
        <v>1992</v>
      </c>
      <c r="H4" s="2" t="str">
        <f>[2]MAYO!$N$33</f>
        <v>Por habitación</v>
      </c>
      <c r="I4" s="4">
        <f>[2]MAYO!$O$33</f>
        <v>67.18989082969432</v>
      </c>
      <c r="J4" s="4">
        <f>[2]MAYO!$P$33</f>
        <v>48.89772775423728</v>
      </c>
      <c r="K4" s="4">
        <f>+[2]MAYO!$Q$33</f>
        <v>92318.909999999989</v>
      </c>
      <c r="L4" s="3">
        <f>+[2]MAYO!$R$33</f>
        <v>0.68975903614457834</v>
      </c>
      <c r="M4" s="4">
        <f>[2]MAYO!$S$33</f>
        <v>46.34483433734939</v>
      </c>
      <c r="N4" s="25">
        <f>[2]MAYO!$G$33</f>
        <v>1329</v>
      </c>
      <c r="O4" s="22">
        <f>B4/N4</f>
        <v>1.4206170052671181</v>
      </c>
    </row>
    <row r="5" spans="1:15" x14ac:dyDescent="0.25">
      <c r="A5" s="5" t="s">
        <v>12</v>
      </c>
      <c r="B5" s="17">
        <f t="shared" ref="B5:G5" si="0">SUM(B3:B4)</f>
        <v>2339</v>
      </c>
      <c r="C5" s="17">
        <f>SUM(C3:C4)</f>
        <v>1340</v>
      </c>
      <c r="D5" s="17">
        <f t="shared" si="0"/>
        <v>242</v>
      </c>
      <c r="E5" s="17">
        <f t="shared" si="0"/>
        <v>3441</v>
      </c>
      <c r="F5" s="17">
        <f t="shared" si="0"/>
        <v>1703</v>
      </c>
      <c r="G5" s="17">
        <f t="shared" si="0"/>
        <v>2945</v>
      </c>
      <c r="H5" s="5" t="str">
        <f>[2]MAYO!$N$33</f>
        <v>Por habitación</v>
      </c>
      <c r="I5" s="6">
        <f>K5/F5</f>
        <v>63.991139166177327</v>
      </c>
      <c r="J5" s="6">
        <f>K5/B5</f>
        <v>46.591239846088065</v>
      </c>
      <c r="K5" s="6">
        <f>SUM(K3:K4)</f>
        <v>108976.90999999999</v>
      </c>
      <c r="L5" s="7">
        <f>F5/G5</f>
        <v>0.57826825127334469</v>
      </c>
      <c r="M5" s="6">
        <f>K5/G5</f>
        <v>37.004044142614596</v>
      </c>
      <c r="N5" s="37">
        <f>SUM(N3:N4)</f>
        <v>1582</v>
      </c>
      <c r="O5" s="40">
        <f>B5/N5</f>
        <v>1.4785082174462705</v>
      </c>
    </row>
    <row r="9" spans="1:15" x14ac:dyDescent="0.25">
      <c r="B9" s="2" t="s">
        <v>14</v>
      </c>
      <c r="C9" s="2"/>
      <c r="D9" s="2" t="s">
        <v>0</v>
      </c>
      <c r="E9" s="2"/>
    </row>
    <row r="10" spans="1:15" x14ac:dyDescent="0.25">
      <c r="B10" s="19" t="s">
        <v>46</v>
      </c>
      <c r="C10" s="21" t="s">
        <v>49</v>
      </c>
      <c r="D10" s="19" t="s">
        <v>46</v>
      </c>
      <c r="E10" s="21" t="s">
        <v>49</v>
      </c>
      <c r="F10" s="23" t="s">
        <v>47</v>
      </c>
      <c r="G10" s="21" t="s">
        <v>49</v>
      </c>
      <c r="H10" s="2" t="s">
        <v>48</v>
      </c>
    </row>
    <row r="11" spans="1:15" x14ac:dyDescent="0.25">
      <c r="A11">
        <v>1</v>
      </c>
      <c r="B11" s="24">
        <f>[1]MAYO!$L$2</f>
        <v>4</v>
      </c>
      <c r="C11" s="24">
        <f>[1]MAYO!$M$2</f>
        <v>34</v>
      </c>
      <c r="D11" s="24">
        <v>48</v>
      </c>
      <c r="E11" s="24">
        <v>65</v>
      </c>
      <c r="F11" s="25">
        <f>B11+D11</f>
        <v>52</v>
      </c>
      <c r="G11" s="16">
        <f>C11+E11</f>
        <v>99</v>
      </c>
      <c r="H11" s="26">
        <f>F11/G11</f>
        <v>0.5252525252525253</v>
      </c>
    </row>
    <row r="12" spans="1:15" x14ac:dyDescent="0.25">
      <c r="A12">
        <v>2</v>
      </c>
      <c r="B12" s="24">
        <f>[1]MAYO!$L$3</f>
        <v>4</v>
      </c>
      <c r="C12" s="24">
        <f>[1]MAYO!$M$3</f>
        <v>34</v>
      </c>
      <c r="D12" s="24">
        <v>62</v>
      </c>
      <c r="E12" s="24">
        <v>71</v>
      </c>
      <c r="F12" s="25">
        <f t="shared" ref="F12:G41" si="1">B12+D12</f>
        <v>66</v>
      </c>
      <c r="G12" s="16">
        <f t="shared" si="1"/>
        <v>105</v>
      </c>
      <c r="H12" s="26">
        <f t="shared" ref="H12:H41" si="2">F12/G12</f>
        <v>0.62857142857142856</v>
      </c>
    </row>
    <row r="13" spans="1:15" x14ac:dyDescent="0.25">
      <c r="A13">
        <v>3</v>
      </c>
      <c r="B13" s="24">
        <f>[1]MAYO!$L$4</f>
        <v>4</v>
      </c>
      <c r="C13" s="24">
        <f>[1]MAYO!$M$4</f>
        <v>34</v>
      </c>
      <c r="D13" s="24">
        <v>68</v>
      </c>
      <c r="E13" s="24">
        <v>72</v>
      </c>
      <c r="F13" s="25">
        <f t="shared" si="1"/>
        <v>72</v>
      </c>
      <c r="G13" s="16">
        <f t="shared" si="1"/>
        <v>106</v>
      </c>
      <c r="H13" s="26">
        <f t="shared" si="2"/>
        <v>0.67924528301886788</v>
      </c>
    </row>
    <row r="14" spans="1:15" x14ac:dyDescent="0.25">
      <c r="A14">
        <v>4</v>
      </c>
      <c r="B14" s="24">
        <f>[1]MAYO!$L$5</f>
        <v>6</v>
      </c>
      <c r="C14" s="24">
        <f>[1]MAYO!$M$5</f>
        <v>32</v>
      </c>
      <c r="D14" s="24">
        <v>50</v>
      </c>
      <c r="E14" s="24">
        <v>55</v>
      </c>
      <c r="F14" s="25">
        <f t="shared" si="1"/>
        <v>56</v>
      </c>
      <c r="G14" s="16">
        <f t="shared" si="1"/>
        <v>87</v>
      </c>
      <c r="H14" s="26">
        <f t="shared" si="2"/>
        <v>0.64367816091954022</v>
      </c>
    </row>
    <row r="15" spans="1:15" x14ac:dyDescent="0.25">
      <c r="A15">
        <v>5</v>
      </c>
      <c r="B15" s="24">
        <f>[1]MAYO!$L$6</f>
        <v>7</v>
      </c>
      <c r="C15" s="24">
        <f>[1]MAYO!$M$6</f>
        <v>31</v>
      </c>
      <c r="D15" s="24">
        <v>43</v>
      </c>
      <c r="E15" s="24">
        <v>57</v>
      </c>
      <c r="F15" s="25">
        <f t="shared" si="1"/>
        <v>50</v>
      </c>
      <c r="G15" s="16">
        <f t="shared" si="1"/>
        <v>88</v>
      </c>
      <c r="H15" s="26">
        <f t="shared" si="2"/>
        <v>0.56818181818181823</v>
      </c>
    </row>
    <row r="16" spans="1:15" x14ac:dyDescent="0.25">
      <c r="A16">
        <v>6</v>
      </c>
      <c r="B16" s="24">
        <f>[1]MAYO!$L$7</f>
        <v>15</v>
      </c>
      <c r="C16" s="24">
        <f>[1]MAYO!$M$7</f>
        <v>23</v>
      </c>
      <c r="D16" s="24">
        <v>21</v>
      </c>
      <c r="E16" s="24">
        <v>52</v>
      </c>
      <c r="F16" s="25">
        <f t="shared" si="1"/>
        <v>36</v>
      </c>
      <c r="G16" s="16">
        <f t="shared" si="1"/>
        <v>75</v>
      </c>
      <c r="H16" s="26">
        <f t="shared" si="2"/>
        <v>0.48</v>
      </c>
    </row>
    <row r="17" spans="1:8" x14ac:dyDescent="0.25">
      <c r="A17">
        <v>7</v>
      </c>
      <c r="B17" s="24">
        <f>[1]MAYO!$L$8</f>
        <v>10</v>
      </c>
      <c r="C17" s="24">
        <f>[1]MAYO!$M$8</f>
        <v>28</v>
      </c>
      <c r="D17" s="24">
        <v>27</v>
      </c>
      <c r="E17" s="24">
        <v>46</v>
      </c>
      <c r="F17" s="25">
        <f t="shared" si="1"/>
        <v>37</v>
      </c>
      <c r="G17" s="16">
        <f t="shared" si="1"/>
        <v>74</v>
      </c>
      <c r="H17" s="26">
        <f t="shared" si="2"/>
        <v>0.5</v>
      </c>
    </row>
    <row r="18" spans="1:8" x14ac:dyDescent="0.25">
      <c r="A18">
        <v>8</v>
      </c>
      <c r="B18" s="24">
        <f>[1]MAYO!$L$9</f>
        <v>21</v>
      </c>
      <c r="C18" s="24">
        <f>[1]MAYO!$M$9</f>
        <v>37</v>
      </c>
      <c r="D18" s="24">
        <v>36</v>
      </c>
      <c r="E18" s="24">
        <v>57</v>
      </c>
      <c r="F18" s="25">
        <f t="shared" si="1"/>
        <v>57</v>
      </c>
      <c r="G18" s="16">
        <f t="shared" si="1"/>
        <v>94</v>
      </c>
      <c r="H18" s="26">
        <f t="shared" si="2"/>
        <v>0.6063829787234043</v>
      </c>
    </row>
    <row r="19" spans="1:8" x14ac:dyDescent="0.25">
      <c r="A19">
        <v>9</v>
      </c>
      <c r="B19" s="24">
        <f>[1]MAYO!$L$10</f>
        <v>6</v>
      </c>
      <c r="C19" s="24">
        <f>[1]MAYO!$M$10</f>
        <v>31</v>
      </c>
      <c r="D19" s="24">
        <v>33</v>
      </c>
      <c r="E19" s="24">
        <v>56</v>
      </c>
      <c r="F19" s="25">
        <f t="shared" si="1"/>
        <v>39</v>
      </c>
      <c r="G19" s="16">
        <f t="shared" si="1"/>
        <v>87</v>
      </c>
      <c r="H19" s="26">
        <f t="shared" si="2"/>
        <v>0.44827586206896552</v>
      </c>
    </row>
    <row r="20" spans="1:8" x14ac:dyDescent="0.25">
      <c r="A20">
        <v>10</v>
      </c>
      <c r="B20" s="24">
        <f>[1]MAYO!$L$11</f>
        <v>19</v>
      </c>
      <c r="C20" s="24">
        <f>[1]MAYO!$M$11</f>
        <v>38</v>
      </c>
      <c r="D20" s="24">
        <v>37</v>
      </c>
      <c r="E20" s="24">
        <v>57</v>
      </c>
      <c r="F20" s="25">
        <f t="shared" si="1"/>
        <v>56</v>
      </c>
      <c r="G20" s="16">
        <f t="shared" si="1"/>
        <v>95</v>
      </c>
      <c r="H20" s="26">
        <f t="shared" si="2"/>
        <v>0.58947368421052626</v>
      </c>
    </row>
    <row r="21" spans="1:8" x14ac:dyDescent="0.25">
      <c r="A21">
        <v>11</v>
      </c>
      <c r="B21" s="24">
        <f>[1]MAYO!$L$12</f>
        <v>6</v>
      </c>
      <c r="C21" s="24">
        <f>[1]MAYO!$M$12</f>
        <v>31</v>
      </c>
      <c r="D21" s="24">
        <v>67</v>
      </c>
      <c r="E21" s="24">
        <v>68</v>
      </c>
      <c r="F21" s="25">
        <f t="shared" si="1"/>
        <v>73</v>
      </c>
      <c r="G21" s="16">
        <f t="shared" si="1"/>
        <v>99</v>
      </c>
      <c r="H21" s="26">
        <f t="shared" si="2"/>
        <v>0.73737373737373735</v>
      </c>
    </row>
    <row r="22" spans="1:8" x14ac:dyDescent="0.25">
      <c r="A22">
        <v>12</v>
      </c>
      <c r="B22" s="24">
        <f>[1]MAYO!$L$3</f>
        <v>4</v>
      </c>
      <c r="C22" s="24">
        <f>[1]MAYO!$M$13</f>
        <v>23</v>
      </c>
      <c r="D22" s="24">
        <v>56</v>
      </c>
      <c r="E22" s="24">
        <v>68</v>
      </c>
      <c r="F22" s="25">
        <f t="shared" si="1"/>
        <v>60</v>
      </c>
      <c r="G22" s="16">
        <f t="shared" si="1"/>
        <v>91</v>
      </c>
      <c r="H22" s="26">
        <f t="shared" si="2"/>
        <v>0.65934065934065933</v>
      </c>
    </row>
    <row r="23" spans="1:8" x14ac:dyDescent="0.25">
      <c r="A23">
        <v>13</v>
      </c>
      <c r="B23" s="24">
        <f>[1]MAYO!$L$14</f>
        <v>17</v>
      </c>
      <c r="C23" s="24">
        <f>[1]MAYO!$M$14</f>
        <v>20</v>
      </c>
      <c r="D23" s="24">
        <v>25</v>
      </c>
      <c r="E23" s="24">
        <v>68</v>
      </c>
      <c r="F23" s="25">
        <f t="shared" si="1"/>
        <v>42</v>
      </c>
      <c r="G23" s="16">
        <f t="shared" si="1"/>
        <v>88</v>
      </c>
      <c r="H23" s="26">
        <f t="shared" si="2"/>
        <v>0.47727272727272729</v>
      </c>
    </row>
    <row r="24" spans="1:8" x14ac:dyDescent="0.25">
      <c r="A24">
        <v>14</v>
      </c>
      <c r="B24" s="24">
        <f>[1]MAYO!$L$15</f>
        <v>21</v>
      </c>
      <c r="C24" s="24">
        <f>[1]MAYO!$M$15</f>
        <v>32</v>
      </c>
      <c r="D24" s="24">
        <v>33</v>
      </c>
      <c r="E24" s="24">
        <v>68</v>
      </c>
      <c r="F24" s="25">
        <f t="shared" si="1"/>
        <v>54</v>
      </c>
      <c r="G24" s="16">
        <f t="shared" si="1"/>
        <v>100</v>
      </c>
      <c r="H24" s="26">
        <f t="shared" si="2"/>
        <v>0.54</v>
      </c>
    </row>
    <row r="25" spans="1:8" x14ac:dyDescent="0.25">
      <c r="A25">
        <v>15</v>
      </c>
      <c r="B25" s="24">
        <f>[1]MAYO!$L$16</f>
        <v>30</v>
      </c>
      <c r="C25" s="24">
        <f>[1]MAYO!$M$16</f>
        <v>37</v>
      </c>
      <c r="D25" s="24">
        <v>35</v>
      </c>
      <c r="E25" s="24">
        <v>67</v>
      </c>
      <c r="F25" s="25">
        <f t="shared" si="1"/>
        <v>65</v>
      </c>
      <c r="G25" s="16">
        <f t="shared" si="1"/>
        <v>104</v>
      </c>
      <c r="H25" s="26">
        <f t="shared" si="2"/>
        <v>0.625</v>
      </c>
    </row>
    <row r="26" spans="1:8" x14ac:dyDescent="0.25">
      <c r="A26">
        <v>16</v>
      </c>
      <c r="B26" s="24">
        <f>[1]MAYO!$L$17</f>
        <v>37</v>
      </c>
      <c r="C26" s="24">
        <f>[1]MAYO!$M$17</f>
        <v>38</v>
      </c>
      <c r="D26" s="24">
        <v>70</v>
      </c>
      <c r="E26" s="24">
        <v>70</v>
      </c>
      <c r="F26" s="25">
        <f t="shared" si="1"/>
        <v>107</v>
      </c>
      <c r="G26" s="16">
        <f t="shared" si="1"/>
        <v>108</v>
      </c>
      <c r="H26" s="26">
        <f t="shared" si="2"/>
        <v>0.9907407407407407</v>
      </c>
    </row>
    <row r="27" spans="1:8" x14ac:dyDescent="0.25">
      <c r="A27">
        <v>17</v>
      </c>
      <c r="B27" s="24">
        <f>[1]MAYO!$L$18</f>
        <v>11</v>
      </c>
      <c r="C27" s="24">
        <f>[1]MAYO!$M$18</f>
        <v>26</v>
      </c>
      <c r="D27" s="24">
        <v>69</v>
      </c>
      <c r="E27" s="24">
        <v>69</v>
      </c>
      <c r="F27" s="25">
        <f t="shared" si="1"/>
        <v>80</v>
      </c>
      <c r="G27" s="16">
        <f t="shared" si="1"/>
        <v>95</v>
      </c>
      <c r="H27" s="26">
        <f t="shared" si="2"/>
        <v>0.84210526315789469</v>
      </c>
    </row>
    <row r="28" spans="1:8" x14ac:dyDescent="0.25">
      <c r="A28">
        <v>18</v>
      </c>
      <c r="B28" s="24">
        <f>[1]MAYO!$L$19</f>
        <v>8</v>
      </c>
      <c r="C28" s="24">
        <f>[1]MAYO!$M$19</f>
        <v>38</v>
      </c>
      <c r="D28" s="24">
        <v>66</v>
      </c>
      <c r="E28" s="24">
        <v>69</v>
      </c>
      <c r="F28" s="25">
        <f t="shared" si="1"/>
        <v>74</v>
      </c>
      <c r="G28" s="16">
        <f t="shared" si="1"/>
        <v>107</v>
      </c>
      <c r="H28" s="26">
        <f t="shared" si="2"/>
        <v>0.69158878504672894</v>
      </c>
    </row>
    <row r="29" spans="1:8" x14ac:dyDescent="0.25">
      <c r="A29">
        <v>19</v>
      </c>
      <c r="B29" s="24">
        <f>[1]MAYO!$L$20</f>
        <v>2</v>
      </c>
      <c r="C29" s="24">
        <f>[1]MAYO!$M$20</f>
        <v>33</v>
      </c>
      <c r="D29" s="24">
        <v>61</v>
      </c>
      <c r="E29" s="24">
        <v>69</v>
      </c>
      <c r="F29" s="25">
        <f t="shared" si="1"/>
        <v>63</v>
      </c>
      <c r="G29" s="16">
        <f t="shared" si="1"/>
        <v>102</v>
      </c>
      <c r="H29" s="26">
        <f t="shared" si="2"/>
        <v>0.61764705882352944</v>
      </c>
    </row>
    <row r="30" spans="1:8" x14ac:dyDescent="0.25">
      <c r="A30">
        <v>20</v>
      </c>
      <c r="B30" s="24">
        <f>[1]MAYO!$L$21</f>
        <v>7</v>
      </c>
      <c r="C30" s="24">
        <f>[1]MAYO!$M$21</f>
        <v>30</v>
      </c>
      <c r="D30" s="24">
        <v>27</v>
      </c>
      <c r="E30" s="24">
        <v>68</v>
      </c>
      <c r="F30" s="25">
        <f t="shared" si="1"/>
        <v>34</v>
      </c>
      <c r="G30" s="16">
        <f t="shared" si="1"/>
        <v>98</v>
      </c>
      <c r="H30" s="26">
        <f t="shared" si="2"/>
        <v>0.34693877551020408</v>
      </c>
    </row>
    <row r="31" spans="1:8" x14ac:dyDescent="0.25">
      <c r="A31">
        <v>21</v>
      </c>
      <c r="B31" s="24">
        <f>[1]MAYO!$L$22</f>
        <v>13</v>
      </c>
      <c r="C31" s="24">
        <f>[1]MAYO!$M$22</f>
        <v>24</v>
      </c>
      <c r="D31" s="24">
        <v>29</v>
      </c>
      <c r="E31" s="24">
        <v>66</v>
      </c>
      <c r="F31" s="25">
        <f t="shared" si="1"/>
        <v>42</v>
      </c>
      <c r="G31" s="16">
        <f t="shared" si="1"/>
        <v>90</v>
      </c>
      <c r="H31" s="26">
        <f t="shared" si="2"/>
        <v>0.46666666666666667</v>
      </c>
    </row>
    <row r="32" spans="1:8" x14ac:dyDescent="0.25">
      <c r="A32">
        <v>22</v>
      </c>
      <c r="B32" s="24">
        <f>[1]MAYO!$L$23</f>
        <v>14</v>
      </c>
      <c r="C32" s="24">
        <f>[1]MAYO!$M$23</f>
        <v>23</v>
      </c>
      <c r="D32" s="24">
        <v>48</v>
      </c>
      <c r="E32" s="24">
        <v>69</v>
      </c>
      <c r="F32" s="25">
        <f t="shared" si="1"/>
        <v>62</v>
      </c>
      <c r="G32" s="16">
        <f t="shared" si="1"/>
        <v>92</v>
      </c>
      <c r="H32" s="26">
        <f t="shared" si="2"/>
        <v>0.67391304347826086</v>
      </c>
    </row>
    <row r="33" spans="1:8" x14ac:dyDescent="0.25">
      <c r="A33">
        <v>23</v>
      </c>
      <c r="B33" s="24">
        <f>[1]MAYO!$L$24</f>
        <v>8</v>
      </c>
      <c r="C33" s="24">
        <f>[1]MAYO!$M$24</f>
        <v>29</v>
      </c>
      <c r="D33" s="24">
        <v>63</v>
      </c>
      <c r="E33" s="24">
        <v>68</v>
      </c>
      <c r="F33" s="25">
        <f t="shared" si="1"/>
        <v>71</v>
      </c>
      <c r="G33" s="16">
        <f t="shared" si="1"/>
        <v>97</v>
      </c>
      <c r="H33" s="26">
        <f t="shared" si="2"/>
        <v>0.73195876288659789</v>
      </c>
    </row>
    <row r="34" spans="1:8" x14ac:dyDescent="0.25">
      <c r="A34">
        <v>24</v>
      </c>
      <c r="B34" s="24">
        <f>[1]MAYO!$L$25</f>
        <v>7</v>
      </c>
      <c r="C34" s="24">
        <f>[1]MAYO!$M$25</f>
        <v>30</v>
      </c>
      <c r="D34" s="24">
        <v>68</v>
      </c>
      <c r="E34" s="24">
        <v>68</v>
      </c>
      <c r="F34" s="25">
        <f t="shared" si="1"/>
        <v>75</v>
      </c>
      <c r="G34" s="16">
        <f t="shared" si="1"/>
        <v>98</v>
      </c>
      <c r="H34" s="26">
        <f t="shared" si="2"/>
        <v>0.76530612244897955</v>
      </c>
    </row>
    <row r="35" spans="1:8" x14ac:dyDescent="0.25">
      <c r="A35">
        <v>25</v>
      </c>
      <c r="B35" s="24">
        <f>[1]MAYO!$L$26</f>
        <v>12</v>
      </c>
      <c r="C35" s="24">
        <f>[1]MAYO!$M$26</f>
        <v>27</v>
      </c>
      <c r="D35" s="24">
        <v>43</v>
      </c>
      <c r="E35" s="24">
        <v>66</v>
      </c>
      <c r="F35" s="25">
        <f t="shared" si="1"/>
        <v>55</v>
      </c>
      <c r="G35" s="16">
        <f t="shared" si="1"/>
        <v>93</v>
      </c>
      <c r="H35" s="26">
        <f t="shared" si="2"/>
        <v>0.59139784946236562</v>
      </c>
    </row>
    <row r="36" spans="1:8" x14ac:dyDescent="0.25">
      <c r="A36">
        <v>26</v>
      </c>
      <c r="B36" s="24">
        <f>[1]MAYO!$L$27</f>
        <v>2</v>
      </c>
      <c r="C36" s="24">
        <f>[1]MAYO!$M$27</f>
        <v>29</v>
      </c>
      <c r="D36" s="24">
        <v>35</v>
      </c>
      <c r="E36" s="24">
        <v>67</v>
      </c>
      <c r="F36" s="25">
        <f t="shared" si="1"/>
        <v>37</v>
      </c>
      <c r="G36" s="16">
        <f t="shared" si="1"/>
        <v>96</v>
      </c>
      <c r="H36" s="26">
        <f t="shared" si="2"/>
        <v>0.38541666666666669</v>
      </c>
    </row>
    <row r="37" spans="1:8" x14ac:dyDescent="0.25">
      <c r="A37">
        <v>27</v>
      </c>
      <c r="B37" s="24">
        <f>[1]MAYO!$L$28</f>
        <v>1</v>
      </c>
      <c r="C37" s="24">
        <f>[1]MAYO!$M$28</f>
        <v>36</v>
      </c>
      <c r="D37" s="24">
        <v>21</v>
      </c>
      <c r="E37" s="24">
        <v>48</v>
      </c>
      <c r="F37" s="25">
        <f t="shared" si="1"/>
        <v>22</v>
      </c>
      <c r="G37" s="16">
        <f t="shared" si="1"/>
        <v>84</v>
      </c>
      <c r="H37" s="26">
        <f t="shared" si="2"/>
        <v>0.26190476190476192</v>
      </c>
    </row>
    <row r="38" spans="1:8" x14ac:dyDescent="0.25">
      <c r="A38">
        <v>28</v>
      </c>
      <c r="B38" s="24">
        <f>[1]MAYO!$L$29</f>
        <v>5</v>
      </c>
      <c r="C38" s="24">
        <f>[1]MAYO!$M$29</f>
        <v>32</v>
      </c>
      <c r="D38" s="24">
        <v>40</v>
      </c>
      <c r="E38" s="24">
        <v>68</v>
      </c>
      <c r="F38" s="25">
        <f t="shared" si="1"/>
        <v>45</v>
      </c>
      <c r="G38" s="16">
        <f t="shared" si="1"/>
        <v>100</v>
      </c>
      <c r="H38" s="26">
        <f t="shared" si="2"/>
        <v>0.45</v>
      </c>
    </row>
    <row r="39" spans="1:8" x14ac:dyDescent="0.25">
      <c r="A39">
        <v>29</v>
      </c>
      <c r="B39" s="24">
        <f>[1]MAYO!$L$30</f>
        <v>8</v>
      </c>
      <c r="C39" s="24">
        <f>[1]MAYO!$M$30</f>
        <v>29</v>
      </c>
      <c r="D39" s="24">
        <v>31</v>
      </c>
      <c r="E39" s="24">
        <v>65</v>
      </c>
      <c r="F39" s="25">
        <f t="shared" si="1"/>
        <v>39</v>
      </c>
      <c r="G39" s="16">
        <f t="shared" si="1"/>
        <v>94</v>
      </c>
      <c r="H39" s="26">
        <f t="shared" si="2"/>
        <v>0.41489361702127658</v>
      </c>
    </row>
    <row r="40" spans="1:8" x14ac:dyDescent="0.25">
      <c r="A40">
        <v>30</v>
      </c>
      <c r="B40" s="24">
        <f>[1]MAYO!$L$31</f>
        <v>6</v>
      </c>
      <c r="C40" s="24">
        <f>[1]MAYO!$M$31</f>
        <v>31</v>
      </c>
      <c r="D40" s="24">
        <v>33</v>
      </c>
      <c r="E40" s="24">
        <v>66</v>
      </c>
      <c r="F40" s="25">
        <f t="shared" si="1"/>
        <v>39</v>
      </c>
      <c r="G40" s="16">
        <f t="shared" si="1"/>
        <v>97</v>
      </c>
      <c r="H40" s="26">
        <f t="shared" si="2"/>
        <v>0.40206185567010311</v>
      </c>
    </row>
    <row r="41" spans="1:8" x14ac:dyDescent="0.25">
      <c r="A41">
        <v>31</v>
      </c>
      <c r="B41" s="24">
        <f>[1]MAYO!$L$32</f>
        <v>4</v>
      </c>
      <c r="C41" s="24">
        <f>[1]MAYO!$M$32</f>
        <v>33</v>
      </c>
      <c r="D41" s="32">
        <v>29</v>
      </c>
      <c r="E41" s="32">
        <v>69</v>
      </c>
      <c r="F41" s="25">
        <f t="shared" si="1"/>
        <v>33</v>
      </c>
      <c r="G41" s="16">
        <f t="shared" si="1"/>
        <v>102</v>
      </c>
      <c r="H41" s="26">
        <f t="shared" si="2"/>
        <v>0.3235294117647059</v>
      </c>
    </row>
    <row r="42" spans="1:8" x14ac:dyDescent="0.25">
      <c r="F42" s="44">
        <f>SUM(F11:F41)</f>
        <v>1693</v>
      </c>
      <c r="G42" s="45">
        <f>SUM(G11:G41)</f>
        <v>2945</v>
      </c>
      <c r="H42" s="43">
        <f>F42/G42</f>
        <v>0.57487266553480476</v>
      </c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4" workbookViewId="0">
      <selection activeCell="J33" sqref="J33"/>
    </sheetView>
  </sheetViews>
  <sheetFormatPr baseColWidth="10" defaultRowHeight="15" x14ac:dyDescent="0.25"/>
  <cols>
    <col min="1" max="1" width="17.140625" customWidth="1"/>
    <col min="11" max="11" width="12" customWidth="1"/>
  </cols>
  <sheetData>
    <row r="1" spans="1:17" ht="45" x14ac:dyDescent="0.25">
      <c r="B1" s="2" t="s">
        <v>31</v>
      </c>
      <c r="C1" s="13" t="s">
        <v>2</v>
      </c>
      <c r="D1" s="13" t="s">
        <v>3</v>
      </c>
      <c r="E1" s="13" t="s">
        <v>42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41</v>
      </c>
      <c r="K1" s="13" t="s">
        <v>8</v>
      </c>
      <c r="L1" s="13" t="s">
        <v>9</v>
      </c>
      <c r="M1" s="13" t="s">
        <v>10</v>
      </c>
      <c r="N1" s="13" t="s">
        <v>50</v>
      </c>
      <c r="O1" s="13" t="s">
        <v>45</v>
      </c>
    </row>
    <row r="2" spans="1:17" x14ac:dyDescent="0.25">
      <c r="A2" s="2" t="s">
        <v>32</v>
      </c>
      <c r="B2" s="16">
        <f>[1]NOVIEMBRE!$I$32</f>
        <v>859</v>
      </c>
      <c r="C2" s="16">
        <f>[1]NOVIEMBRE!$J$32</f>
        <v>240</v>
      </c>
      <c r="D2" s="16">
        <f>[1]NOVIEMBRE!$K$32</f>
        <v>179</v>
      </c>
      <c r="E2" s="16">
        <f>[1]NOVIEMBRE!$D$32</f>
        <v>1140</v>
      </c>
      <c r="F2" s="16">
        <f>[1]NOVIEMBRE!$L$32</f>
        <v>613</v>
      </c>
      <c r="G2" s="16">
        <f>[1]NOVIEMBRE!$M$32</f>
        <v>1118</v>
      </c>
      <c r="H2" s="2" t="str">
        <f>[1]NOVIEMBRE!$N$32</f>
        <v>Por habitación</v>
      </c>
      <c r="I2" s="4">
        <f>[1]NOVIEMBRE!$O$32</f>
        <v>54.700799347471445</v>
      </c>
      <c r="J2" s="4">
        <f>[1]NOVIEMBRE!$P$32</f>
        <v>39.035611175785796</v>
      </c>
      <c r="K2" s="4">
        <f>[1]NOVIEMBRE!$Q$32</f>
        <v>33531.589999999997</v>
      </c>
      <c r="L2" s="3">
        <f>[1]NOVIEMBRE!$R$32</f>
        <v>0.54830053667262968</v>
      </c>
      <c r="M2" s="4">
        <f>[1]NOVIEMBRE!$S$32</f>
        <v>29.992477638640427</v>
      </c>
      <c r="N2" s="4">
        <f>[1]NOVIEMBRE!$G$32</f>
        <v>312</v>
      </c>
      <c r="O2" s="25">
        <f>B2/N2</f>
        <v>2.7532051282051282</v>
      </c>
    </row>
    <row r="3" spans="1:17" x14ac:dyDescent="0.25">
      <c r="A3" s="2" t="s">
        <v>0</v>
      </c>
      <c r="B3" s="16">
        <f>[2]NOVIEMBRE!$I$32</f>
        <v>2490</v>
      </c>
      <c r="C3" s="16">
        <f>[2]NOVIEMBRE!$J$32</f>
        <v>1128</v>
      </c>
      <c r="D3" s="16">
        <f>[2]NOVIEMBRE!$K$32</f>
        <v>255</v>
      </c>
      <c r="E3" s="16">
        <f>[2]NOVIEMBRE!$D$32</f>
        <v>2190</v>
      </c>
      <c r="F3" s="16">
        <f>[2]NOVIEMBRE!$L$32</f>
        <v>1737</v>
      </c>
      <c r="G3" s="16">
        <f>[2]NOVIEMBRE!$M$32</f>
        <v>2117</v>
      </c>
      <c r="H3" s="2" t="str">
        <f>[2]NOVIEMBRE!$N$32</f>
        <v>Por habitación</v>
      </c>
      <c r="I3" s="4">
        <f>[2]NOVIEMBRE!$O$32</f>
        <v>70.19921704087507</v>
      </c>
      <c r="J3" s="4">
        <f>[2]NOVIEMBRE!$P$32</f>
        <v>48.970297188755019</v>
      </c>
      <c r="K3" s="4">
        <f>[2]NOVIEMBRE!$Q$32</f>
        <v>121936.04</v>
      </c>
      <c r="L3" s="3">
        <f>[2]NOVIEMBRE!$R$32</f>
        <v>0.8205007085498347</v>
      </c>
      <c r="M3" s="4">
        <f>[2]NOVIEMBRE!$S$32</f>
        <v>57.598507321681623</v>
      </c>
      <c r="N3" s="4">
        <f>[2]NOVIEMBRE!$G$32</f>
        <v>1384</v>
      </c>
      <c r="O3" s="25">
        <f>B3/N3</f>
        <v>1.7991329479768785</v>
      </c>
    </row>
    <row r="4" spans="1:17" x14ac:dyDescent="0.25">
      <c r="A4" s="5" t="s">
        <v>12</v>
      </c>
      <c r="B4" s="17">
        <f>SUM(B2:B3)</f>
        <v>3349</v>
      </c>
      <c r="C4" s="5">
        <f t="shared" ref="C4:G4" si="0">SUM(C2:C3)</f>
        <v>1368</v>
      </c>
      <c r="D4" s="5">
        <f t="shared" si="0"/>
        <v>434</v>
      </c>
      <c r="E4" s="17">
        <f t="shared" si="0"/>
        <v>3330</v>
      </c>
      <c r="F4" s="5">
        <f t="shared" si="0"/>
        <v>2350</v>
      </c>
      <c r="G4" s="5">
        <f t="shared" si="0"/>
        <v>3235</v>
      </c>
      <c r="H4" s="5" t="str">
        <f>[2]JUNIO!$N$32</f>
        <v>Por habitación</v>
      </c>
      <c r="I4" s="6">
        <f>K4/F4</f>
        <v>66.156438297872342</v>
      </c>
      <c r="J4" s="18">
        <f>K4/B4</f>
        <v>46.422105106001794</v>
      </c>
      <c r="K4" s="6">
        <f>SUM(K2:K3)</f>
        <v>155467.63</v>
      </c>
      <c r="L4" s="7">
        <f>F4/G4</f>
        <v>0.72642967542503867</v>
      </c>
      <c r="M4" s="6">
        <f>K4/G4</f>
        <v>48.058</v>
      </c>
      <c r="N4" s="6">
        <f>SUM(N2:N3)</f>
        <v>1696</v>
      </c>
      <c r="O4" s="37">
        <f>B4/N4</f>
        <v>1.9746462264150944</v>
      </c>
    </row>
    <row r="6" spans="1:17" x14ac:dyDescent="0.25">
      <c r="A6" t="s">
        <v>13</v>
      </c>
      <c r="I6">
        <f>(I2+I3)/2</f>
        <v>62.450008194173257</v>
      </c>
      <c r="M6">
        <f>(M3+M2)/2</f>
        <v>43.795492480161023</v>
      </c>
    </row>
    <row r="9" spans="1:17" x14ac:dyDescent="0.25">
      <c r="B9" s="2" t="s">
        <v>0</v>
      </c>
      <c r="C9" s="2"/>
      <c r="D9" s="2" t="s">
        <v>14</v>
      </c>
      <c r="E9" s="2"/>
      <c r="M9" s="29"/>
      <c r="N9" s="29"/>
      <c r="O9" s="29"/>
      <c r="P9" s="29"/>
      <c r="Q9" s="29"/>
    </row>
    <row r="10" spans="1:17" x14ac:dyDescent="0.25">
      <c r="B10" s="19" t="s">
        <v>46</v>
      </c>
      <c r="C10" s="21" t="s">
        <v>49</v>
      </c>
      <c r="D10" s="19" t="s">
        <v>46</v>
      </c>
      <c r="E10" s="21" t="s">
        <v>49</v>
      </c>
      <c r="F10" s="23" t="s">
        <v>47</v>
      </c>
      <c r="G10" s="21" t="s">
        <v>49</v>
      </c>
      <c r="H10" s="2" t="s">
        <v>48</v>
      </c>
      <c r="K10" s="29"/>
      <c r="M10" s="29"/>
      <c r="N10" s="29"/>
      <c r="O10" s="29"/>
      <c r="P10" s="29"/>
      <c r="Q10" s="29"/>
    </row>
    <row r="11" spans="1:17" x14ac:dyDescent="0.25">
      <c r="A11" s="8" t="s">
        <v>150</v>
      </c>
      <c r="B11" s="24">
        <v>40</v>
      </c>
      <c r="C11" s="24">
        <v>71</v>
      </c>
      <c r="D11" s="24">
        <v>7</v>
      </c>
      <c r="E11" s="24">
        <v>37</v>
      </c>
      <c r="F11" s="25">
        <f>B11+D11</f>
        <v>47</v>
      </c>
      <c r="G11" s="16">
        <f>C11+E11</f>
        <v>108</v>
      </c>
      <c r="H11" s="26">
        <f>F11/G11</f>
        <v>0.43518518518518517</v>
      </c>
      <c r="J11" s="27"/>
      <c r="K11" s="30"/>
      <c r="M11" s="29"/>
      <c r="N11" s="38"/>
      <c r="O11" s="39"/>
      <c r="P11" s="30"/>
      <c r="Q11" s="29"/>
    </row>
    <row r="12" spans="1:17" x14ac:dyDescent="0.25">
      <c r="A12" s="8" t="s">
        <v>138</v>
      </c>
      <c r="B12" s="24">
        <v>59</v>
      </c>
      <c r="C12" s="24">
        <v>69</v>
      </c>
      <c r="D12" s="24">
        <v>9</v>
      </c>
      <c r="E12" s="24">
        <v>36</v>
      </c>
      <c r="F12" s="25">
        <f t="shared" ref="F12:G42" si="1">B12+D12</f>
        <v>68</v>
      </c>
      <c r="G12" s="16">
        <f t="shared" si="1"/>
        <v>105</v>
      </c>
      <c r="H12" s="26">
        <f t="shared" ref="H12:H42" si="2">F12/G12</f>
        <v>0.64761904761904765</v>
      </c>
      <c r="J12" s="27"/>
      <c r="K12" s="30"/>
      <c r="M12" s="29"/>
      <c r="N12" s="38"/>
      <c r="O12" s="39"/>
      <c r="P12" s="30"/>
      <c r="Q12" s="29"/>
    </row>
    <row r="13" spans="1:17" x14ac:dyDescent="0.25">
      <c r="A13" s="8" t="s">
        <v>151</v>
      </c>
      <c r="B13" s="24">
        <v>46</v>
      </c>
      <c r="C13" s="24">
        <v>64</v>
      </c>
      <c r="D13" s="24">
        <v>14</v>
      </c>
      <c r="E13" s="24">
        <v>36</v>
      </c>
      <c r="F13" s="25">
        <f t="shared" si="1"/>
        <v>60</v>
      </c>
      <c r="G13" s="16">
        <f t="shared" si="1"/>
        <v>100</v>
      </c>
      <c r="H13" s="26">
        <f t="shared" si="2"/>
        <v>0.6</v>
      </c>
      <c r="J13" s="27"/>
      <c r="K13" s="30"/>
      <c r="M13" s="29"/>
      <c r="N13" s="38"/>
      <c r="O13" s="39"/>
      <c r="P13" s="30"/>
      <c r="Q13" s="29"/>
    </row>
    <row r="14" spans="1:17" x14ac:dyDescent="0.25">
      <c r="A14" s="8" t="s">
        <v>152</v>
      </c>
      <c r="B14" s="24">
        <v>19</v>
      </c>
      <c r="C14" s="24">
        <v>67</v>
      </c>
      <c r="D14" s="24">
        <v>19</v>
      </c>
      <c r="E14" s="24">
        <v>38</v>
      </c>
      <c r="F14" s="25">
        <f t="shared" si="1"/>
        <v>38</v>
      </c>
      <c r="G14" s="16">
        <f t="shared" si="1"/>
        <v>105</v>
      </c>
      <c r="H14" s="26">
        <f t="shared" si="2"/>
        <v>0.3619047619047619</v>
      </c>
      <c r="J14" s="27"/>
      <c r="K14" s="30"/>
      <c r="M14" s="29"/>
      <c r="N14" s="38"/>
      <c r="O14" s="39"/>
      <c r="P14" s="30"/>
      <c r="Q14" s="29"/>
    </row>
    <row r="15" spans="1:17" x14ac:dyDescent="0.25">
      <c r="A15" s="8" t="s">
        <v>153</v>
      </c>
      <c r="B15" s="24">
        <v>38</v>
      </c>
      <c r="C15" s="24">
        <v>70</v>
      </c>
      <c r="D15" s="24">
        <v>8</v>
      </c>
      <c r="E15" s="24">
        <v>38</v>
      </c>
      <c r="F15" s="25">
        <f t="shared" si="1"/>
        <v>46</v>
      </c>
      <c r="G15" s="16">
        <f t="shared" si="1"/>
        <v>108</v>
      </c>
      <c r="H15" s="26">
        <f t="shared" si="2"/>
        <v>0.42592592592592593</v>
      </c>
      <c r="J15" s="27"/>
      <c r="K15" s="30"/>
      <c r="M15" s="29"/>
      <c r="N15" s="38"/>
      <c r="O15" s="39"/>
      <c r="P15" s="30"/>
      <c r="Q15" s="29"/>
    </row>
    <row r="16" spans="1:17" x14ac:dyDescent="0.25">
      <c r="A16" s="8" t="s">
        <v>154</v>
      </c>
      <c r="B16" s="24">
        <v>62</v>
      </c>
      <c r="C16" s="24">
        <v>70</v>
      </c>
      <c r="D16" s="24">
        <v>8</v>
      </c>
      <c r="E16" s="24">
        <v>36</v>
      </c>
      <c r="F16" s="25">
        <f t="shared" si="1"/>
        <v>70</v>
      </c>
      <c r="G16" s="16">
        <f t="shared" si="1"/>
        <v>106</v>
      </c>
      <c r="H16" s="26">
        <f t="shared" si="2"/>
        <v>0.660377358490566</v>
      </c>
      <c r="J16" s="27"/>
      <c r="K16" s="30"/>
      <c r="M16" s="29"/>
      <c r="N16" s="38"/>
      <c r="O16" s="39"/>
      <c r="P16" s="30"/>
      <c r="Q16" s="29"/>
    </row>
    <row r="17" spans="1:17" x14ac:dyDescent="0.25">
      <c r="A17" s="8" t="s">
        <v>155</v>
      </c>
      <c r="B17" s="24">
        <v>71</v>
      </c>
      <c r="C17" s="24">
        <v>73</v>
      </c>
      <c r="D17" s="24">
        <v>29</v>
      </c>
      <c r="E17" s="24">
        <v>35</v>
      </c>
      <c r="F17" s="25">
        <f t="shared" si="1"/>
        <v>100</v>
      </c>
      <c r="G17" s="16">
        <f t="shared" si="1"/>
        <v>108</v>
      </c>
      <c r="H17" s="26">
        <f t="shared" si="2"/>
        <v>0.92592592592592593</v>
      </c>
      <c r="J17" s="27"/>
      <c r="K17" s="30"/>
      <c r="M17" s="29"/>
      <c r="N17" s="38"/>
      <c r="O17" s="39"/>
      <c r="P17" s="30"/>
      <c r="Q17" s="29"/>
    </row>
    <row r="18" spans="1:17" x14ac:dyDescent="0.25">
      <c r="A18" s="8" t="s">
        <v>156</v>
      </c>
      <c r="B18" s="24">
        <v>69</v>
      </c>
      <c r="C18" s="24">
        <v>69</v>
      </c>
      <c r="D18" s="24">
        <v>14</v>
      </c>
      <c r="E18" s="24">
        <v>37</v>
      </c>
      <c r="F18" s="25">
        <f t="shared" si="1"/>
        <v>83</v>
      </c>
      <c r="G18" s="16">
        <f t="shared" si="1"/>
        <v>106</v>
      </c>
      <c r="H18" s="26">
        <f t="shared" si="2"/>
        <v>0.78301886792452835</v>
      </c>
      <c r="J18" s="27"/>
      <c r="K18" s="30"/>
      <c r="M18" s="29"/>
      <c r="N18" s="38"/>
      <c r="O18" s="39"/>
      <c r="P18" s="30"/>
      <c r="Q18" s="29"/>
    </row>
    <row r="19" spans="1:17" x14ac:dyDescent="0.25">
      <c r="A19" s="8" t="s">
        <v>157</v>
      </c>
      <c r="B19" s="24">
        <v>55</v>
      </c>
      <c r="C19" s="24">
        <v>70</v>
      </c>
      <c r="D19" s="24">
        <v>10</v>
      </c>
      <c r="E19" s="24">
        <v>37</v>
      </c>
      <c r="F19" s="25">
        <f t="shared" si="1"/>
        <v>65</v>
      </c>
      <c r="G19" s="16">
        <f t="shared" si="1"/>
        <v>107</v>
      </c>
      <c r="H19" s="26">
        <f t="shared" si="2"/>
        <v>0.60747663551401865</v>
      </c>
      <c r="J19" s="27"/>
      <c r="K19" s="89" t="s">
        <v>188</v>
      </c>
      <c r="L19" s="90"/>
      <c r="M19" s="29"/>
      <c r="N19" s="38"/>
      <c r="O19" s="39"/>
      <c r="P19" s="30"/>
      <c r="Q19" s="29"/>
    </row>
    <row r="20" spans="1:17" x14ac:dyDescent="0.25">
      <c r="A20" s="71" t="s">
        <v>158</v>
      </c>
      <c r="B20" s="24">
        <v>34</v>
      </c>
      <c r="C20" s="24">
        <v>68</v>
      </c>
      <c r="D20" s="24">
        <v>4</v>
      </c>
      <c r="E20" s="24">
        <v>37</v>
      </c>
      <c r="F20" s="25">
        <f t="shared" si="1"/>
        <v>38</v>
      </c>
      <c r="G20" s="16">
        <f t="shared" si="1"/>
        <v>105</v>
      </c>
      <c r="H20" s="26">
        <f t="shared" si="2"/>
        <v>0.3619047619047619</v>
      </c>
      <c r="K20" s="79" t="s">
        <v>190</v>
      </c>
      <c r="L20" s="2" t="s">
        <v>191</v>
      </c>
      <c r="M20" s="2" t="s">
        <v>48</v>
      </c>
      <c r="N20" s="38"/>
      <c r="O20" s="39"/>
      <c r="P20" s="30"/>
      <c r="Q20" s="29"/>
    </row>
    <row r="21" spans="1:17" x14ac:dyDescent="0.25">
      <c r="A21" s="71" t="s">
        <v>159</v>
      </c>
      <c r="B21" s="24">
        <v>52</v>
      </c>
      <c r="C21" s="24">
        <v>72</v>
      </c>
      <c r="D21" s="24">
        <v>30</v>
      </c>
      <c r="E21" s="24">
        <v>38</v>
      </c>
      <c r="F21" s="25">
        <f t="shared" si="1"/>
        <v>82</v>
      </c>
      <c r="G21" s="16">
        <f t="shared" si="1"/>
        <v>110</v>
      </c>
      <c r="H21" s="26">
        <f t="shared" si="2"/>
        <v>0.74545454545454548</v>
      </c>
      <c r="J21" s="78" t="s">
        <v>20</v>
      </c>
      <c r="K21" s="76">
        <f>F17+F24+F31+F38</f>
        <v>367</v>
      </c>
      <c r="L21" s="77">
        <f>G17+G24+G31+G38</f>
        <v>434</v>
      </c>
      <c r="M21" s="80">
        <f>K21/L21</f>
        <v>0.84562211981566815</v>
      </c>
      <c r="N21" s="38"/>
      <c r="O21" s="39"/>
      <c r="P21" s="30"/>
      <c r="Q21" s="29"/>
    </row>
    <row r="22" spans="1:17" x14ac:dyDescent="0.25">
      <c r="A22" s="71" t="s">
        <v>160</v>
      </c>
      <c r="B22" s="24">
        <v>71</v>
      </c>
      <c r="C22" s="24">
        <v>71</v>
      </c>
      <c r="D22" s="24">
        <v>28</v>
      </c>
      <c r="E22" s="24">
        <v>38</v>
      </c>
      <c r="F22" s="25">
        <f t="shared" si="1"/>
        <v>99</v>
      </c>
      <c r="G22" s="16">
        <f t="shared" si="1"/>
        <v>109</v>
      </c>
      <c r="H22" s="26">
        <f t="shared" si="2"/>
        <v>0.90825688073394495</v>
      </c>
      <c r="J22" s="78" t="s">
        <v>21</v>
      </c>
      <c r="K22" s="76">
        <f>F11+F18+F25+F32+F39</f>
        <v>417</v>
      </c>
      <c r="L22" s="77">
        <f>G11+G18+G25+G32+G39</f>
        <v>541</v>
      </c>
      <c r="M22" s="80">
        <f>K22/L22</f>
        <v>0.77079482439926061</v>
      </c>
      <c r="N22" s="38"/>
      <c r="O22" s="39"/>
      <c r="P22" s="30"/>
      <c r="Q22" s="29"/>
    </row>
    <row r="23" spans="1:17" x14ac:dyDescent="0.25">
      <c r="A23" s="71" t="s">
        <v>161</v>
      </c>
      <c r="B23" s="24">
        <v>70</v>
      </c>
      <c r="C23" s="24">
        <v>71</v>
      </c>
      <c r="D23" s="24">
        <v>28</v>
      </c>
      <c r="E23" s="24">
        <v>38</v>
      </c>
      <c r="F23" s="25">
        <f t="shared" si="1"/>
        <v>98</v>
      </c>
      <c r="G23" s="16">
        <f t="shared" si="1"/>
        <v>109</v>
      </c>
      <c r="H23" s="26">
        <f t="shared" si="2"/>
        <v>0.8990825688073395</v>
      </c>
      <c r="J23" s="78" t="s">
        <v>189</v>
      </c>
      <c r="K23" s="76">
        <f>F12+F19+F26+F33+F40</f>
        <v>416</v>
      </c>
      <c r="L23" s="77">
        <f>G12+G19+G26+G33+G40</f>
        <v>539</v>
      </c>
      <c r="M23" s="80">
        <f t="shared" ref="M23:M24" si="3">K23/L23</f>
        <v>0.7717996289424861</v>
      </c>
      <c r="N23" s="38"/>
      <c r="O23" s="39"/>
      <c r="P23" s="30"/>
      <c r="Q23" s="29"/>
    </row>
    <row r="24" spans="1:17" x14ac:dyDescent="0.25">
      <c r="A24" s="8" t="s">
        <v>162</v>
      </c>
      <c r="B24" s="24">
        <v>72</v>
      </c>
      <c r="C24" s="24">
        <v>72</v>
      </c>
      <c r="D24" s="24">
        <v>37</v>
      </c>
      <c r="E24" s="24">
        <v>38</v>
      </c>
      <c r="F24" s="25">
        <f t="shared" si="1"/>
        <v>109</v>
      </c>
      <c r="G24" s="16">
        <f t="shared" si="1"/>
        <v>110</v>
      </c>
      <c r="H24" s="26">
        <f t="shared" si="2"/>
        <v>0.99090909090909096</v>
      </c>
      <c r="J24" s="78" t="s">
        <v>16</v>
      </c>
      <c r="K24" s="76">
        <f>F13+F20+F27+F34</f>
        <v>236</v>
      </c>
      <c r="L24" s="77">
        <f>G13+G20+G27+G34</f>
        <v>423</v>
      </c>
      <c r="M24" s="80">
        <f t="shared" si="3"/>
        <v>0.55791962174940901</v>
      </c>
      <c r="N24" s="38"/>
      <c r="O24" s="39"/>
      <c r="P24" s="30"/>
      <c r="Q24" s="29"/>
    </row>
    <row r="25" spans="1:17" x14ac:dyDescent="0.25">
      <c r="A25" s="8" t="s">
        <v>163</v>
      </c>
      <c r="B25" s="24">
        <v>68</v>
      </c>
      <c r="C25" s="24">
        <v>72</v>
      </c>
      <c r="D25" s="24">
        <v>38</v>
      </c>
      <c r="E25" s="24">
        <v>38</v>
      </c>
      <c r="F25" s="25">
        <f t="shared" si="1"/>
        <v>106</v>
      </c>
      <c r="G25" s="16">
        <f t="shared" si="1"/>
        <v>110</v>
      </c>
      <c r="H25" s="26">
        <f t="shared" si="2"/>
        <v>0.96363636363636362</v>
      </c>
      <c r="J25" s="78" t="s">
        <v>17</v>
      </c>
      <c r="K25" s="76">
        <f>F14+F21+F28+F35</f>
        <v>288</v>
      </c>
      <c r="L25" s="77">
        <f>G14+G21+G28+G35</f>
        <v>428</v>
      </c>
      <c r="M25" s="80">
        <f>K25/L25</f>
        <v>0.67289719626168221</v>
      </c>
      <c r="N25" s="38"/>
      <c r="O25" s="39"/>
      <c r="P25" s="30"/>
      <c r="Q25" s="29"/>
    </row>
    <row r="26" spans="1:17" x14ac:dyDescent="0.25">
      <c r="A26" s="8" t="s">
        <v>164</v>
      </c>
      <c r="B26" s="24">
        <v>72</v>
      </c>
      <c r="C26" s="24">
        <v>72</v>
      </c>
      <c r="D26" s="24">
        <v>38</v>
      </c>
      <c r="E26" s="24">
        <v>38</v>
      </c>
      <c r="F26" s="25">
        <f t="shared" si="1"/>
        <v>110</v>
      </c>
      <c r="G26" s="16">
        <f t="shared" si="1"/>
        <v>110</v>
      </c>
      <c r="H26" s="26">
        <f t="shared" si="2"/>
        <v>1</v>
      </c>
      <c r="J26" s="27"/>
      <c r="K26" s="76">
        <f>SUM(K21:K25)</f>
        <v>1724</v>
      </c>
      <c r="L26" s="16">
        <f>SUM(L21:L25)</f>
        <v>2365</v>
      </c>
      <c r="M26" s="80">
        <f>K26/L26</f>
        <v>0.72896405919661733</v>
      </c>
      <c r="N26" s="38"/>
      <c r="O26" s="39"/>
      <c r="P26" s="30"/>
      <c r="Q26" s="29"/>
    </row>
    <row r="27" spans="1:17" x14ac:dyDescent="0.25">
      <c r="A27" s="8" t="s">
        <v>165</v>
      </c>
      <c r="B27" s="24">
        <v>44</v>
      </c>
      <c r="C27" s="24">
        <v>70</v>
      </c>
      <c r="D27" s="24">
        <v>18</v>
      </c>
      <c r="E27" s="24">
        <v>38</v>
      </c>
      <c r="F27" s="25">
        <f t="shared" si="1"/>
        <v>62</v>
      </c>
      <c r="G27" s="16">
        <f t="shared" si="1"/>
        <v>108</v>
      </c>
      <c r="H27" s="26">
        <f t="shared" si="2"/>
        <v>0.57407407407407407</v>
      </c>
      <c r="J27" s="27"/>
      <c r="K27" s="30"/>
      <c r="M27" s="29"/>
      <c r="N27" s="38"/>
      <c r="O27" s="39"/>
      <c r="P27" s="30"/>
      <c r="Q27" s="29"/>
    </row>
    <row r="28" spans="1:17" x14ac:dyDescent="0.25">
      <c r="A28" s="8" t="s">
        <v>166</v>
      </c>
      <c r="B28" s="24">
        <v>68</v>
      </c>
      <c r="C28" s="24">
        <v>70</v>
      </c>
      <c r="D28" s="24">
        <v>24</v>
      </c>
      <c r="E28" s="24">
        <v>38</v>
      </c>
      <c r="F28" s="25">
        <f t="shared" si="1"/>
        <v>92</v>
      </c>
      <c r="G28" s="16">
        <f t="shared" si="1"/>
        <v>108</v>
      </c>
      <c r="H28" s="26">
        <f t="shared" si="2"/>
        <v>0.85185185185185186</v>
      </c>
      <c r="J28" s="27"/>
      <c r="K28" s="30"/>
      <c r="M28" s="29"/>
      <c r="N28" s="38"/>
      <c r="O28" s="39"/>
      <c r="P28" s="30"/>
      <c r="Q28" s="29"/>
    </row>
    <row r="29" spans="1:17" x14ac:dyDescent="0.25">
      <c r="A29" s="8" t="s">
        <v>167</v>
      </c>
      <c r="B29" s="24">
        <v>71</v>
      </c>
      <c r="C29" s="24">
        <v>71</v>
      </c>
      <c r="D29" s="24">
        <v>20</v>
      </c>
      <c r="E29" s="24">
        <v>38</v>
      </c>
      <c r="F29" s="25">
        <f t="shared" si="1"/>
        <v>91</v>
      </c>
      <c r="G29" s="16">
        <f t="shared" si="1"/>
        <v>109</v>
      </c>
      <c r="H29" s="26">
        <f t="shared" si="2"/>
        <v>0.83486238532110091</v>
      </c>
      <c r="J29" s="27"/>
      <c r="K29" s="30"/>
      <c r="M29" s="29"/>
      <c r="N29" s="38"/>
      <c r="O29" s="39"/>
      <c r="P29" s="30"/>
      <c r="Q29" s="29"/>
    </row>
    <row r="30" spans="1:17" x14ac:dyDescent="0.25">
      <c r="A30" s="8" t="s">
        <v>168</v>
      </c>
      <c r="B30" s="24">
        <v>66</v>
      </c>
      <c r="C30" s="24">
        <v>73</v>
      </c>
      <c r="D30" s="24">
        <v>27</v>
      </c>
      <c r="E30" s="24">
        <v>38</v>
      </c>
      <c r="F30" s="25">
        <f t="shared" si="1"/>
        <v>93</v>
      </c>
      <c r="G30" s="16">
        <f t="shared" si="1"/>
        <v>111</v>
      </c>
      <c r="H30" s="26">
        <f t="shared" si="2"/>
        <v>0.83783783783783783</v>
      </c>
      <c r="J30" s="27"/>
      <c r="K30" s="30"/>
      <c r="M30" s="29"/>
      <c r="N30" s="38"/>
      <c r="O30" s="39"/>
      <c r="P30" s="30"/>
      <c r="Q30" s="29"/>
    </row>
    <row r="31" spans="1:17" x14ac:dyDescent="0.25">
      <c r="A31" s="8" t="s">
        <v>169</v>
      </c>
      <c r="B31" s="24">
        <v>73</v>
      </c>
      <c r="C31" s="24">
        <v>73</v>
      </c>
      <c r="D31" s="24">
        <v>37</v>
      </c>
      <c r="E31" s="24">
        <v>38</v>
      </c>
      <c r="F31" s="25">
        <f t="shared" si="1"/>
        <v>110</v>
      </c>
      <c r="G31" s="16">
        <f t="shared" si="1"/>
        <v>111</v>
      </c>
      <c r="H31" s="26">
        <f t="shared" si="2"/>
        <v>0.99099099099099097</v>
      </c>
      <c r="J31" s="27"/>
      <c r="K31" s="30"/>
      <c r="M31" s="29"/>
      <c r="N31" s="38"/>
      <c r="O31" s="39"/>
      <c r="P31" s="30"/>
      <c r="Q31" s="29"/>
    </row>
    <row r="32" spans="1:17" x14ac:dyDescent="0.25">
      <c r="A32" s="8" t="s">
        <v>170</v>
      </c>
      <c r="B32" s="24">
        <v>71</v>
      </c>
      <c r="C32" s="24">
        <v>71</v>
      </c>
      <c r="D32" s="24">
        <v>17</v>
      </c>
      <c r="E32" s="24">
        <v>37</v>
      </c>
      <c r="F32" s="25">
        <f t="shared" si="1"/>
        <v>88</v>
      </c>
      <c r="G32" s="16">
        <f t="shared" si="1"/>
        <v>108</v>
      </c>
      <c r="H32" s="26">
        <f t="shared" si="2"/>
        <v>0.81481481481481477</v>
      </c>
      <c r="J32" s="27"/>
      <c r="K32" s="30"/>
      <c r="M32" s="29"/>
      <c r="N32" s="38"/>
      <c r="O32" s="39"/>
      <c r="P32" s="30"/>
      <c r="Q32" s="29"/>
    </row>
    <row r="33" spans="1:17" x14ac:dyDescent="0.25">
      <c r="A33" s="8" t="s">
        <v>171</v>
      </c>
      <c r="B33" s="24">
        <v>70</v>
      </c>
      <c r="C33" s="24">
        <v>71</v>
      </c>
      <c r="D33" s="24">
        <v>17</v>
      </c>
      <c r="E33" s="24">
        <v>37</v>
      </c>
      <c r="F33" s="25">
        <f t="shared" si="1"/>
        <v>87</v>
      </c>
      <c r="G33" s="16">
        <f t="shared" si="1"/>
        <v>108</v>
      </c>
      <c r="H33" s="26">
        <f t="shared" si="2"/>
        <v>0.80555555555555558</v>
      </c>
      <c r="J33" s="27"/>
      <c r="K33" s="30"/>
      <c r="M33" s="29"/>
      <c r="N33" s="38"/>
      <c r="O33" s="39"/>
      <c r="P33" s="30"/>
      <c r="Q33" s="29"/>
    </row>
    <row r="34" spans="1:17" x14ac:dyDescent="0.25">
      <c r="A34" s="8" t="s">
        <v>172</v>
      </c>
      <c r="B34" s="24">
        <v>59</v>
      </c>
      <c r="C34" s="24">
        <v>73</v>
      </c>
      <c r="D34" s="24">
        <v>17</v>
      </c>
      <c r="E34" s="24">
        <v>37</v>
      </c>
      <c r="F34" s="25">
        <f t="shared" si="1"/>
        <v>76</v>
      </c>
      <c r="G34" s="16">
        <f t="shared" si="1"/>
        <v>110</v>
      </c>
      <c r="H34" s="26">
        <f t="shared" si="2"/>
        <v>0.69090909090909092</v>
      </c>
      <c r="J34" s="27"/>
      <c r="K34" s="30"/>
      <c r="M34" s="29"/>
      <c r="N34" s="38"/>
      <c r="O34" s="39"/>
      <c r="P34" s="30"/>
      <c r="Q34" s="29"/>
    </row>
    <row r="35" spans="1:17" x14ac:dyDescent="0.25">
      <c r="A35" s="8" t="s">
        <v>173</v>
      </c>
      <c r="B35" s="24">
        <v>60</v>
      </c>
      <c r="C35" s="24">
        <v>73</v>
      </c>
      <c r="D35" s="24">
        <v>16</v>
      </c>
      <c r="E35" s="24">
        <v>32</v>
      </c>
      <c r="F35" s="25">
        <f t="shared" si="1"/>
        <v>76</v>
      </c>
      <c r="G35" s="16">
        <f t="shared" si="1"/>
        <v>105</v>
      </c>
      <c r="H35" s="26">
        <f t="shared" si="2"/>
        <v>0.72380952380952379</v>
      </c>
      <c r="J35" s="27"/>
      <c r="K35" s="30"/>
      <c r="M35" s="29"/>
      <c r="N35" s="38"/>
      <c r="O35" s="39"/>
      <c r="P35" s="30"/>
      <c r="Q35" s="29"/>
    </row>
    <row r="36" spans="1:17" x14ac:dyDescent="0.25">
      <c r="A36" s="8" t="s">
        <v>174</v>
      </c>
      <c r="B36" s="24">
        <v>52</v>
      </c>
      <c r="C36" s="24">
        <v>71</v>
      </c>
      <c r="D36" s="24">
        <v>12</v>
      </c>
      <c r="E36" s="24">
        <v>38</v>
      </c>
      <c r="F36" s="25">
        <f t="shared" si="1"/>
        <v>64</v>
      </c>
      <c r="G36" s="16">
        <f t="shared" si="1"/>
        <v>109</v>
      </c>
      <c r="H36" s="26">
        <f t="shared" si="2"/>
        <v>0.58715596330275233</v>
      </c>
      <c r="J36" s="27"/>
      <c r="K36" s="30"/>
      <c r="M36" s="29"/>
      <c r="N36" s="38"/>
      <c r="O36" s="39"/>
      <c r="P36" s="30"/>
      <c r="Q36" s="29"/>
    </row>
    <row r="37" spans="1:17" x14ac:dyDescent="0.25">
      <c r="A37" s="8" t="s">
        <v>175</v>
      </c>
      <c r="B37" s="24">
        <v>56</v>
      </c>
      <c r="C37" s="24">
        <v>71</v>
      </c>
      <c r="D37" s="24">
        <v>9</v>
      </c>
      <c r="E37" s="24">
        <v>38</v>
      </c>
      <c r="F37" s="25">
        <f t="shared" si="1"/>
        <v>65</v>
      </c>
      <c r="G37" s="16">
        <f t="shared" si="1"/>
        <v>109</v>
      </c>
      <c r="H37" s="26">
        <f t="shared" si="2"/>
        <v>0.59633027522935778</v>
      </c>
      <c r="J37" s="27"/>
      <c r="K37" s="30"/>
      <c r="M37" s="29"/>
      <c r="N37" s="38"/>
      <c r="O37" s="39"/>
      <c r="P37" s="30"/>
      <c r="Q37" s="29"/>
    </row>
    <row r="38" spans="1:17" x14ac:dyDescent="0.25">
      <c r="A38" s="8" t="s">
        <v>176</v>
      </c>
      <c r="B38" s="24">
        <v>39</v>
      </c>
      <c r="C38" s="24">
        <v>67</v>
      </c>
      <c r="D38" s="24">
        <v>9</v>
      </c>
      <c r="E38" s="24">
        <v>38</v>
      </c>
      <c r="F38" s="25">
        <f t="shared" si="1"/>
        <v>48</v>
      </c>
      <c r="G38" s="16">
        <f t="shared" si="1"/>
        <v>105</v>
      </c>
      <c r="H38" s="26">
        <f t="shared" si="2"/>
        <v>0.45714285714285713</v>
      </c>
      <c r="J38" s="27"/>
      <c r="K38" s="30"/>
      <c r="M38" s="29"/>
      <c r="N38" s="38"/>
      <c r="O38" s="39"/>
      <c r="P38" s="30"/>
      <c r="Q38" s="29"/>
    </row>
    <row r="39" spans="1:17" x14ac:dyDescent="0.25">
      <c r="A39" s="8" t="s">
        <v>177</v>
      </c>
      <c r="B39" s="24">
        <v>61</v>
      </c>
      <c r="C39" s="24">
        <v>71</v>
      </c>
      <c r="D39" s="24">
        <v>32</v>
      </c>
      <c r="E39" s="24">
        <v>38</v>
      </c>
      <c r="F39" s="25">
        <f t="shared" si="1"/>
        <v>93</v>
      </c>
      <c r="G39" s="16">
        <f t="shared" si="1"/>
        <v>109</v>
      </c>
      <c r="H39" s="26">
        <f t="shared" si="2"/>
        <v>0.85321100917431192</v>
      </c>
      <c r="J39" s="27"/>
      <c r="K39" s="30"/>
      <c r="M39" s="29"/>
      <c r="N39" s="38"/>
      <c r="O39" s="39"/>
      <c r="P39" s="30"/>
      <c r="Q39" s="29"/>
    </row>
    <row r="40" spans="1:17" x14ac:dyDescent="0.25">
      <c r="A40" s="8" t="s">
        <v>178</v>
      </c>
      <c r="B40" s="24">
        <v>49</v>
      </c>
      <c r="C40" s="24">
        <v>71</v>
      </c>
      <c r="D40" s="24">
        <v>37</v>
      </c>
      <c r="E40" s="24">
        <v>38</v>
      </c>
      <c r="F40" s="25">
        <f t="shared" si="1"/>
        <v>86</v>
      </c>
      <c r="G40" s="16">
        <f t="shared" si="1"/>
        <v>109</v>
      </c>
      <c r="H40" s="26">
        <f t="shared" si="2"/>
        <v>0.78899082568807344</v>
      </c>
      <c r="J40" s="27"/>
      <c r="K40" s="30"/>
      <c r="M40" s="29"/>
      <c r="N40" s="38"/>
      <c r="O40" s="39"/>
      <c r="P40" s="30"/>
      <c r="Q40" s="29"/>
    </row>
    <row r="41" spans="1:17" x14ac:dyDescent="0.25">
      <c r="A41" s="28"/>
      <c r="B41" s="72"/>
      <c r="C41" s="72"/>
      <c r="D41" s="72"/>
      <c r="E41" s="72"/>
      <c r="F41" s="25"/>
      <c r="G41" s="16"/>
      <c r="H41" s="26"/>
      <c r="J41" s="27"/>
      <c r="K41" s="30"/>
      <c r="M41" s="29"/>
      <c r="N41" s="38"/>
      <c r="O41" s="39"/>
      <c r="P41" s="30"/>
      <c r="Q41" s="29"/>
    </row>
    <row r="42" spans="1:17" ht="15.75" thickBot="1" x14ac:dyDescent="0.3">
      <c r="A42" t="s">
        <v>149</v>
      </c>
      <c r="B42" s="70">
        <f>SUM(B11:B40)</f>
        <v>1737</v>
      </c>
      <c r="C42" s="70">
        <f>SUM(C11:C40)</f>
        <v>2117</v>
      </c>
      <c r="D42" s="70">
        <f>SUM(D11:D40)</f>
        <v>613</v>
      </c>
      <c r="E42" s="70">
        <f>SUM(E11:E40)</f>
        <v>1118</v>
      </c>
      <c r="F42" s="25">
        <f t="shared" si="1"/>
        <v>2350</v>
      </c>
      <c r="G42" s="16">
        <f t="shared" si="1"/>
        <v>3235</v>
      </c>
      <c r="H42" s="26">
        <f t="shared" si="2"/>
        <v>0.72642967542503867</v>
      </c>
      <c r="J42" s="27"/>
      <c r="K42" s="30"/>
      <c r="M42" s="29"/>
      <c r="N42" s="38"/>
      <c r="O42" s="39"/>
      <c r="P42" s="30"/>
      <c r="Q42" s="29"/>
    </row>
    <row r="43" spans="1:17" x14ac:dyDescent="0.25">
      <c r="J43" s="28"/>
      <c r="K43" s="29"/>
      <c r="M43" s="29"/>
      <c r="N43" s="29"/>
      <c r="O43" s="29"/>
      <c r="P43" s="29"/>
      <c r="Q43" s="29"/>
    </row>
    <row r="44" spans="1:17" x14ac:dyDescent="0.25">
      <c r="K44" s="29"/>
    </row>
  </sheetData>
  <mergeCells count="1">
    <mergeCell ref="K19:L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G15" sqref="G15"/>
    </sheetView>
  </sheetViews>
  <sheetFormatPr baseColWidth="10" defaultRowHeight="15" x14ac:dyDescent="0.25"/>
  <cols>
    <col min="1" max="1" width="17.140625" customWidth="1"/>
    <col min="11" max="11" width="12" customWidth="1"/>
  </cols>
  <sheetData>
    <row r="1" spans="1:15" ht="45" x14ac:dyDescent="0.25">
      <c r="B1" s="2" t="s">
        <v>31</v>
      </c>
      <c r="C1" s="13" t="s">
        <v>2</v>
      </c>
      <c r="D1" s="13" t="s">
        <v>3</v>
      </c>
      <c r="E1" s="13" t="s">
        <v>42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41</v>
      </c>
      <c r="K1" s="13" t="s">
        <v>8</v>
      </c>
      <c r="L1" s="13" t="s">
        <v>9</v>
      </c>
      <c r="M1" s="13" t="s">
        <v>10</v>
      </c>
      <c r="N1" s="13" t="s">
        <v>50</v>
      </c>
      <c r="O1" s="13" t="s">
        <v>45</v>
      </c>
    </row>
    <row r="2" spans="1:15" x14ac:dyDescent="0.25">
      <c r="A2" s="5" t="s">
        <v>12</v>
      </c>
      <c r="B2" s="17">
        <f>+MAYO!B5+JUNIO!B4+JULIO!B4+AGOSTO!B4+SEPTIEMBRE!B4+OCTUBRE!B4+NOVIEMBRE!B4</f>
        <v>17118</v>
      </c>
      <c r="C2" s="17">
        <f>+MAYO!C5+JUNIO!C4+JULIO!C4+AGOSTO!C4+SEPTIEMBRE!B4+OCTUBRE!B4+NOVIEMBRE!B4</f>
        <v>12911</v>
      </c>
      <c r="D2" s="17">
        <f>+MAYO!D5+JUNIO!D4+JULIO!D4+AGOSTO!D4+SEPTIEMBRE!D4+OCTUBRE!D4+NOVIEMBRE!D4</f>
        <v>1626</v>
      </c>
      <c r="E2" s="17">
        <f>+MAYO!E5+JUNIO!E4+JULIO!E4+AGOSTO!E4+SEPTIEMBRE!E4+OCTUBRE!E4+NOVIEMBRE!E4</f>
        <v>23754</v>
      </c>
      <c r="F2" s="17">
        <f>+MAYO!F5+JUNIO!F4+JULIO!F4+AGOSTO!F4+SEPTIEMBRE!F4+OCTUBRE!F4+NOVIEMBRE!F4</f>
        <v>12032</v>
      </c>
      <c r="G2" s="17">
        <f>+MAYO!G5+JUNIO!G4+JULIO!G4+AGOSTO!G4+SEPTIEMBRE!G4+OCTUBRE!G4+NOVIEMBRE!G4</f>
        <v>20956</v>
      </c>
      <c r="H2" s="5" t="str">
        <f>[2]JUNIO!$N$32</f>
        <v>Por habitación</v>
      </c>
      <c r="I2" s="6">
        <f>K2/F2</f>
        <v>64.565433011968082</v>
      </c>
      <c r="J2" s="18">
        <f>K2/B2</f>
        <v>45.382129337539425</v>
      </c>
      <c r="K2" s="6">
        <f>+MAYO!K5+JUNIO!K4+JULIO!K4+AGOSTO!K4+SEPTIEMBRE!K4+OCTUBRE!K4+NOVIEMBRE!K4</f>
        <v>776851.28999999992</v>
      </c>
      <c r="L2" s="7">
        <f>F2/G2</f>
        <v>0.57415537316281728</v>
      </c>
      <c r="M2" s="6">
        <f>K2/G2</f>
        <v>37.070590284405419</v>
      </c>
      <c r="N2" s="6">
        <f>+MAYO!N5+JUNIO!N4+JULIO!N4+AGOSTO!N4+SEPTIEMBRE!N4+OCTUBRE!N4+NOVIEMBRE!N4</f>
        <v>10352</v>
      </c>
      <c r="O2" s="18">
        <f>B2/N2</f>
        <v>1.6535935085007727</v>
      </c>
    </row>
    <row r="5" spans="1:15" x14ac:dyDescent="0.25">
      <c r="C5" s="42"/>
      <c r="K5" s="29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T23" sqref="T23"/>
    </sheetView>
  </sheetViews>
  <sheetFormatPr baseColWidth="10" defaultRowHeight="15" x14ac:dyDescent="0.25"/>
  <cols>
    <col min="1" max="1" width="17.140625" customWidth="1"/>
    <col min="11" max="11" width="12" customWidth="1"/>
  </cols>
  <sheetData>
    <row r="1" spans="1:17" ht="45" x14ac:dyDescent="0.25">
      <c r="B1" s="2" t="s">
        <v>31</v>
      </c>
      <c r="C1" s="13" t="s">
        <v>2</v>
      </c>
      <c r="D1" s="13" t="s">
        <v>3</v>
      </c>
      <c r="E1" s="13" t="s">
        <v>42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41</v>
      </c>
      <c r="K1" s="13" t="s">
        <v>8</v>
      </c>
      <c r="L1" s="13" t="s">
        <v>9</v>
      </c>
      <c r="M1" s="13" t="s">
        <v>10</v>
      </c>
      <c r="N1" s="13" t="s">
        <v>50</v>
      </c>
      <c r="O1" s="13" t="s">
        <v>45</v>
      </c>
    </row>
    <row r="2" spans="1:17" x14ac:dyDescent="0.25">
      <c r="A2" s="2" t="s">
        <v>32</v>
      </c>
      <c r="B2" s="16">
        <f>[1]DICIEMBRE!$I$33</f>
        <v>572</v>
      </c>
      <c r="C2" s="16">
        <f>[1]DICIEMBRE!$J$33</f>
        <v>164</v>
      </c>
      <c r="D2" s="16">
        <f>[1]DICIEMBRE!$K$33</f>
        <v>16</v>
      </c>
      <c r="E2" s="16">
        <f>[1]DICIEMBRE!$D$33</f>
        <v>1178</v>
      </c>
      <c r="F2" s="16">
        <f>[1]DICIEMBRE!$L$33</f>
        <v>247</v>
      </c>
      <c r="G2" s="16">
        <f>[1]DICIEMBRE!$M$33</f>
        <v>934</v>
      </c>
      <c r="H2" s="2" t="str">
        <f>[1]NOVIEMBRE!$N$32</f>
        <v>Por habitación</v>
      </c>
      <c r="I2" s="4">
        <f>[1]DICIEMBRE!$O$33</f>
        <v>63.780121457489884</v>
      </c>
      <c r="J2" s="4">
        <f>[1]DICIEMBRE!$P$33</f>
        <v>27.541416083916086</v>
      </c>
      <c r="K2" s="4">
        <f>[1]DICIEMBRE!$Q$33</f>
        <v>15753.69</v>
      </c>
      <c r="L2" s="3">
        <f>[1]DICIEMBRE!$R$33</f>
        <v>0.26445396145610278</v>
      </c>
      <c r="M2" s="4">
        <f>[1]DICIEMBRE!$S$33</f>
        <v>16.866905781584585</v>
      </c>
      <c r="N2" s="4">
        <f>[1]DICIEMBRE!$G$33</f>
        <v>182</v>
      </c>
      <c r="O2" s="25">
        <f>B2/N2</f>
        <v>3.1428571428571428</v>
      </c>
    </row>
    <row r="3" spans="1:17" x14ac:dyDescent="0.25">
      <c r="A3" s="2" t="s">
        <v>0</v>
      </c>
      <c r="B3" s="16">
        <f>[2]DICIEMBRE!$I$33</f>
        <v>1642</v>
      </c>
      <c r="C3" s="16">
        <f>[2]DICIEMBRE!$J$33</f>
        <v>876</v>
      </c>
      <c r="D3" s="16">
        <f>[2]DICIEMBRE!$K$33</f>
        <v>105</v>
      </c>
      <c r="E3" s="16">
        <f>[2]DICIEMBRE!$D$33</f>
        <v>2263</v>
      </c>
      <c r="F3" s="16">
        <f>[2]DICIEMBRE!$L$33</f>
        <v>1058</v>
      </c>
      <c r="G3" s="16">
        <f>[2]DICIEMBRE!$M$33</f>
        <v>2041</v>
      </c>
      <c r="H3" s="2" t="str">
        <f>[2]NOVIEMBRE!$N$32</f>
        <v>Por habitación</v>
      </c>
      <c r="I3" s="4">
        <f>[2]DICIEMBRE!$O$33</f>
        <v>72.153544423440465</v>
      </c>
      <c r="J3" s="4">
        <f>[2]DICIEMBRE!$P$33</f>
        <v>46.491138855054821</v>
      </c>
      <c r="K3" s="4">
        <f>[2]DICIEMBRE!$Q$33</f>
        <v>76338.450000000012</v>
      </c>
      <c r="L3" s="3">
        <f>[2]DICIEMBRE!$R$33</f>
        <v>0.51837334639882415</v>
      </c>
      <c r="M3" s="4">
        <f>[2]DICIEMBRE!$S$33</f>
        <v>37.402474277315051</v>
      </c>
      <c r="N3" s="4">
        <f>[2]DICIEMBRE!$G$33</f>
        <v>979</v>
      </c>
      <c r="O3" s="25">
        <f>B3/N3</f>
        <v>1.6772216547497447</v>
      </c>
    </row>
    <row r="4" spans="1:17" x14ac:dyDescent="0.25">
      <c r="A4" s="5" t="s">
        <v>12</v>
      </c>
      <c r="B4" s="17">
        <f>SUM(B2:B3)</f>
        <v>2214</v>
      </c>
      <c r="C4" s="5">
        <f t="shared" ref="C4:G4" si="0">SUM(C2:C3)</f>
        <v>1040</v>
      </c>
      <c r="D4" s="5">
        <f t="shared" si="0"/>
        <v>121</v>
      </c>
      <c r="E4" s="17">
        <f t="shared" si="0"/>
        <v>3441</v>
      </c>
      <c r="F4" s="5">
        <f t="shared" si="0"/>
        <v>1305</v>
      </c>
      <c r="G4" s="5">
        <f t="shared" si="0"/>
        <v>2975</v>
      </c>
      <c r="H4" s="5" t="str">
        <f>[2]JUNIO!$N$32</f>
        <v>Por habitación</v>
      </c>
      <c r="I4" s="6">
        <f>K4/F4</f>
        <v>70.56868965517242</v>
      </c>
      <c r="J4" s="18">
        <f>K4/B4</f>
        <v>41.595365853658542</v>
      </c>
      <c r="K4" s="6">
        <f>SUM(K2:K3)</f>
        <v>92092.140000000014</v>
      </c>
      <c r="L4" s="7">
        <f>F4/G4</f>
        <v>0.43865546218487395</v>
      </c>
      <c r="M4" s="6">
        <f>K4/G4</f>
        <v>30.955341176470593</v>
      </c>
      <c r="N4" s="6">
        <f>SUM(N2:N3)</f>
        <v>1161</v>
      </c>
      <c r="O4" s="37">
        <f>B4/N4</f>
        <v>1.9069767441860466</v>
      </c>
    </row>
    <row r="6" spans="1:17" x14ac:dyDescent="0.25">
      <c r="A6" t="s">
        <v>13</v>
      </c>
      <c r="I6">
        <f>(I2+I3)/2</f>
        <v>67.966832940465167</v>
      </c>
      <c r="M6">
        <f>(M3+M2)/2</f>
        <v>27.134690029449818</v>
      </c>
    </row>
    <row r="9" spans="1:17" x14ac:dyDescent="0.25">
      <c r="B9" s="2" t="s">
        <v>0</v>
      </c>
      <c r="C9" s="2"/>
      <c r="D9" s="2" t="s">
        <v>14</v>
      </c>
      <c r="E9" s="2"/>
      <c r="M9" s="29"/>
      <c r="N9" s="29"/>
      <c r="O9" s="29"/>
      <c r="P9" s="29"/>
      <c r="Q9" s="29"/>
    </row>
    <row r="10" spans="1:17" x14ac:dyDescent="0.25">
      <c r="B10" s="19" t="s">
        <v>46</v>
      </c>
      <c r="C10" s="21" t="s">
        <v>49</v>
      </c>
      <c r="D10" s="19" t="s">
        <v>46</v>
      </c>
      <c r="E10" s="21" t="s">
        <v>49</v>
      </c>
      <c r="F10" s="23" t="s">
        <v>47</v>
      </c>
      <c r="G10" s="21" t="s">
        <v>49</v>
      </c>
      <c r="H10" s="2" t="s">
        <v>48</v>
      </c>
      <c r="K10" s="29"/>
      <c r="M10" s="29"/>
      <c r="N10" s="29"/>
      <c r="O10" s="29"/>
      <c r="P10" s="29"/>
      <c r="Q10" s="29"/>
    </row>
    <row r="11" spans="1:17" x14ac:dyDescent="0.25">
      <c r="A11" s="8" t="s">
        <v>83</v>
      </c>
      <c r="B11" s="24">
        <v>31</v>
      </c>
      <c r="C11" s="24">
        <v>71</v>
      </c>
      <c r="D11" s="24">
        <v>4</v>
      </c>
      <c r="E11" s="24">
        <v>34</v>
      </c>
      <c r="F11" s="25">
        <f>B11+D11</f>
        <v>35</v>
      </c>
      <c r="G11" s="16">
        <f>C11+E11</f>
        <v>105</v>
      </c>
      <c r="H11" s="75">
        <f>F11/G11</f>
        <v>0.33333333333333331</v>
      </c>
      <c r="J11" s="27" t="s">
        <v>2</v>
      </c>
      <c r="K11" s="68">
        <f>C4</f>
        <v>1040</v>
      </c>
      <c r="M11" s="29"/>
      <c r="N11" s="38"/>
      <c r="O11" s="39"/>
      <c r="P11" s="30"/>
      <c r="Q11" s="29"/>
    </row>
    <row r="12" spans="1:17" x14ac:dyDescent="0.25">
      <c r="A12" s="8" t="s">
        <v>84</v>
      </c>
      <c r="B12" s="24">
        <v>55</v>
      </c>
      <c r="C12" s="24">
        <v>71</v>
      </c>
      <c r="D12" s="24">
        <v>6</v>
      </c>
      <c r="E12" s="24">
        <v>32</v>
      </c>
      <c r="F12" s="25">
        <f t="shared" ref="F12:G42" si="1">B12+D12</f>
        <v>61</v>
      </c>
      <c r="G12" s="16">
        <f t="shared" si="1"/>
        <v>103</v>
      </c>
      <c r="H12" s="75">
        <f t="shared" ref="H12:H41" si="2">F12/G12</f>
        <v>0.59223300970873782</v>
      </c>
      <c r="J12" s="27" t="s">
        <v>3</v>
      </c>
      <c r="K12" s="68">
        <f>D4</f>
        <v>121</v>
      </c>
      <c r="M12" s="29"/>
      <c r="N12" s="38"/>
      <c r="O12" s="39"/>
      <c r="P12" s="30"/>
      <c r="Q12" s="29"/>
    </row>
    <row r="13" spans="1:17" x14ac:dyDescent="0.25">
      <c r="A13" s="8" t="s">
        <v>85</v>
      </c>
      <c r="B13" s="24">
        <v>56</v>
      </c>
      <c r="C13" s="24">
        <v>68</v>
      </c>
      <c r="D13" s="24">
        <v>2</v>
      </c>
      <c r="E13" s="24">
        <v>33</v>
      </c>
      <c r="F13" s="76">
        <f t="shared" si="1"/>
        <v>58</v>
      </c>
      <c r="G13" s="16">
        <f t="shared" si="1"/>
        <v>101</v>
      </c>
      <c r="H13" s="75">
        <f t="shared" si="2"/>
        <v>0.57425742574257421</v>
      </c>
      <c r="J13" s="27"/>
      <c r="K13" s="30"/>
      <c r="M13" s="29"/>
      <c r="N13" s="38"/>
      <c r="O13" s="39"/>
      <c r="P13" s="30"/>
      <c r="Q13" s="29"/>
    </row>
    <row r="14" spans="1:17" x14ac:dyDescent="0.25">
      <c r="A14" s="8" t="s">
        <v>179</v>
      </c>
      <c r="B14" s="24">
        <v>47</v>
      </c>
      <c r="C14" s="24">
        <v>64</v>
      </c>
      <c r="D14" s="24">
        <v>10</v>
      </c>
      <c r="E14" s="24">
        <v>20</v>
      </c>
      <c r="F14" s="76">
        <f t="shared" si="1"/>
        <v>57</v>
      </c>
      <c r="G14" s="16">
        <f t="shared" si="1"/>
        <v>84</v>
      </c>
      <c r="H14" s="75">
        <f t="shared" si="2"/>
        <v>0.6785714285714286</v>
      </c>
      <c r="J14" s="27"/>
      <c r="K14" s="30"/>
      <c r="M14" s="29"/>
      <c r="N14" s="38"/>
      <c r="O14" s="39"/>
      <c r="P14" s="30"/>
      <c r="Q14" s="29"/>
    </row>
    <row r="15" spans="1:17" x14ac:dyDescent="0.25">
      <c r="A15" s="8" t="s">
        <v>87</v>
      </c>
      <c r="B15" s="24">
        <v>59</v>
      </c>
      <c r="C15" s="24">
        <v>69</v>
      </c>
      <c r="D15" s="24">
        <v>8</v>
      </c>
      <c r="E15" s="24">
        <v>22</v>
      </c>
      <c r="F15" s="76">
        <f t="shared" si="1"/>
        <v>67</v>
      </c>
      <c r="G15" s="16">
        <f t="shared" si="1"/>
        <v>91</v>
      </c>
      <c r="H15" s="75">
        <f t="shared" si="2"/>
        <v>0.73626373626373631</v>
      </c>
      <c r="J15" s="27"/>
      <c r="K15" s="30"/>
      <c r="M15" s="29"/>
      <c r="N15" s="38"/>
      <c r="O15" s="39"/>
      <c r="P15" s="30"/>
      <c r="Q15" s="29"/>
    </row>
    <row r="16" spans="1:17" x14ac:dyDescent="0.25">
      <c r="A16" s="8" t="s">
        <v>88</v>
      </c>
      <c r="B16" s="24">
        <v>32</v>
      </c>
      <c r="C16" s="24">
        <v>69</v>
      </c>
      <c r="D16" s="24">
        <v>2</v>
      </c>
      <c r="E16" s="24">
        <v>33</v>
      </c>
      <c r="F16" s="76">
        <f t="shared" si="1"/>
        <v>34</v>
      </c>
      <c r="G16" s="16">
        <f t="shared" si="1"/>
        <v>102</v>
      </c>
      <c r="H16" s="75">
        <f t="shared" si="2"/>
        <v>0.33333333333333331</v>
      </c>
      <c r="J16" s="27"/>
      <c r="K16" s="30"/>
      <c r="M16" s="29"/>
      <c r="N16" s="38"/>
      <c r="O16" s="39"/>
      <c r="P16" s="30"/>
      <c r="Q16" s="29"/>
    </row>
    <row r="17" spans="1:18" x14ac:dyDescent="0.25">
      <c r="A17" s="8" t="s">
        <v>180</v>
      </c>
      <c r="B17" s="24">
        <v>35</v>
      </c>
      <c r="C17" s="24">
        <v>69</v>
      </c>
      <c r="D17" s="24">
        <v>4</v>
      </c>
      <c r="E17" s="24">
        <v>34</v>
      </c>
      <c r="F17" s="76">
        <f t="shared" si="1"/>
        <v>39</v>
      </c>
      <c r="G17" s="16">
        <f t="shared" si="1"/>
        <v>103</v>
      </c>
      <c r="H17" s="75">
        <f t="shared" si="2"/>
        <v>0.37864077669902912</v>
      </c>
      <c r="J17" s="27"/>
      <c r="K17" s="30"/>
      <c r="M17" s="29"/>
      <c r="N17" s="38"/>
      <c r="O17" s="39"/>
      <c r="P17" s="30"/>
      <c r="Q17" s="29"/>
    </row>
    <row r="18" spans="1:18" x14ac:dyDescent="0.25">
      <c r="A18" s="8" t="s">
        <v>90</v>
      </c>
      <c r="B18" s="24">
        <v>21</v>
      </c>
      <c r="C18" s="24">
        <v>72</v>
      </c>
      <c r="D18" s="24">
        <v>3</v>
      </c>
      <c r="E18" s="24">
        <v>34</v>
      </c>
      <c r="F18" s="76">
        <f t="shared" si="1"/>
        <v>24</v>
      </c>
      <c r="G18" s="16">
        <f t="shared" si="1"/>
        <v>106</v>
      </c>
      <c r="H18" s="75">
        <f t="shared" si="2"/>
        <v>0.22641509433962265</v>
      </c>
      <c r="J18" s="27"/>
      <c r="K18" s="30"/>
      <c r="M18" s="29"/>
      <c r="N18" s="38"/>
      <c r="O18" s="39"/>
      <c r="P18" s="30"/>
      <c r="Q18" s="29"/>
    </row>
    <row r="19" spans="1:18" x14ac:dyDescent="0.25">
      <c r="A19" s="8" t="s">
        <v>91</v>
      </c>
      <c r="B19" s="24">
        <v>48</v>
      </c>
      <c r="C19" s="24">
        <v>72</v>
      </c>
      <c r="D19" s="24">
        <v>4</v>
      </c>
      <c r="E19" s="24">
        <v>34</v>
      </c>
      <c r="F19" s="76">
        <f t="shared" si="1"/>
        <v>52</v>
      </c>
      <c r="G19" s="16">
        <f t="shared" si="1"/>
        <v>106</v>
      </c>
      <c r="H19" s="75">
        <f t="shared" si="2"/>
        <v>0.49056603773584906</v>
      </c>
      <c r="J19" s="27"/>
      <c r="K19" s="89" t="s">
        <v>192</v>
      </c>
      <c r="L19" s="90"/>
      <c r="M19" s="29"/>
      <c r="N19" s="38"/>
      <c r="O19" s="27"/>
      <c r="P19" s="89" t="s">
        <v>192</v>
      </c>
      <c r="Q19" s="90"/>
      <c r="R19" s="29"/>
    </row>
    <row r="20" spans="1:18" x14ac:dyDescent="0.25">
      <c r="A20" s="71" t="s">
        <v>92</v>
      </c>
      <c r="B20" s="24">
        <v>63</v>
      </c>
      <c r="C20" s="24">
        <v>72</v>
      </c>
      <c r="D20" s="24">
        <v>17</v>
      </c>
      <c r="E20" s="24">
        <v>20</v>
      </c>
      <c r="F20" s="76">
        <f t="shared" si="1"/>
        <v>80</v>
      </c>
      <c r="G20" s="16">
        <f t="shared" si="1"/>
        <v>92</v>
      </c>
      <c r="H20" s="75">
        <f t="shared" si="2"/>
        <v>0.86956521739130432</v>
      </c>
      <c r="J20" t="s">
        <v>194</v>
      </c>
      <c r="K20" s="79" t="s">
        <v>190</v>
      </c>
      <c r="L20" s="2" t="s">
        <v>191</v>
      </c>
      <c r="M20" s="2" t="s">
        <v>48</v>
      </c>
      <c r="N20" s="38"/>
      <c r="O20" t="s">
        <v>195</v>
      </c>
      <c r="P20" s="79" t="s">
        <v>190</v>
      </c>
      <c r="Q20" s="2" t="s">
        <v>191</v>
      </c>
      <c r="R20" s="2" t="s">
        <v>48</v>
      </c>
    </row>
    <row r="21" spans="1:18" x14ac:dyDescent="0.25">
      <c r="A21" s="71" t="s">
        <v>181</v>
      </c>
      <c r="B21" s="24">
        <v>63</v>
      </c>
      <c r="C21" s="24">
        <v>72</v>
      </c>
      <c r="D21" s="24">
        <v>16</v>
      </c>
      <c r="E21" s="24">
        <v>21</v>
      </c>
      <c r="F21" s="76">
        <f t="shared" si="1"/>
        <v>79</v>
      </c>
      <c r="G21" s="16">
        <f t="shared" si="1"/>
        <v>93</v>
      </c>
      <c r="H21" s="75">
        <f t="shared" si="2"/>
        <v>0.84946236559139787</v>
      </c>
      <c r="J21" s="81" t="s">
        <v>17</v>
      </c>
      <c r="K21" s="24">
        <f>F12+F19+F26+F40</f>
        <v>196</v>
      </c>
      <c r="L21" s="24">
        <f>G12+G19+G26+G40</f>
        <v>382</v>
      </c>
      <c r="M21" s="80">
        <f>K21/L21</f>
        <v>0.51308900523560208</v>
      </c>
      <c r="N21" s="38"/>
      <c r="O21" s="81" t="s">
        <v>17</v>
      </c>
      <c r="P21" s="24">
        <f t="shared" ref="P21:Q23" si="3">F12+F19+F26+F33</f>
        <v>171</v>
      </c>
      <c r="Q21" s="24">
        <f t="shared" si="3"/>
        <v>419</v>
      </c>
      <c r="R21" s="80">
        <f>P21/Q21</f>
        <v>0.40811455847255368</v>
      </c>
    </row>
    <row r="22" spans="1:18" x14ac:dyDescent="0.25">
      <c r="A22" s="71" t="s">
        <v>94</v>
      </c>
      <c r="B22" s="24">
        <v>33</v>
      </c>
      <c r="C22" s="24">
        <v>68</v>
      </c>
      <c r="D22" s="24">
        <v>20</v>
      </c>
      <c r="E22" s="24">
        <v>37</v>
      </c>
      <c r="F22" s="76">
        <f t="shared" si="1"/>
        <v>53</v>
      </c>
      <c r="G22" s="16">
        <f t="shared" si="1"/>
        <v>105</v>
      </c>
      <c r="H22" s="75">
        <f t="shared" si="2"/>
        <v>0.50476190476190474</v>
      </c>
      <c r="J22" s="81" t="s">
        <v>18</v>
      </c>
      <c r="K22" s="24">
        <f>F13+F20+F27+F41</f>
        <v>225</v>
      </c>
      <c r="L22" s="24">
        <f>G13+G20+G27+G41</f>
        <v>403</v>
      </c>
      <c r="M22" s="80">
        <f>K22/L22</f>
        <v>0.55831265508684869</v>
      </c>
      <c r="N22" s="38"/>
      <c r="O22" s="81" t="s">
        <v>18</v>
      </c>
      <c r="P22" s="24">
        <f t="shared" si="3"/>
        <v>185</v>
      </c>
      <c r="Q22" s="24">
        <f t="shared" si="3"/>
        <v>396</v>
      </c>
      <c r="R22" s="80">
        <f>P22/Q22</f>
        <v>0.46717171717171718</v>
      </c>
    </row>
    <row r="23" spans="1:18" x14ac:dyDescent="0.25">
      <c r="A23" s="71" t="s">
        <v>95</v>
      </c>
      <c r="B23" s="24">
        <v>41</v>
      </c>
      <c r="C23" s="24">
        <v>65</v>
      </c>
      <c r="D23" s="24">
        <v>17</v>
      </c>
      <c r="E23" s="24">
        <v>19</v>
      </c>
      <c r="F23" s="76">
        <f t="shared" si="1"/>
        <v>58</v>
      </c>
      <c r="G23" s="16">
        <f t="shared" si="1"/>
        <v>84</v>
      </c>
      <c r="H23" s="75">
        <f t="shared" si="2"/>
        <v>0.69047619047619047</v>
      </c>
      <c r="J23" s="81" t="s">
        <v>193</v>
      </c>
      <c r="K23" s="24">
        <f>F14+F21+F28+F43</f>
        <v>177</v>
      </c>
      <c r="L23" s="24">
        <f>G14+G21+G28+G43</f>
        <v>384</v>
      </c>
      <c r="M23" s="80">
        <f>K23/L23</f>
        <v>0.4609375</v>
      </c>
      <c r="N23" s="38"/>
      <c r="O23" s="81" t="s">
        <v>193</v>
      </c>
      <c r="P23" s="24">
        <f t="shared" si="3"/>
        <v>180</v>
      </c>
      <c r="Q23" s="24">
        <f t="shared" si="3"/>
        <v>381</v>
      </c>
      <c r="R23" s="80">
        <f>P23/Q23</f>
        <v>0.47244094488188976</v>
      </c>
    </row>
    <row r="24" spans="1:18" x14ac:dyDescent="0.25">
      <c r="A24" s="8" t="s">
        <v>182</v>
      </c>
      <c r="B24" s="24">
        <v>31</v>
      </c>
      <c r="C24" s="24">
        <v>69</v>
      </c>
      <c r="D24" s="24">
        <v>9</v>
      </c>
      <c r="E24" s="24">
        <v>29</v>
      </c>
      <c r="F24" s="76">
        <f t="shared" si="1"/>
        <v>40</v>
      </c>
      <c r="G24" s="16">
        <f t="shared" si="1"/>
        <v>98</v>
      </c>
      <c r="H24" s="75">
        <f t="shared" si="2"/>
        <v>0.40816326530612246</v>
      </c>
      <c r="J24" s="29"/>
      <c r="K24" s="77">
        <f>SUM(K21:K23)</f>
        <v>598</v>
      </c>
      <c r="L24" s="77">
        <f>SUM(L21:L23)</f>
        <v>1169</v>
      </c>
      <c r="M24" s="80">
        <f>K24/L24</f>
        <v>0.5115483319076134</v>
      </c>
      <c r="N24" s="38"/>
      <c r="O24" s="29"/>
      <c r="P24" s="77">
        <f>SUM(P21:P23)</f>
        <v>536</v>
      </c>
      <c r="Q24" s="77">
        <f>SUM(Q21:Q23)</f>
        <v>1196</v>
      </c>
      <c r="R24" s="80">
        <f>P24/Q24</f>
        <v>0.44816053511705684</v>
      </c>
    </row>
    <row r="25" spans="1:18" x14ac:dyDescent="0.25">
      <c r="A25" s="8" t="s">
        <v>97</v>
      </c>
      <c r="B25" s="24">
        <v>34</v>
      </c>
      <c r="C25" s="24">
        <v>73</v>
      </c>
      <c r="D25" s="24">
        <v>17</v>
      </c>
      <c r="E25" s="24">
        <v>34</v>
      </c>
      <c r="F25" s="76">
        <f t="shared" si="1"/>
        <v>51</v>
      </c>
      <c r="G25" s="16">
        <f t="shared" si="1"/>
        <v>107</v>
      </c>
      <c r="H25" s="75">
        <f t="shared" si="2"/>
        <v>0.47663551401869159</v>
      </c>
      <c r="J25" s="27"/>
      <c r="K25" s="30"/>
      <c r="M25" s="29"/>
      <c r="N25" s="38"/>
      <c r="O25" s="39"/>
      <c r="P25" s="30"/>
      <c r="Q25" s="29"/>
    </row>
    <row r="26" spans="1:18" x14ac:dyDescent="0.25">
      <c r="A26" s="8" t="s">
        <v>98</v>
      </c>
      <c r="B26" s="24">
        <v>39</v>
      </c>
      <c r="C26" s="24">
        <v>73</v>
      </c>
      <c r="D26" s="24">
        <v>2</v>
      </c>
      <c r="E26" s="24">
        <v>33</v>
      </c>
      <c r="F26" s="76">
        <f t="shared" si="1"/>
        <v>41</v>
      </c>
      <c r="G26" s="16">
        <f t="shared" si="1"/>
        <v>106</v>
      </c>
      <c r="H26" s="75">
        <f t="shared" si="2"/>
        <v>0.3867924528301887</v>
      </c>
      <c r="J26" s="27"/>
      <c r="K26" s="30"/>
      <c r="M26" s="29"/>
      <c r="N26" s="38"/>
      <c r="O26" s="39"/>
      <c r="P26" s="30"/>
      <c r="Q26" s="29"/>
    </row>
    <row r="27" spans="1:18" x14ac:dyDescent="0.25">
      <c r="A27" s="8" t="s">
        <v>99</v>
      </c>
      <c r="B27" s="24">
        <v>30</v>
      </c>
      <c r="C27" s="24">
        <v>73</v>
      </c>
      <c r="D27" s="24">
        <v>3</v>
      </c>
      <c r="E27" s="24">
        <v>34</v>
      </c>
      <c r="F27" s="76">
        <f t="shared" si="1"/>
        <v>33</v>
      </c>
      <c r="G27" s="16">
        <f t="shared" si="1"/>
        <v>107</v>
      </c>
      <c r="H27" s="75">
        <f t="shared" si="2"/>
        <v>0.30841121495327101</v>
      </c>
      <c r="J27" s="27"/>
      <c r="K27" s="30"/>
      <c r="M27" s="29"/>
      <c r="N27" s="38"/>
      <c r="O27" s="39"/>
      <c r="P27" s="30"/>
      <c r="Q27" s="29"/>
    </row>
    <row r="28" spans="1:18" x14ac:dyDescent="0.25">
      <c r="A28" s="8" t="s">
        <v>183</v>
      </c>
      <c r="B28" s="24">
        <v>27</v>
      </c>
      <c r="C28" s="24">
        <v>73</v>
      </c>
      <c r="D28" s="24">
        <v>3</v>
      </c>
      <c r="E28" s="24">
        <v>34</v>
      </c>
      <c r="F28" s="76">
        <f t="shared" si="1"/>
        <v>30</v>
      </c>
      <c r="G28" s="16">
        <f t="shared" si="1"/>
        <v>107</v>
      </c>
      <c r="H28" s="75">
        <f t="shared" si="2"/>
        <v>0.28037383177570091</v>
      </c>
      <c r="J28" s="27"/>
      <c r="K28" s="30"/>
      <c r="M28" s="29"/>
      <c r="N28" s="38"/>
      <c r="O28" s="39"/>
      <c r="P28" s="30"/>
      <c r="Q28" s="29"/>
    </row>
    <row r="29" spans="1:18" x14ac:dyDescent="0.25">
      <c r="A29" s="8" t="s">
        <v>101</v>
      </c>
      <c r="B29" s="24">
        <v>38</v>
      </c>
      <c r="C29" s="24">
        <v>73</v>
      </c>
      <c r="D29" s="24">
        <v>6</v>
      </c>
      <c r="E29" s="24">
        <v>31</v>
      </c>
      <c r="F29" s="76">
        <f t="shared" si="1"/>
        <v>44</v>
      </c>
      <c r="G29" s="16">
        <f t="shared" si="1"/>
        <v>104</v>
      </c>
      <c r="H29" s="75">
        <f t="shared" si="2"/>
        <v>0.42307692307692307</v>
      </c>
      <c r="J29" s="27"/>
      <c r="K29" s="30"/>
      <c r="M29" s="29"/>
      <c r="N29" s="38"/>
      <c r="O29" s="39"/>
      <c r="P29" s="30"/>
      <c r="Q29" s="29"/>
    </row>
    <row r="30" spans="1:18" x14ac:dyDescent="0.25">
      <c r="A30" s="8" t="s">
        <v>102</v>
      </c>
      <c r="B30" s="24">
        <v>21</v>
      </c>
      <c r="C30" s="24">
        <v>70</v>
      </c>
      <c r="D30" s="24">
        <v>4</v>
      </c>
      <c r="E30" s="24">
        <v>34</v>
      </c>
      <c r="F30" s="76">
        <f t="shared" si="1"/>
        <v>25</v>
      </c>
      <c r="G30" s="16">
        <f t="shared" si="1"/>
        <v>104</v>
      </c>
      <c r="H30" s="75">
        <f t="shared" si="2"/>
        <v>0.24038461538461539</v>
      </c>
      <c r="J30" t="s">
        <v>194</v>
      </c>
      <c r="K30" s="79" t="s">
        <v>190</v>
      </c>
      <c r="L30" s="2" t="s">
        <v>191</v>
      </c>
      <c r="M30" s="2" t="s">
        <v>48</v>
      </c>
      <c r="N30" s="38"/>
      <c r="O30" s="39"/>
      <c r="P30" s="30"/>
      <c r="Q30" s="29"/>
    </row>
    <row r="31" spans="1:18" x14ac:dyDescent="0.25">
      <c r="A31" s="8" t="s">
        <v>184</v>
      </c>
      <c r="B31" s="24">
        <v>18</v>
      </c>
      <c r="C31" s="24">
        <v>71</v>
      </c>
      <c r="D31" s="24">
        <v>16</v>
      </c>
      <c r="E31" s="24">
        <v>21</v>
      </c>
      <c r="F31" s="76">
        <f t="shared" si="1"/>
        <v>34</v>
      </c>
      <c r="G31" s="16">
        <f t="shared" si="1"/>
        <v>92</v>
      </c>
      <c r="H31" s="75">
        <f t="shared" si="2"/>
        <v>0.36956521739130432</v>
      </c>
      <c r="J31" s="2" t="s">
        <v>105</v>
      </c>
      <c r="K31" s="76">
        <f t="shared" ref="K31:M33" si="4">+F33</f>
        <v>17</v>
      </c>
      <c r="L31" s="16">
        <f t="shared" si="4"/>
        <v>104</v>
      </c>
      <c r="M31" s="84">
        <f t="shared" si="4"/>
        <v>0.16346153846153846</v>
      </c>
      <c r="N31" s="38"/>
      <c r="O31" s="39"/>
      <c r="P31" s="30"/>
      <c r="Q31" s="29"/>
    </row>
    <row r="32" spans="1:18" x14ac:dyDescent="0.25">
      <c r="A32" s="8" t="s">
        <v>104</v>
      </c>
      <c r="B32" s="24">
        <v>13</v>
      </c>
      <c r="C32" s="24">
        <v>73</v>
      </c>
      <c r="D32" s="24">
        <v>7</v>
      </c>
      <c r="E32" s="24">
        <v>31</v>
      </c>
      <c r="F32" s="25">
        <f t="shared" si="1"/>
        <v>20</v>
      </c>
      <c r="G32" s="16">
        <f t="shared" si="1"/>
        <v>104</v>
      </c>
      <c r="H32" s="75">
        <f t="shared" si="2"/>
        <v>0.19230769230769232</v>
      </c>
      <c r="J32" s="2" t="s">
        <v>106</v>
      </c>
      <c r="K32" s="76">
        <f t="shared" si="4"/>
        <v>14</v>
      </c>
      <c r="L32" s="16">
        <f t="shared" si="4"/>
        <v>96</v>
      </c>
      <c r="M32" s="84">
        <f t="shared" si="4"/>
        <v>0.14583333333333334</v>
      </c>
      <c r="N32" s="38"/>
      <c r="O32" s="39"/>
      <c r="P32" s="30"/>
      <c r="Q32" s="29"/>
    </row>
    <row r="33" spans="1:17" x14ac:dyDescent="0.25">
      <c r="A33" s="49" t="s">
        <v>105</v>
      </c>
      <c r="B33" s="50">
        <v>10</v>
      </c>
      <c r="C33" s="50">
        <v>73</v>
      </c>
      <c r="D33" s="50">
        <v>7</v>
      </c>
      <c r="E33" s="50">
        <v>31</v>
      </c>
      <c r="F33" s="40">
        <f t="shared" si="1"/>
        <v>17</v>
      </c>
      <c r="G33" s="51">
        <f t="shared" si="1"/>
        <v>104</v>
      </c>
      <c r="H33" s="82">
        <f t="shared" si="2"/>
        <v>0.16346153846153846</v>
      </c>
      <c r="J33" s="2" t="s">
        <v>185</v>
      </c>
      <c r="K33" s="76">
        <f t="shared" si="4"/>
        <v>14</v>
      </c>
      <c r="L33" s="16">
        <f t="shared" si="4"/>
        <v>97</v>
      </c>
      <c r="M33" s="84">
        <f t="shared" si="4"/>
        <v>0.14432989690721648</v>
      </c>
      <c r="N33" s="38"/>
      <c r="O33" s="39"/>
      <c r="P33" s="30"/>
      <c r="Q33" s="29"/>
    </row>
    <row r="34" spans="1:17" x14ac:dyDescent="0.25">
      <c r="A34" s="49" t="s">
        <v>106</v>
      </c>
      <c r="B34" s="50">
        <v>9</v>
      </c>
      <c r="C34" s="50">
        <v>64</v>
      </c>
      <c r="D34" s="50">
        <v>5</v>
      </c>
      <c r="E34" s="50">
        <v>32</v>
      </c>
      <c r="F34" s="40">
        <f t="shared" si="1"/>
        <v>14</v>
      </c>
      <c r="G34" s="51">
        <f t="shared" si="1"/>
        <v>96</v>
      </c>
      <c r="H34" s="82">
        <f t="shared" si="2"/>
        <v>0.14583333333333334</v>
      </c>
      <c r="K34" s="76">
        <f>SUM(K31:K33)</f>
        <v>45</v>
      </c>
      <c r="L34" s="16">
        <f>SUM(L31:L33)</f>
        <v>297</v>
      </c>
      <c r="M34" s="85">
        <f>K34/L34</f>
        <v>0.15151515151515152</v>
      </c>
      <c r="N34" s="38"/>
      <c r="O34" s="39"/>
      <c r="P34" s="30"/>
      <c r="Q34" s="29"/>
    </row>
    <row r="35" spans="1:17" x14ac:dyDescent="0.25">
      <c r="A35" s="49" t="s">
        <v>185</v>
      </c>
      <c r="B35" s="50">
        <v>9</v>
      </c>
      <c r="C35" s="50">
        <v>64</v>
      </c>
      <c r="D35" s="50">
        <v>5</v>
      </c>
      <c r="E35" s="50">
        <v>33</v>
      </c>
      <c r="F35" s="40">
        <f t="shared" si="1"/>
        <v>14</v>
      </c>
      <c r="G35" s="51">
        <f t="shared" si="1"/>
        <v>97</v>
      </c>
      <c r="H35" s="82">
        <f t="shared" si="2"/>
        <v>0.14432989690721648</v>
      </c>
      <c r="K35" s="30"/>
      <c r="M35" s="29"/>
      <c r="N35" s="38"/>
      <c r="O35" s="39"/>
      <c r="P35" s="30"/>
      <c r="Q35" s="29"/>
    </row>
    <row r="36" spans="1:17" x14ac:dyDescent="0.25">
      <c r="A36" s="8" t="s">
        <v>108</v>
      </c>
      <c r="B36" s="24">
        <v>25</v>
      </c>
      <c r="C36" s="24">
        <v>48</v>
      </c>
      <c r="D36" s="24">
        <v>7</v>
      </c>
      <c r="E36" s="24">
        <v>31</v>
      </c>
      <c r="F36" s="25">
        <f t="shared" si="1"/>
        <v>32</v>
      </c>
      <c r="G36" s="16">
        <f t="shared" si="1"/>
        <v>79</v>
      </c>
      <c r="H36" s="75">
        <f t="shared" si="2"/>
        <v>0.4050632911392405</v>
      </c>
      <c r="K36" s="30"/>
      <c r="M36" s="29"/>
      <c r="N36" s="38"/>
      <c r="O36" s="39"/>
      <c r="P36" s="30"/>
      <c r="Q36" s="29"/>
    </row>
    <row r="37" spans="1:17" x14ac:dyDescent="0.25">
      <c r="A37" s="8" t="s">
        <v>109</v>
      </c>
      <c r="B37" s="24">
        <v>24</v>
      </c>
      <c r="C37" s="24">
        <v>52</v>
      </c>
      <c r="D37" s="24">
        <v>9</v>
      </c>
      <c r="E37" s="24">
        <v>27</v>
      </c>
      <c r="F37" s="25">
        <f t="shared" si="1"/>
        <v>33</v>
      </c>
      <c r="G37" s="16">
        <f t="shared" si="1"/>
        <v>79</v>
      </c>
      <c r="H37" s="75">
        <f t="shared" si="2"/>
        <v>0.41772151898734178</v>
      </c>
      <c r="N37" s="38"/>
      <c r="O37" s="39"/>
      <c r="P37" s="30"/>
      <c r="Q37" s="29"/>
    </row>
    <row r="38" spans="1:17" x14ac:dyDescent="0.25">
      <c r="A38" s="8" t="s">
        <v>186</v>
      </c>
      <c r="B38" s="24">
        <v>29</v>
      </c>
      <c r="C38" s="24">
        <v>43</v>
      </c>
      <c r="D38" s="24">
        <v>13</v>
      </c>
      <c r="E38" s="24">
        <v>38</v>
      </c>
      <c r="F38" s="25">
        <f t="shared" si="1"/>
        <v>42</v>
      </c>
      <c r="G38" s="16">
        <f t="shared" si="1"/>
        <v>81</v>
      </c>
      <c r="H38" s="75">
        <f t="shared" si="2"/>
        <v>0.51851851851851849</v>
      </c>
      <c r="J38" s="2" t="s">
        <v>195</v>
      </c>
      <c r="K38" s="79" t="s">
        <v>190</v>
      </c>
      <c r="L38" s="2" t="s">
        <v>191</v>
      </c>
      <c r="M38" s="2" t="s">
        <v>48</v>
      </c>
      <c r="N38" s="38"/>
      <c r="O38" s="39"/>
      <c r="P38" s="30"/>
      <c r="Q38" s="29"/>
    </row>
    <row r="39" spans="1:17" x14ac:dyDescent="0.25">
      <c r="A39" s="8" t="s">
        <v>111</v>
      </c>
      <c r="B39" s="24">
        <v>32</v>
      </c>
      <c r="C39" s="24">
        <v>40</v>
      </c>
      <c r="D39" s="24">
        <v>10</v>
      </c>
      <c r="E39" s="24">
        <v>25</v>
      </c>
      <c r="F39" s="25">
        <f t="shared" si="1"/>
        <v>42</v>
      </c>
      <c r="G39" s="16">
        <f t="shared" si="1"/>
        <v>65</v>
      </c>
      <c r="H39" s="75">
        <f t="shared" si="2"/>
        <v>0.64615384615384619</v>
      </c>
      <c r="J39" s="2" t="s">
        <v>112</v>
      </c>
      <c r="K39" s="68">
        <f t="shared" ref="K39:M40" si="5">+F40</f>
        <v>42</v>
      </c>
      <c r="L39" s="42">
        <f t="shared" si="5"/>
        <v>67</v>
      </c>
      <c r="M39" s="83">
        <f t="shared" si="5"/>
        <v>0.62686567164179108</v>
      </c>
      <c r="N39" s="38"/>
      <c r="O39" s="39"/>
      <c r="P39" s="30"/>
      <c r="Q39" s="29"/>
    </row>
    <row r="40" spans="1:17" x14ac:dyDescent="0.25">
      <c r="A40" s="49" t="s">
        <v>112</v>
      </c>
      <c r="B40" s="50">
        <v>36</v>
      </c>
      <c r="C40" s="50">
        <v>36</v>
      </c>
      <c r="D40" s="50">
        <v>6</v>
      </c>
      <c r="E40" s="50">
        <v>31</v>
      </c>
      <c r="F40" s="40">
        <f t="shared" si="1"/>
        <v>42</v>
      </c>
      <c r="G40" s="51">
        <f t="shared" si="1"/>
        <v>67</v>
      </c>
      <c r="H40" s="82">
        <f t="shared" si="2"/>
        <v>0.62686567164179108</v>
      </c>
      <c r="J40" s="2" t="s">
        <v>187</v>
      </c>
      <c r="K40" s="68">
        <f t="shared" si="5"/>
        <v>54</v>
      </c>
      <c r="L40" s="42">
        <f t="shared" si="5"/>
        <v>103</v>
      </c>
      <c r="M40" s="83">
        <f t="shared" si="5"/>
        <v>0.52427184466019416</v>
      </c>
      <c r="N40" s="38"/>
      <c r="O40" s="39"/>
      <c r="P40" s="30"/>
      <c r="Q40" s="29"/>
    </row>
    <row r="41" spans="1:17" x14ac:dyDescent="0.25">
      <c r="A41" s="87" t="s">
        <v>187</v>
      </c>
      <c r="B41" s="50">
        <v>49</v>
      </c>
      <c r="C41" s="50">
        <v>71</v>
      </c>
      <c r="D41" s="50">
        <v>5</v>
      </c>
      <c r="E41" s="50">
        <v>32</v>
      </c>
      <c r="F41" s="40">
        <f t="shared" ref="F41" si="6">B41+D41</f>
        <v>54</v>
      </c>
      <c r="G41" s="51">
        <f t="shared" ref="G41" si="7">C41+E41</f>
        <v>103</v>
      </c>
      <c r="H41" s="82">
        <f t="shared" si="2"/>
        <v>0.52427184466019416</v>
      </c>
      <c r="J41" s="2" t="s">
        <v>196</v>
      </c>
      <c r="K41" s="68">
        <f>F43</f>
        <v>11</v>
      </c>
      <c r="L41" s="42">
        <f>G43</f>
        <v>100</v>
      </c>
      <c r="M41" s="83">
        <f>H43</f>
        <v>0.11</v>
      </c>
      <c r="N41" s="38"/>
      <c r="O41" s="39"/>
      <c r="P41" s="30"/>
      <c r="Q41" s="29"/>
    </row>
    <row r="42" spans="1:17" ht="15.75" thickBot="1" x14ac:dyDescent="0.3">
      <c r="A42" t="s">
        <v>149</v>
      </c>
      <c r="B42" s="70">
        <f>SUM(B11:B41)</f>
        <v>1058</v>
      </c>
      <c r="C42" s="70">
        <f>SUM(C11:C41)</f>
        <v>2041</v>
      </c>
      <c r="D42" s="70">
        <f>SUM(D11:D41)</f>
        <v>247</v>
      </c>
      <c r="E42" s="70">
        <f>SUM(E11:E41)</f>
        <v>934</v>
      </c>
      <c r="F42" s="25">
        <f t="shared" si="1"/>
        <v>1305</v>
      </c>
      <c r="G42" s="16">
        <f t="shared" si="1"/>
        <v>2975</v>
      </c>
      <c r="H42" s="75">
        <f>F42/G42</f>
        <v>0.43865546218487395</v>
      </c>
      <c r="J42" s="27"/>
      <c r="K42" s="68">
        <f>SUM(K39:K41)</f>
        <v>107</v>
      </c>
      <c r="L42" s="42">
        <f>SUM(L39:L41)</f>
        <v>270</v>
      </c>
      <c r="M42" s="69">
        <f>K42/L42</f>
        <v>0.39629629629629631</v>
      </c>
      <c r="N42" s="38"/>
      <c r="O42" s="39"/>
      <c r="P42" s="30"/>
      <c r="Q42" s="29"/>
    </row>
    <row r="43" spans="1:17" x14ac:dyDescent="0.25">
      <c r="A43" s="88" t="s">
        <v>193</v>
      </c>
      <c r="B43" s="86">
        <v>8</v>
      </c>
      <c r="C43" s="86">
        <v>65</v>
      </c>
      <c r="D43" s="86">
        <v>3</v>
      </c>
      <c r="E43" s="86">
        <v>35</v>
      </c>
      <c r="F43" s="40">
        <f t="shared" ref="F43" si="8">B43+D43</f>
        <v>11</v>
      </c>
      <c r="G43" s="51">
        <f t="shared" ref="G43" si="9">C43+E43</f>
        <v>100</v>
      </c>
      <c r="H43" s="82">
        <f>F43/G43</f>
        <v>0.11</v>
      </c>
      <c r="J43" s="28"/>
      <c r="K43" s="29"/>
      <c r="M43" s="29"/>
      <c r="N43" s="29"/>
      <c r="O43" s="29"/>
      <c r="P43" s="29"/>
      <c r="Q43" s="29"/>
    </row>
    <row r="44" spans="1:17" x14ac:dyDescent="0.25">
      <c r="J44" s="29" t="s">
        <v>147</v>
      </c>
      <c r="K44" s="29">
        <f>K34+K42</f>
        <v>152</v>
      </c>
      <c r="L44" s="42">
        <f>L34+L42</f>
        <v>567</v>
      </c>
      <c r="M44" s="69">
        <f>K44/L44</f>
        <v>0.26807760141093473</v>
      </c>
    </row>
  </sheetData>
  <mergeCells count="2">
    <mergeCell ref="K19:L19"/>
    <mergeCell ref="P19:Q1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F1" workbookViewId="0">
      <selection activeCell="S24" sqref="S24"/>
    </sheetView>
  </sheetViews>
  <sheetFormatPr baseColWidth="10" defaultRowHeight="15" x14ac:dyDescent="0.25"/>
  <cols>
    <col min="1" max="1" width="17.140625" customWidth="1"/>
    <col min="11" max="11" width="12" customWidth="1"/>
  </cols>
  <sheetData>
    <row r="1" spans="1:15" ht="45" x14ac:dyDescent="0.25">
      <c r="B1" s="2" t="s">
        <v>31</v>
      </c>
      <c r="C1" s="13" t="s">
        <v>2</v>
      </c>
      <c r="D1" s="13" t="s">
        <v>3</v>
      </c>
      <c r="E1" s="13" t="s">
        <v>42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41</v>
      </c>
      <c r="K1" s="13" t="s">
        <v>8</v>
      </c>
      <c r="L1" s="13" t="s">
        <v>9</v>
      </c>
      <c r="M1" s="13" t="s">
        <v>10</v>
      </c>
      <c r="N1" s="13" t="s">
        <v>50</v>
      </c>
      <c r="O1" s="13" t="s">
        <v>45</v>
      </c>
    </row>
    <row r="2" spans="1:15" x14ac:dyDescent="0.25">
      <c r="A2" s="5" t="s">
        <v>12</v>
      </c>
      <c r="B2" s="17">
        <f>+MAYO!B5+JUNIO!B4+JULIO!B4+AGOSTO!B4+SEPTIEMBRE!B4+OCTUBRE!B4+NOVIEMBRE!B4+DICIEMBRE!B4</f>
        <v>19332</v>
      </c>
      <c r="C2" s="17">
        <f>+MAYO!C5+JUNIO!C4+JULIO!C4+AGOSTO!C4+SEPTIEMBRE!B4+OCTUBRE!B4+NOVIEMBRE!B4+DICIEMBRE!C4</f>
        <v>13951</v>
      </c>
      <c r="D2" s="17">
        <f>+MAYO!D5+JUNIO!D4+JULIO!D4+AGOSTO!D4+SEPTIEMBRE!D4+OCTUBRE!D4+NOVIEMBRE!D46+DICIEMBRE!D4</f>
        <v>1313</v>
      </c>
      <c r="E2" s="17">
        <f>+MAYO!E5+JUNIO!E4+JULIO!E4+AGOSTO!E4+SEPTIEMBRE!E4+OCTUBRE!E4+NOVIEMBRE!E4+DICIEMBRE!E4</f>
        <v>27195</v>
      </c>
      <c r="F2" s="17">
        <f>+MAYO!F5+JUNIO!F4+JULIO!F4+AGOSTO!F4+SEPTIEMBRE!F4+OCTUBRE!F4+NOVIEMBRE!F4+DICIEMBRE!F4</f>
        <v>13337</v>
      </c>
      <c r="G2" s="17">
        <f>+MAYO!G5+JUNIO!G4+JULIO!G4+AGOSTO!G4+SEPTIEMBRE!G4+OCTUBRE!G4+NOVIEMBRE!G4+DICIEMBRE!G4</f>
        <v>23931</v>
      </c>
      <c r="H2" s="5" t="str">
        <f>[2]JUNIO!$N$32</f>
        <v>Por habitación</v>
      </c>
      <c r="I2" s="6">
        <f>K2/F2</f>
        <v>65.152840218939787</v>
      </c>
      <c r="J2" s="18">
        <f>K2/B2</f>
        <v>44.948449720670389</v>
      </c>
      <c r="K2" s="6">
        <f>+MAYO!K5+JUNIO!K4+JULIO!K4+AGOSTO!K4+SEPTIEMBRE!K4+OCTUBRE!K4+NOVIEMBRE!K4+DICIEMBRE!K4</f>
        <v>868943.42999999993</v>
      </c>
      <c r="L2" s="7">
        <f>F2/G2</f>
        <v>0.55731060131210564</v>
      </c>
      <c r="M2" s="6">
        <f>K2/G2</f>
        <v>36.310368559608875</v>
      </c>
      <c r="N2" s="6">
        <f>+MAYO!N5+JUNIO!N4+JULIO!N4+AGOSTO!N4+SEPTIEMBRE!N4+OCTUBRE!N4+NOVIEMBRE!N4+DICIEMBRE!N4</f>
        <v>11513</v>
      </c>
      <c r="O2" s="18">
        <f>B2/N2</f>
        <v>1.6791453139928776</v>
      </c>
    </row>
    <row r="5" spans="1:15" x14ac:dyDescent="0.25">
      <c r="C5" s="42"/>
      <c r="K5" s="2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118" workbookViewId="0">
      <selection activeCell="A27" sqref="A27"/>
    </sheetView>
  </sheetViews>
  <sheetFormatPr baseColWidth="10" defaultRowHeight="15" x14ac:dyDescent="0.25"/>
  <cols>
    <col min="1" max="1" width="32.140625" customWidth="1"/>
    <col min="2" max="2" width="16.140625" customWidth="1"/>
    <col min="3" max="3" width="14.85546875" customWidth="1"/>
    <col min="4" max="4" width="16.28515625" customWidth="1"/>
    <col min="6" max="6" width="13.5703125" customWidth="1"/>
    <col min="8" max="8" width="12.28515625" bestFit="1" customWidth="1"/>
  </cols>
  <sheetData>
    <row r="1" spans="1:10" ht="4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25">
      <c r="A2" s="2" t="s">
        <v>0</v>
      </c>
      <c r="B2" s="2">
        <v>1114</v>
      </c>
      <c r="C2" s="2">
        <v>215</v>
      </c>
      <c r="D2" s="2">
        <v>1374</v>
      </c>
      <c r="E2" s="2">
        <v>1992</v>
      </c>
      <c r="F2" s="2" t="s">
        <v>11</v>
      </c>
      <c r="G2" s="4">
        <v>67.19</v>
      </c>
      <c r="H2" s="4">
        <v>92318.91</v>
      </c>
      <c r="I2" s="3">
        <v>0.60719999999999996</v>
      </c>
      <c r="J2" s="4">
        <v>46.34</v>
      </c>
    </row>
    <row r="3" spans="1:10" x14ac:dyDescent="0.25">
      <c r="A3" s="2" t="s">
        <v>1</v>
      </c>
      <c r="B3" s="2">
        <v>226</v>
      </c>
      <c r="C3" s="2">
        <v>27</v>
      </c>
      <c r="D3" s="2">
        <v>329</v>
      </c>
      <c r="E3" s="2">
        <v>953</v>
      </c>
      <c r="F3" s="2" t="s">
        <v>11</v>
      </c>
      <c r="G3" s="4">
        <v>50.63</v>
      </c>
      <c r="H3" s="4">
        <v>16658</v>
      </c>
      <c r="I3" s="3">
        <v>0.27929999999999999</v>
      </c>
      <c r="J3" s="4">
        <v>17.48</v>
      </c>
    </row>
    <row r="4" spans="1:10" x14ac:dyDescent="0.25">
      <c r="A4" s="5" t="s">
        <v>12</v>
      </c>
      <c r="B4" s="5">
        <f>SUM(B2:B3)</f>
        <v>1340</v>
      </c>
      <c r="C4" s="5">
        <f>SUM(C2:C3)</f>
        <v>242</v>
      </c>
      <c r="D4" s="5">
        <f>SUM(D2:D3)</f>
        <v>1703</v>
      </c>
      <c r="E4" s="5">
        <f>SUM(E2:E3)</f>
        <v>2945</v>
      </c>
      <c r="F4" s="5"/>
      <c r="G4" s="6">
        <f>H4/D4</f>
        <v>63.991139166177334</v>
      </c>
      <c r="H4" s="6">
        <f>SUM(H2:H3)</f>
        <v>108976.91</v>
      </c>
      <c r="I4" s="7">
        <f>SUM(I2:I3)/2</f>
        <v>0.44324999999999998</v>
      </c>
      <c r="J4" s="6">
        <f>H4/E4</f>
        <v>37.004044142614603</v>
      </c>
    </row>
    <row r="6" spans="1:10" x14ac:dyDescent="0.25">
      <c r="A6" t="s">
        <v>13</v>
      </c>
      <c r="G6">
        <f>(G2+G3)/2</f>
        <v>58.91</v>
      </c>
      <c r="J6">
        <f>(J3+J2)/2</f>
        <v>31.910000000000004</v>
      </c>
    </row>
    <row r="9" spans="1:10" x14ac:dyDescent="0.25">
      <c r="A9" s="12" t="s">
        <v>25</v>
      </c>
      <c r="B9" s="2" t="s">
        <v>22</v>
      </c>
      <c r="C9" s="8" t="s">
        <v>23</v>
      </c>
      <c r="D9" s="14"/>
    </row>
    <row r="10" spans="1:10" x14ac:dyDescent="0.25">
      <c r="A10" s="13" t="s">
        <v>2</v>
      </c>
      <c r="B10" s="2">
        <f>+B4</f>
        <v>1340</v>
      </c>
      <c r="C10" s="8">
        <f>+[3]MAYO!$B$3</f>
        <v>808</v>
      </c>
      <c r="D10" s="14"/>
    </row>
    <row r="11" spans="1:10" x14ac:dyDescent="0.25">
      <c r="A11" s="13" t="s">
        <v>3</v>
      </c>
      <c r="B11" s="2">
        <f>+C4</f>
        <v>242</v>
      </c>
      <c r="C11" s="8">
        <f>+[3]MAYO!$C$3</f>
        <v>788</v>
      </c>
      <c r="D11" s="14"/>
    </row>
    <row r="16" spans="1:10" x14ac:dyDescent="0.25">
      <c r="B16" s="2" t="s">
        <v>22</v>
      </c>
      <c r="C16" s="2" t="s">
        <v>23</v>
      </c>
    </row>
    <row r="17" spans="1:8" x14ac:dyDescent="0.25">
      <c r="A17" s="2" t="s">
        <v>25</v>
      </c>
      <c r="B17" s="3">
        <f>+I4</f>
        <v>0.44324999999999998</v>
      </c>
      <c r="C17" s="3">
        <f>+[3]MAYO!$I$3</f>
        <v>46.576507092198582</v>
      </c>
    </row>
    <row r="18" spans="1:8" x14ac:dyDescent="0.25">
      <c r="A18" s="2" t="s">
        <v>26</v>
      </c>
      <c r="B18" s="3">
        <f>+JUNIO!L4</f>
        <v>0.56543887147335425</v>
      </c>
      <c r="C18" s="3">
        <f>+[3]JUNIO!$I$3</f>
        <v>44.577252124645902</v>
      </c>
    </row>
    <row r="21" spans="1:8" x14ac:dyDescent="0.25">
      <c r="A21" s="2" t="s">
        <v>29</v>
      </c>
      <c r="B21" s="2" t="s">
        <v>22</v>
      </c>
      <c r="C21" s="2" t="s">
        <v>23</v>
      </c>
    </row>
    <row r="22" spans="1:8" x14ac:dyDescent="0.25">
      <c r="A22" s="2" t="s">
        <v>25</v>
      </c>
      <c r="B22" s="4">
        <f>+G4</f>
        <v>63.991139166177334</v>
      </c>
      <c r="C22" s="11">
        <f>+[3]MAYO!$G$3</f>
        <v>1356</v>
      </c>
    </row>
    <row r="23" spans="1:8" x14ac:dyDescent="0.25">
      <c r="A23" s="2" t="s">
        <v>26</v>
      </c>
      <c r="B23" s="11">
        <f>+JUNIO!I4</f>
        <v>63.773492723492723</v>
      </c>
      <c r="C23" s="11">
        <f>+[3]JUNIO!$G$3</f>
        <v>1219</v>
      </c>
    </row>
    <row r="24" spans="1:8" x14ac:dyDescent="0.25">
      <c r="B24" s="10"/>
      <c r="C24" s="10"/>
    </row>
    <row r="25" spans="1:8" x14ac:dyDescent="0.25">
      <c r="A25" t="s">
        <v>24</v>
      </c>
      <c r="H25" t="s">
        <v>30</v>
      </c>
    </row>
    <row r="26" spans="1:8" x14ac:dyDescent="0.25">
      <c r="A26" s="2" t="s">
        <v>29</v>
      </c>
      <c r="B26" s="2" t="s">
        <v>27</v>
      </c>
      <c r="C26" s="2" t="s">
        <v>28</v>
      </c>
    </row>
    <row r="27" spans="1:8" x14ac:dyDescent="0.25">
      <c r="A27" s="2" t="s">
        <v>26</v>
      </c>
      <c r="B27" s="11">
        <v>35.33</v>
      </c>
      <c r="C27" s="11">
        <v>27.2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="89" zoomScaleNormal="8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5" sqref="I25"/>
    </sheetView>
  </sheetViews>
  <sheetFormatPr baseColWidth="10" defaultRowHeight="15" x14ac:dyDescent="0.25"/>
  <cols>
    <col min="11" max="11" width="12" customWidth="1"/>
  </cols>
  <sheetData>
    <row r="1" spans="1:16" ht="45" x14ac:dyDescent="0.25">
      <c r="B1" s="2" t="s">
        <v>31</v>
      </c>
      <c r="C1" s="13" t="s">
        <v>2</v>
      </c>
      <c r="D1" s="13" t="s">
        <v>3</v>
      </c>
      <c r="E1" s="13" t="s">
        <v>42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41</v>
      </c>
      <c r="K1" s="13" t="s">
        <v>8</v>
      </c>
      <c r="L1" s="13" t="s">
        <v>9</v>
      </c>
      <c r="M1" s="13" t="s">
        <v>10</v>
      </c>
      <c r="N1" s="13" t="s">
        <v>51</v>
      </c>
      <c r="O1" s="13" t="s">
        <v>45</v>
      </c>
    </row>
    <row r="2" spans="1:16" x14ac:dyDescent="0.25">
      <c r="A2" s="2" t="s">
        <v>32</v>
      </c>
      <c r="B2" s="16">
        <f>+[1]JUNIO!$I$32</f>
        <v>412</v>
      </c>
      <c r="C2" s="16">
        <f>+[1]JUNIO!$J$32</f>
        <v>190</v>
      </c>
      <c r="D2" s="16">
        <f>+[1]JUNIO!$K$32</f>
        <v>27</v>
      </c>
      <c r="E2" s="16">
        <f>[1]JUNIO!$D$32</f>
        <v>1140</v>
      </c>
      <c r="F2" s="16">
        <f>+[1]JUNIO!$L$32</f>
        <v>329</v>
      </c>
      <c r="G2" s="16">
        <f>+[1]JUNIO!$M$32</f>
        <v>920</v>
      </c>
      <c r="H2" s="2" t="str">
        <f>[1]MAYO!$N$33</f>
        <v>Por habitación</v>
      </c>
      <c r="I2" s="4">
        <f>+[1]JUNIO!$O$32</f>
        <v>54.236686930091182</v>
      </c>
      <c r="J2" s="4">
        <f>+[1]JUNIO!$P$32</f>
        <v>43.310364077669902</v>
      </c>
      <c r="K2" s="4">
        <f>+[1]JUNIO!$Q$32</f>
        <v>17843.87</v>
      </c>
      <c r="L2" s="3">
        <f>+[1]JUNIO!$R$32</f>
        <v>0.3576086956521739</v>
      </c>
      <c r="M2" s="4">
        <f>+[1]JUNIO!$S$32</f>
        <v>19.395510869565218</v>
      </c>
      <c r="N2" s="16">
        <f>[1]JUNIO!$G$32</f>
        <v>217</v>
      </c>
      <c r="O2" s="25">
        <f>B2/N2</f>
        <v>1.8986175115207373</v>
      </c>
    </row>
    <row r="3" spans="1:16" x14ac:dyDescent="0.25">
      <c r="A3" s="2" t="s">
        <v>0</v>
      </c>
      <c r="B3" s="16">
        <f>[2]JUNIO!$I$32</f>
        <v>1331</v>
      </c>
      <c r="C3" s="16">
        <f>[2]JUNIO!$J$32</f>
        <v>727</v>
      </c>
      <c r="D3" s="16">
        <f>[2]JUNIO!$K$32</f>
        <v>149</v>
      </c>
      <c r="E3" s="16">
        <f>[2]JUNIO!$D$32</f>
        <v>2190</v>
      </c>
      <c r="F3" s="16">
        <f>[2]JUNIO!$L$32</f>
        <v>1114</v>
      </c>
      <c r="G3" s="16">
        <f>[2]JUNIO!$M$32</f>
        <v>1632</v>
      </c>
      <c r="H3" s="2" t="str">
        <f>[2]JUNIO!$N$32</f>
        <v>Por habitación</v>
      </c>
      <c r="I3" s="4">
        <f>[2]JUNIO!$O$32</f>
        <v>66.590017953321365</v>
      </c>
      <c r="J3" s="4">
        <f>[2]JUNIO!$P$32</f>
        <v>55.733493613824194</v>
      </c>
      <c r="K3" s="4">
        <f>+[2]JUNIO!$Q$32</f>
        <v>74181.279999999999</v>
      </c>
      <c r="L3" s="3">
        <f>+[2]JUNIO!$R$32</f>
        <v>0.68259803921568629</v>
      </c>
      <c r="M3" s="4">
        <f>+[2]JUNIO!$S$32</f>
        <v>45.454215686274509</v>
      </c>
      <c r="N3" s="16">
        <f>[2]JUNIO!$G$32</f>
        <v>873</v>
      </c>
      <c r="O3" s="25">
        <f>B3/N3</f>
        <v>1.5246277205040091</v>
      </c>
    </row>
    <row r="4" spans="1:16" x14ac:dyDescent="0.25">
      <c r="A4" s="5" t="s">
        <v>12</v>
      </c>
      <c r="B4" s="17">
        <f t="shared" ref="B4:G4" si="0">SUM(B2:B3)</f>
        <v>1743</v>
      </c>
      <c r="C4" s="17">
        <f>SUM(C2:C3)</f>
        <v>917</v>
      </c>
      <c r="D4" s="5">
        <f t="shared" si="0"/>
        <v>176</v>
      </c>
      <c r="E4" s="17">
        <f t="shared" si="0"/>
        <v>3330</v>
      </c>
      <c r="F4" s="5">
        <f t="shared" si="0"/>
        <v>1443</v>
      </c>
      <c r="G4" s="5">
        <f t="shared" si="0"/>
        <v>2552</v>
      </c>
      <c r="H4" s="5" t="str">
        <f>[2]JUNIO!$N$32</f>
        <v>Por habitación</v>
      </c>
      <c r="I4" s="6">
        <f>K4/F4</f>
        <v>63.773492723492723</v>
      </c>
      <c r="J4" s="18">
        <f>K4/B4</f>
        <v>52.796987951807225</v>
      </c>
      <c r="K4" s="6">
        <f>SUM(K2:K3)</f>
        <v>92025.15</v>
      </c>
      <c r="L4" s="7">
        <f>F4/G4</f>
        <v>0.56543887147335425</v>
      </c>
      <c r="M4" s="6">
        <f>K4/G4</f>
        <v>36.060011755485888</v>
      </c>
      <c r="N4" s="17">
        <f>SUM(N2:N3)</f>
        <v>1090</v>
      </c>
      <c r="O4" s="37">
        <f>B4/N4</f>
        <v>1.5990825688073393</v>
      </c>
    </row>
    <row r="6" spans="1:16" x14ac:dyDescent="0.25">
      <c r="A6" t="s">
        <v>13</v>
      </c>
      <c r="I6">
        <f>(I2+I3)/2</f>
        <v>60.413352441706273</v>
      </c>
      <c r="M6">
        <f>(M3+M2)/2</f>
        <v>32.424863277919862</v>
      </c>
    </row>
    <row r="8" spans="1:16" x14ac:dyDescent="0.25">
      <c r="K8" s="29"/>
      <c r="L8" s="29"/>
      <c r="M8" s="29"/>
      <c r="N8" s="29"/>
      <c r="O8" s="29"/>
      <c r="P8" s="29"/>
    </row>
    <row r="9" spans="1:16" x14ac:dyDescent="0.25">
      <c r="B9" s="2" t="s">
        <v>0</v>
      </c>
      <c r="C9" s="2"/>
      <c r="D9" s="2" t="s">
        <v>14</v>
      </c>
      <c r="E9" s="2"/>
      <c r="K9" s="29"/>
      <c r="L9" s="29"/>
      <c r="M9" s="29"/>
      <c r="N9" s="29"/>
      <c r="O9" s="29"/>
      <c r="P9" s="29"/>
    </row>
    <row r="10" spans="1:16" x14ac:dyDescent="0.25">
      <c r="B10" s="19" t="s">
        <v>46</v>
      </c>
      <c r="C10" s="21" t="s">
        <v>49</v>
      </c>
      <c r="D10" s="19" t="s">
        <v>46</v>
      </c>
      <c r="E10" s="21" t="s">
        <v>49</v>
      </c>
      <c r="F10" s="23" t="s">
        <v>47</v>
      </c>
      <c r="G10" s="21" t="s">
        <v>49</v>
      </c>
      <c r="H10" s="2" t="s">
        <v>48</v>
      </c>
      <c r="K10" s="29"/>
      <c r="L10" s="30"/>
      <c r="M10" s="46"/>
      <c r="N10" s="30"/>
      <c r="O10" s="29"/>
      <c r="P10" s="29"/>
    </row>
    <row r="11" spans="1:16" x14ac:dyDescent="0.25">
      <c r="A11">
        <v>1</v>
      </c>
      <c r="B11" s="24">
        <v>31</v>
      </c>
      <c r="C11" s="24">
        <v>60</v>
      </c>
      <c r="D11" s="24">
        <f>[1]JUNIO!$L$2</f>
        <v>4</v>
      </c>
      <c r="E11" s="24">
        <f>[1]JUNIO!$M$2</f>
        <v>33</v>
      </c>
      <c r="F11" s="25">
        <f>B11+D11</f>
        <v>35</v>
      </c>
      <c r="G11" s="16">
        <f>C11+E11</f>
        <v>93</v>
      </c>
      <c r="H11" s="20">
        <f>F11/G11</f>
        <v>0.37634408602150538</v>
      </c>
      <c r="K11" s="29"/>
      <c r="L11" s="30"/>
      <c r="M11" s="46"/>
      <c r="N11" s="30"/>
      <c r="O11" s="29"/>
      <c r="P11" s="29"/>
    </row>
    <row r="12" spans="1:16" x14ac:dyDescent="0.25">
      <c r="A12">
        <v>2</v>
      </c>
      <c r="B12" s="24">
        <v>60</v>
      </c>
      <c r="C12" s="24">
        <v>63</v>
      </c>
      <c r="D12" s="24">
        <f>[1]JUNIO!$L$3</f>
        <v>1</v>
      </c>
      <c r="E12" s="24">
        <f>[1]JUNIO!$M$3</f>
        <v>35</v>
      </c>
      <c r="F12" s="25">
        <f t="shared" ref="F12:G40" si="1">B12+D12</f>
        <v>61</v>
      </c>
      <c r="G12" s="16">
        <f t="shared" si="1"/>
        <v>98</v>
      </c>
      <c r="H12" s="26">
        <f t="shared" ref="H12:H42" si="2">F12/G12</f>
        <v>0.62244897959183676</v>
      </c>
      <c r="K12" s="29"/>
      <c r="L12" s="30"/>
      <c r="M12" s="46"/>
      <c r="N12" s="30"/>
      <c r="O12" s="29"/>
      <c r="P12" s="29"/>
    </row>
    <row r="13" spans="1:16" x14ac:dyDescent="0.25">
      <c r="A13">
        <v>3</v>
      </c>
      <c r="B13" s="24">
        <v>40</v>
      </c>
      <c r="C13" s="24">
        <v>43</v>
      </c>
      <c r="D13" s="24">
        <f>[1]JUNIO!$L$4</f>
        <v>5</v>
      </c>
      <c r="E13" s="24">
        <f>[1]JUNIO!$M$4</f>
        <v>34</v>
      </c>
      <c r="F13" s="25">
        <f t="shared" si="1"/>
        <v>45</v>
      </c>
      <c r="G13" s="16">
        <f t="shared" si="1"/>
        <v>77</v>
      </c>
      <c r="H13" s="26">
        <f t="shared" si="2"/>
        <v>0.58441558441558439</v>
      </c>
      <c r="K13" s="29"/>
      <c r="L13" s="30"/>
      <c r="M13" s="46"/>
      <c r="N13" s="30"/>
      <c r="O13" s="29"/>
      <c r="P13" s="29"/>
    </row>
    <row r="14" spans="1:16" x14ac:dyDescent="0.25">
      <c r="A14">
        <v>4</v>
      </c>
      <c r="B14" s="24">
        <v>52</v>
      </c>
      <c r="C14" s="24">
        <v>54</v>
      </c>
      <c r="D14" s="24">
        <f>[1]JUNIO!$L$5</f>
        <v>2</v>
      </c>
      <c r="E14" s="24">
        <f>[1]JUNIO!$M$5</f>
        <v>36</v>
      </c>
      <c r="F14" s="25">
        <f t="shared" si="1"/>
        <v>54</v>
      </c>
      <c r="G14" s="16">
        <f t="shared" si="1"/>
        <v>90</v>
      </c>
      <c r="H14" s="26">
        <f t="shared" si="2"/>
        <v>0.6</v>
      </c>
      <c r="K14" s="29"/>
      <c r="L14" s="30"/>
      <c r="M14" s="46"/>
      <c r="N14" s="30"/>
      <c r="O14" s="29"/>
      <c r="P14" s="29"/>
    </row>
    <row r="15" spans="1:16" x14ac:dyDescent="0.25">
      <c r="A15">
        <v>5</v>
      </c>
      <c r="B15" s="24">
        <v>51</v>
      </c>
      <c r="C15" s="24">
        <v>53</v>
      </c>
      <c r="D15" s="24">
        <f>[1]JUNIO!$L$6</f>
        <v>9</v>
      </c>
      <c r="E15" s="24">
        <f>[1]JUNIO!$M$6</f>
        <v>29</v>
      </c>
      <c r="F15" s="25">
        <f t="shared" si="1"/>
        <v>60</v>
      </c>
      <c r="G15" s="16">
        <f t="shared" si="1"/>
        <v>82</v>
      </c>
      <c r="H15" s="26">
        <f t="shared" si="2"/>
        <v>0.73170731707317072</v>
      </c>
      <c r="K15" s="29"/>
      <c r="L15" s="30"/>
      <c r="M15" s="46"/>
      <c r="N15" s="30"/>
      <c r="O15" s="29"/>
      <c r="P15" s="29"/>
    </row>
    <row r="16" spans="1:16" x14ac:dyDescent="0.25">
      <c r="A16">
        <v>6</v>
      </c>
      <c r="B16" s="24">
        <v>51</v>
      </c>
      <c r="C16" s="24">
        <v>56</v>
      </c>
      <c r="D16" s="24">
        <f>[1]JUNIO!$L$7</f>
        <v>5</v>
      </c>
      <c r="E16" s="24">
        <f>[1]JUNIO!$M$7</f>
        <v>33</v>
      </c>
      <c r="F16" s="25">
        <f t="shared" si="1"/>
        <v>56</v>
      </c>
      <c r="G16" s="16">
        <f t="shared" si="1"/>
        <v>89</v>
      </c>
      <c r="H16" s="26">
        <f t="shared" si="2"/>
        <v>0.6292134831460674</v>
      </c>
      <c r="K16" s="29"/>
      <c r="L16" s="30"/>
      <c r="M16" s="46"/>
      <c r="N16" s="30"/>
      <c r="O16" s="29"/>
      <c r="P16" s="29"/>
    </row>
    <row r="17" spans="1:16" x14ac:dyDescent="0.25">
      <c r="A17">
        <v>7</v>
      </c>
      <c r="B17" s="24">
        <v>28</v>
      </c>
      <c r="C17" s="24">
        <v>55</v>
      </c>
      <c r="D17" s="24">
        <f>[1]JUNIO!$L$8</f>
        <v>8</v>
      </c>
      <c r="E17" s="24">
        <f>[1]JUNIO!$M$8</f>
        <v>30</v>
      </c>
      <c r="F17" s="25">
        <f t="shared" si="1"/>
        <v>36</v>
      </c>
      <c r="G17" s="16">
        <f t="shared" si="1"/>
        <v>85</v>
      </c>
      <c r="H17" s="26">
        <f t="shared" si="2"/>
        <v>0.42352941176470588</v>
      </c>
      <c r="K17" s="29"/>
      <c r="L17" s="30"/>
      <c r="M17" s="46"/>
      <c r="N17" s="30"/>
      <c r="O17" s="29"/>
      <c r="P17" s="29"/>
    </row>
    <row r="18" spans="1:16" x14ac:dyDescent="0.25">
      <c r="A18">
        <v>8</v>
      </c>
      <c r="B18" s="24">
        <v>16</v>
      </c>
      <c r="C18" s="24">
        <v>55</v>
      </c>
      <c r="D18" s="24">
        <f>[1]JUNIO!$L$9</f>
        <v>1</v>
      </c>
      <c r="E18" s="24">
        <f>[1]JUNIO!$M$9</f>
        <v>30</v>
      </c>
      <c r="F18" s="25">
        <f t="shared" si="1"/>
        <v>17</v>
      </c>
      <c r="G18" s="16">
        <f t="shared" si="1"/>
        <v>85</v>
      </c>
      <c r="H18" s="26">
        <f t="shared" si="2"/>
        <v>0.2</v>
      </c>
      <c r="K18" s="29"/>
      <c r="L18" s="30"/>
      <c r="M18" s="46"/>
      <c r="N18" s="30"/>
      <c r="O18" s="29"/>
      <c r="P18" s="29"/>
    </row>
    <row r="19" spans="1:16" x14ac:dyDescent="0.25">
      <c r="A19">
        <v>9</v>
      </c>
      <c r="B19" s="24">
        <v>20</v>
      </c>
      <c r="C19" s="24">
        <v>55</v>
      </c>
      <c r="D19" s="24">
        <f>[1]JUNIO!$L$10</f>
        <v>8</v>
      </c>
      <c r="E19" s="24">
        <f>[1]JUNIO!$M$10</f>
        <v>35</v>
      </c>
      <c r="F19" s="25">
        <f t="shared" si="1"/>
        <v>28</v>
      </c>
      <c r="G19" s="16">
        <f t="shared" si="1"/>
        <v>90</v>
      </c>
      <c r="H19" s="26">
        <f t="shared" si="2"/>
        <v>0.31111111111111112</v>
      </c>
      <c r="K19" s="29"/>
      <c r="L19" s="30"/>
      <c r="M19" s="46"/>
      <c r="N19" s="30"/>
      <c r="O19" s="29"/>
      <c r="P19" s="29"/>
    </row>
    <row r="20" spans="1:16" x14ac:dyDescent="0.25">
      <c r="A20">
        <v>10</v>
      </c>
      <c r="B20" s="24">
        <v>45</v>
      </c>
      <c r="C20" s="24">
        <v>53</v>
      </c>
      <c r="D20" s="24">
        <f>[1]JUNIO!$L$11</f>
        <v>21</v>
      </c>
      <c r="E20" s="24">
        <f>[1]JUNIO!$M$11</f>
        <v>35</v>
      </c>
      <c r="F20" s="25">
        <f t="shared" si="1"/>
        <v>66</v>
      </c>
      <c r="G20" s="16">
        <f t="shared" si="1"/>
        <v>88</v>
      </c>
      <c r="H20" s="26">
        <f t="shared" si="2"/>
        <v>0.75</v>
      </c>
      <c r="K20" s="29"/>
      <c r="L20" s="30"/>
      <c r="M20" s="46"/>
      <c r="N20" s="30"/>
      <c r="O20" s="29"/>
      <c r="P20" s="29"/>
    </row>
    <row r="21" spans="1:16" x14ac:dyDescent="0.25">
      <c r="A21">
        <v>11</v>
      </c>
      <c r="B21" s="24">
        <v>55</v>
      </c>
      <c r="C21" s="24">
        <v>56</v>
      </c>
      <c r="D21" s="24">
        <f>[1]JUNIO!$L$12</f>
        <v>10</v>
      </c>
      <c r="E21" s="24">
        <f>[1]JUNIO!$M$12</f>
        <v>35</v>
      </c>
      <c r="F21" s="25">
        <f t="shared" si="1"/>
        <v>65</v>
      </c>
      <c r="G21" s="16">
        <f t="shared" si="1"/>
        <v>91</v>
      </c>
      <c r="H21" s="26">
        <f t="shared" si="2"/>
        <v>0.7142857142857143</v>
      </c>
      <c r="K21" s="29"/>
      <c r="L21" s="30"/>
      <c r="M21" s="46"/>
      <c r="N21" s="30"/>
      <c r="O21" s="29"/>
      <c r="P21" s="29"/>
    </row>
    <row r="22" spans="1:16" x14ac:dyDescent="0.25">
      <c r="A22">
        <v>12</v>
      </c>
      <c r="B22" s="24">
        <v>55</v>
      </c>
      <c r="C22" s="24">
        <v>58</v>
      </c>
      <c r="D22" s="24">
        <f>[1]JUNIO!$L$13</f>
        <v>28</v>
      </c>
      <c r="E22" s="24">
        <f>[1]JUNIO!$M$13</f>
        <v>38</v>
      </c>
      <c r="F22" s="25">
        <f t="shared" si="1"/>
        <v>83</v>
      </c>
      <c r="G22" s="16">
        <f t="shared" si="1"/>
        <v>96</v>
      </c>
      <c r="H22" s="26">
        <f t="shared" si="2"/>
        <v>0.86458333333333337</v>
      </c>
      <c r="K22" s="29"/>
      <c r="L22" s="30"/>
      <c r="M22" s="46"/>
      <c r="N22" s="30"/>
      <c r="O22" s="29"/>
      <c r="P22" s="29"/>
    </row>
    <row r="23" spans="1:16" x14ac:dyDescent="0.25">
      <c r="A23">
        <v>13</v>
      </c>
      <c r="B23" s="24">
        <v>59</v>
      </c>
      <c r="C23" s="24">
        <v>59</v>
      </c>
      <c r="D23" s="24">
        <f>[1]JUNIO!$L$14</f>
        <v>33</v>
      </c>
      <c r="E23" s="24">
        <f>[1]JUNIO!$M$14</f>
        <v>38</v>
      </c>
      <c r="F23" s="25">
        <f t="shared" si="1"/>
        <v>92</v>
      </c>
      <c r="G23" s="16">
        <f t="shared" si="1"/>
        <v>97</v>
      </c>
      <c r="H23" s="26">
        <f t="shared" si="2"/>
        <v>0.94845360824742264</v>
      </c>
      <c r="K23" s="29"/>
      <c r="L23" s="30"/>
      <c r="M23" s="46"/>
      <c r="N23" s="30"/>
      <c r="O23" s="29"/>
      <c r="P23" s="29"/>
    </row>
    <row r="24" spans="1:16" x14ac:dyDescent="0.25">
      <c r="A24">
        <v>14</v>
      </c>
      <c r="B24" s="24">
        <v>31</v>
      </c>
      <c r="C24" s="24">
        <v>59</v>
      </c>
      <c r="D24" s="24">
        <f>[1]JUNIO!$L$15</f>
        <v>33</v>
      </c>
      <c r="E24" s="24">
        <f>[1]JUNIO!$M$15</f>
        <v>38</v>
      </c>
      <c r="F24" s="25">
        <f t="shared" si="1"/>
        <v>64</v>
      </c>
      <c r="G24" s="16">
        <f t="shared" si="1"/>
        <v>97</v>
      </c>
      <c r="H24" s="26">
        <f t="shared" si="2"/>
        <v>0.65979381443298968</v>
      </c>
      <c r="K24" s="29"/>
      <c r="L24" s="30"/>
      <c r="M24" s="46"/>
      <c r="N24" s="30"/>
      <c r="O24" s="29"/>
      <c r="P24" s="29"/>
    </row>
    <row r="25" spans="1:16" x14ac:dyDescent="0.25">
      <c r="A25">
        <v>15</v>
      </c>
      <c r="B25" s="24">
        <v>21</v>
      </c>
      <c r="C25" s="24">
        <v>57</v>
      </c>
      <c r="D25" s="24">
        <f>[1]JUNIO!$L$16</f>
        <v>18</v>
      </c>
      <c r="E25" s="24">
        <f>[1]JUNIO!$M$16</f>
        <v>20</v>
      </c>
      <c r="F25" s="25">
        <f t="shared" si="1"/>
        <v>39</v>
      </c>
      <c r="G25" s="16">
        <f t="shared" si="1"/>
        <v>77</v>
      </c>
      <c r="H25" s="26">
        <f t="shared" si="2"/>
        <v>0.50649350649350644</v>
      </c>
      <c r="K25" s="29"/>
      <c r="L25" s="30"/>
      <c r="M25" s="46"/>
      <c r="N25" s="30"/>
      <c r="O25" s="29"/>
      <c r="P25" s="29"/>
    </row>
    <row r="26" spans="1:16" x14ac:dyDescent="0.25">
      <c r="A26">
        <v>16</v>
      </c>
      <c r="B26" s="24">
        <v>12</v>
      </c>
      <c r="C26" s="24">
        <v>59</v>
      </c>
      <c r="D26" s="24">
        <f>[1]JUNIO!$L$17</f>
        <v>6</v>
      </c>
      <c r="E26" s="24">
        <f>[1]JUNIO!$M$17</f>
        <v>33</v>
      </c>
      <c r="F26" s="25">
        <f t="shared" si="1"/>
        <v>18</v>
      </c>
      <c r="G26" s="16">
        <f t="shared" si="1"/>
        <v>92</v>
      </c>
      <c r="H26" s="26">
        <f t="shared" si="2"/>
        <v>0.19565217391304349</v>
      </c>
      <c r="K26" s="29"/>
      <c r="L26" s="30"/>
      <c r="M26" s="46"/>
      <c r="N26" s="30"/>
      <c r="O26" s="29"/>
      <c r="P26" s="29"/>
    </row>
    <row r="27" spans="1:16" x14ac:dyDescent="0.25">
      <c r="A27">
        <v>17</v>
      </c>
      <c r="B27" s="24">
        <v>41</v>
      </c>
      <c r="C27" s="24">
        <v>57</v>
      </c>
      <c r="D27" s="24">
        <f>[1]JUNIO!$L$18</f>
        <v>13</v>
      </c>
      <c r="E27" s="24">
        <f>[1]JUNIO!$M$18</f>
        <v>25</v>
      </c>
      <c r="F27" s="25">
        <f t="shared" si="1"/>
        <v>54</v>
      </c>
      <c r="G27" s="16">
        <f t="shared" si="1"/>
        <v>82</v>
      </c>
      <c r="H27" s="26">
        <f t="shared" si="2"/>
        <v>0.65853658536585369</v>
      </c>
      <c r="K27" s="29"/>
      <c r="L27" s="30"/>
      <c r="M27" s="46"/>
      <c r="N27" s="30"/>
      <c r="O27" s="29"/>
      <c r="P27" s="29"/>
    </row>
    <row r="28" spans="1:16" x14ac:dyDescent="0.25">
      <c r="A28">
        <v>18</v>
      </c>
      <c r="B28" s="24">
        <v>59</v>
      </c>
      <c r="C28" s="24">
        <v>59</v>
      </c>
      <c r="D28" s="24">
        <f>[1]JUNIO!$L$19</f>
        <v>18</v>
      </c>
      <c r="E28" s="24">
        <f>[1]JUNIO!$M$19</f>
        <v>20</v>
      </c>
      <c r="F28" s="25">
        <f t="shared" si="1"/>
        <v>77</v>
      </c>
      <c r="G28" s="16">
        <f t="shared" si="1"/>
        <v>79</v>
      </c>
      <c r="H28" s="26">
        <f t="shared" si="2"/>
        <v>0.97468354430379744</v>
      </c>
      <c r="K28" s="29"/>
      <c r="L28" s="30"/>
      <c r="M28" s="46"/>
      <c r="N28" s="30"/>
      <c r="O28" s="29"/>
      <c r="P28" s="29"/>
    </row>
    <row r="29" spans="1:16" x14ac:dyDescent="0.25">
      <c r="A29">
        <v>19</v>
      </c>
      <c r="B29" s="24">
        <v>59</v>
      </c>
      <c r="C29" s="24">
        <v>59</v>
      </c>
      <c r="D29" s="24">
        <f>[1]JUNIO!$L$20</f>
        <v>17</v>
      </c>
      <c r="E29" s="24">
        <f>[1]JUNIO!$M$20</f>
        <v>21</v>
      </c>
      <c r="F29" s="25">
        <f t="shared" si="1"/>
        <v>76</v>
      </c>
      <c r="G29" s="16">
        <f t="shared" si="1"/>
        <v>80</v>
      </c>
      <c r="H29" s="26">
        <f t="shared" si="2"/>
        <v>0.95</v>
      </c>
      <c r="K29" s="29"/>
      <c r="L29" s="30"/>
      <c r="M29" s="46"/>
      <c r="N29" s="30"/>
      <c r="O29" s="29"/>
      <c r="P29" s="29"/>
    </row>
    <row r="30" spans="1:16" x14ac:dyDescent="0.25">
      <c r="A30">
        <v>20</v>
      </c>
      <c r="B30" s="24">
        <v>57</v>
      </c>
      <c r="C30" s="24">
        <v>58</v>
      </c>
      <c r="D30" s="24">
        <f>[1]JUNIO!$L$21</f>
        <v>14</v>
      </c>
      <c r="E30" s="24">
        <f>[1]JUNIO!$M$21</f>
        <v>24</v>
      </c>
      <c r="F30" s="25">
        <f t="shared" si="1"/>
        <v>71</v>
      </c>
      <c r="G30" s="16">
        <f t="shared" si="1"/>
        <v>82</v>
      </c>
      <c r="H30" s="26">
        <f t="shared" si="2"/>
        <v>0.86585365853658536</v>
      </c>
      <c r="K30" s="29"/>
      <c r="L30" s="30"/>
      <c r="M30" s="46"/>
      <c r="N30" s="30"/>
      <c r="O30" s="29"/>
      <c r="P30" s="29"/>
    </row>
    <row r="31" spans="1:16" x14ac:dyDescent="0.25">
      <c r="A31">
        <v>21</v>
      </c>
      <c r="B31" s="24">
        <v>37</v>
      </c>
      <c r="C31" s="24">
        <v>58</v>
      </c>
      <c r="D31" s="24">
        <f>[1]JUNIO!$L$22</f>
        <v>8</v>
      </c>
      <c r="E31" s="24">
        <f>[1]JUNIO!$M$22</f>
        <v>30</v>
      </c>
      <c r="F31" s="25">
        <f t="shared" si="1"/>
        <v>45</v>
      </c>
      <c r="G31" s="16">
        <f t="shared" si="1"/>
        <v>88</v>
      </c>
      <c r="H31" s="26">
        <f t="shared" si="2"/>
        <v>0.51136363636363635</v>
      </c>
      <c r="K31" s="29"/>
      <c r="L31" s="30"/>
      <c r="M31" s="46"/>
      <c r="N31" s="30"/>
      <c r="O31" s="29"/>
      <c r="P31" s="29"/>
    </row>
    <row r="32" spans="1:16" x14ac:dyDescent="0.25">
      <c r="A32">
        <v>22</v>
      </c>
      <c r="B32" s="24">
        <v>17</v>
      </c>
      <c r="C32" s="24">
        <v>55</v>
      </c>
      <c r="D32" s="24">
        <f>[1]JUNIO!$L$23</f>
        <v>9</v>
      </c>
      <c r="E32" s="24">
        <f>[1]JUNIO!$M$23</f>
        <v>27</v>
      </c>
      <c r="F32" s="25">
        <f t="shared" si="1"/>
        <v>26</v>
      </c>
      <c r="G32" s="16">
        <f t="shared" si="1"/>
        <v>82</v>
      </c>
      <c r="H32" s="26">
        <f t="shared" si="2"/>
        <v>0.31707317073170732</v>
      </c>
      <c r="K32" s="29"/>
      <c r="L32" s="30"/>
      <c r="M32" s="46"/>
      <c r="N32" s="30"/>
      <c r="O32" s="29"/>
      <c r="P32" s="29"/>
    </row>
    <row r="33" spans="1:16" x14ac:dyDescent="0.25">
      <c r="A33">
        <v>23</v>
      </c>
      <c r="B33" s="24">
        <v>14</v>
      </c>
      <c r="C33" s="24">
        <v>53</v>
      </c>
      <c r="D33" s="24">
        <f>[1]JUNIO!$L$24</f>
        <v>4</v>
      </c>
      <c r="E33" s="24">
        <f>[1]JUNIO!$M$24</f>
        <v>32</v>
      </c>
      <c r="F33" s="25">
        <f t="shared" si="1"/>
        <v>18</v>
      </c>
      <c r="G33" s="16">
        <f t="shared" si="1"/>
        <v>85</v>
      </c>
      <c r="H33" s="26">
        <f t="shared" si="2"/>
        <v>0.21176470588235294</v>
      </c>
      <c r="K33" s="29"/>
      <c r="L33" s="30"/>
      <c r="M33" s="46"/>
      <c r="N33" s="30"/>
      <c r="O33" s="29"/>
      <c r="P33" s="29"/>
    </row>
    <row r="34" spans="1:16" x14ac:dyDescent="0.25">
      <c r="A34">
        <v>24</v>
      </c>
      <c r="B34" s="24">
        <v>37</v>
      </c>
      <c r="C34" s="24">
        <v>49</v>
      </c>
      <c r="D34" s="24">
        <f>[1]JUNIO!$L$25</f>
        <v>8</v>
      </c>
      <c r="E34" s="24">
        <f>[1]JUNIO!$M$25</f>
        <v>30</v>
      </c>
      <c r="F34" s="25">
        <f t="shared" si="1"/>
        <v>45</v>
      </c>
      <c r="G34" s="16">
        <f t="shared" si="1"/>
        <v>79</v>
      </c>
      <c r="H34" s="26">
        <f t="shared" si="2"/>
        <v>0.569620253164557</v>
      </c>
      <c r="K34" s="29"/>
      <c r="L34" s="30"/>
      <c r="M34" s="46"/>
      <c r="N34" s="30"/>
      <c r="O34" s="29"/>
      <c r="P34" s="29"/>
    </row>
    <row r="35" spans="1:16" x14ac:dyDescent="0.25">
      <c r="A35">
        <v>25</v>
      </c>
      <c r="B35" s="24">
        <v>45</v>
      </c>
      <c r="C35" s="24">
        <v>47</v>
      </c>
      <c r="D35" s="24">
        <f>[1]JUNIO!$L$26</f>
        <v>10</v>
      </c>
      <c r="E35" s="24">
        <f>[1]JUNIO!$M$26</f>
        <v>28</v>
      </c>
      <c r="F35" s="25">
        <f t="shared" si="1"/>
        <v>55</v>
      </c>
      <c r="G35" s="16">
        <f t="shared" si="1"/>
        <v>75</v>
      </c>
      <c r="H35" s="26">
        <f t="shared" si="2"/>
        <v>0.73333333333333328</v>
      </c>
      <c r="K35" s="29"/>
      <c r="L35" s="30"/>
      <c r="M35" s="46"/>
      <c r="N35" s="30"/>
      <c r="O35" s="29"/>
      <c r="P35" s="29"/>
    </row>
    <row r="36" spans="1:16" x14ac:dyDescent="0.25">
      <c r="A36">
        <v>26</v>
      </c>
      <c r="B36" s="24">
        <v>31</v>
      </c>
      <c r="C36" s="24">
        <v>52</v>
      </c>
      <c r="D36" s="24">
        <f>[1]JUNIO!$L$27</f>
        <v>12</v>
      </c>
      <c r="E36" s="24">
        <f>[1]JUNIO!$M$27</f>
        <v>26</v>
      </c>
      <c r="F36" s="25">
        <f t="shared" si="1"/>
        <v>43</v>
      </c>
      <c r="G36" s="16">
        <f t="shared" si="1"/>
        <v>78</v>
      </c>
      <c r="H36" s="26">
        <f t="shared" si="2"/>
        <v>0.55128205128205132</v>
      </c>
      <c r="K36" s="29"/>
      <c r="L36" s="30"/>
      <c r="M36" s="46"/>
      <c r="N36" s="30"/>
      <c r="O36" s="29"/>
      <c r="P36" s="29"/>
    </row>
    <row r="37" spans="1:16" x14ac:dyDescent="0.25">
      <c r="A37">
        <v>27</v>
      </c>
      <c r="B37" s="24">
        <v>27</v>
      </c>
      <c r="C37" s="24">
        <v>50</v>
      </c>
      <c r="D37" s="24">
        <f>[1]JUNIO!$L$28</f>
        <v>11</v>
      </c>
      <c r="E37" s="24">
        <f>[1]JUNIO!$M$28</f>
        <v>27</v>
      </c>
      <c r="F37" s="25">
        <f t="shared" si="1"/>
        <v>38</v>
      </c>
      <c r="G37" s="16">
        <f t="shared" si="1"/>
        <v>77</v>
      </c>
      <c r="H37" s="26">
        <f t="shared" si="2"/>
        <v>0.4935064935064935</v>
      </c>
      <c r="K37" s="29"/>
      <c r="L37" s="30"/>
      <c r="M37" s="46"/>
      <c r="N37" s="30"/>
      <c r="O37" s="29"/>
      <c r="P37" s="29"/>
    </row>
    <row r="38" spans="1:16" x14ac:dyDescent="0.25">
      <c r="A38">
        <v>28</v>
      </c>
      <c r="B38" s="24">
        <v>24</v>
      </c>
      <c r="C38" s="24">
        <v>47</v>
      </c>
      <c r="D38" s="24">
        <f>[1]JUNIO!$L$29</f>
        <v>4</v>
      </c>
      <c r="E38" s="24">
        <f>[1]JUNIO!$M$29</f>
        <v>34</v>
      </c>
      <c r="F38" s="25">
        <f t="shared" si="1"/>
        <v>28</v>
      </c>
      <c r="G38" s="16">
        <f t="shared" si="1"/>
        <v>81</v>
      </c>
      <c r="H38" s="26">
        <f t="shared" si="2"/>
        <v>0.34567901234567899</v>
      </c>
      <c r="K38" s="29"/>
      <c r="L38" s="30"/>
      <c r="M38" s="46"/>
      <c r="N38" s="30"/>
      <c r="O38" s="29"/>
      <c r="P38" s="29"/>
    </row>
    <row r="39" spans="1:16" x14ac:dyDescent="0.25">
      <c r="A39">
        <v>29</v>
      </c>
      <c r="B39" s="24">
        <v>16</v>
      </c>
      <c r="C39" s="24">
        <v>45</v>
      </c>
      <c r="D39" s="24">
        <f>[1]JUNIO!$L$30</f>
        <v>8</v>
      </c>
      <c r="E39" s="24">
        <f>[1]JUNIO!$M$30</f>
        <v>29</v>
      </c>
      <c r="F39" s="25">
        <f t="shared" si="1"/>
        <v>24</v>
      </c>
      <c r="G39" s="16">
        <f t="shared" si="1"/>
        <v>74</v>
      </c>
      <c r="H39" s="26">
        <f t="shared" si="2"/>
        <v>0.32432432432432434</v>
      </c>
      <c r="K39" s="29"/>
      <c r="L39" s="30"/>
      <c r="M39" s="46"/>
      <c r="N39" s="30"/>
      <c r="O39" s="29"/>
      <c r="P39" s="29"/>
    </row>
    <row r="40" spans="1:16" x14ac:dyDescent="0.25">
      <c r="A40">
        <v>30</v>
      </c>
      <c r="B40" s="32">
        <v>23</v>
      </c>
      <c r="C40" s="32">
        <v>48</v>
      </c>
      <c r="D40" s="24">
        <f>[1]JUNIO!$L$31</f>
        <v>1</v>
      </c>
      <c r="E40" s="24">
        <f>[1]JUNIO!$M$31</f>
        <v>35</v>
      </c>
      <c r="F40" s="25">
        <f t="shared" si="1"/>
        <v>24</v>
      </c>
      <c r="G40" s="16">
        <f t="shared" si="1"/>
        <v>83</v>
      </c>
      <c r="H40" s="26">
        <f t="shared" si="2"/>
        <v>0.28915662650602408</v>
      </c>
      <c r="K40" s="29"/>
      <c r="L40" s="29"/>
      <c r="M40" s="29"/>
      <c r="N40" s="29"/>
      <c r="O40" s="29"/>
      <c r="P40" s="29"/>
    </row>
    <row r="41" spans="1:16" x14ac:dyDescent="0.25">
      <c r="B41" s="33"/>
      <c r="C41" s="33"/>
      <c r="D41" s="33"/>
      <c r="E41" s="33"/>
      <c r="F41" s="73"/>
      <c r="G41" s="35"/>
      <c r="H41" s="74"/>
      <c r="K41" s="29"/>
      <c r="L41" s="29"/>
      <c r="M41" s="29"/>
      <c r="N41" s="29"/>
      <c r="O41" s="29"/>
      <c r="P41" s="29"/>
    </row>
    <row r="42" spans="1:16" x14ac:dyDescent="0.25">
      <c r="F42" s="44">
        <f>SUM(F11:F40)</f>
        <v>1443</v>
      </c>
      <c r="G42" s="45">
        <f>SUM(G11:G40)</f>
        <v>2552</v>
      </c>
      <c r="H42" s="43">
        <f t="shared" si="2"/>
        <v>0.56543887147335425</v>
      </c>
      <c r="K42" s="29"/>
      <c r="L42" s="29"/>
      <c r="M42" s="29"/>
      <c r="N42" s="29"/>
      <c r="O42" s="29"/>
      <c r="P42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L4" sqref="L4"/>
    </sheetView>
  </sheetViews>
  <sheetFormatPr baseColWidth="10" defaultRowHeight="15" x14ac:dyDescent="0.25"/>
  <sheetData>
    <row r="2" spans="1:4" x14ac:dyDescent="0.25">
      <c r="B2" s="2" t="s">
        <v>22</v>
      </c>
      <c r="C2" s="2" t="s">
        <v>23</v>
      </c>
      <c r="D2" s="2" t="s">
        <v>24</v>
      </c>
    </row>
    <row r="3" spans="1:4" x14ac:dyDescent="0.25">
      <c r="A3" s="8" t="s">
        <v>15</v>
      </c>
      <c r="B3" s="3">
        <v>0.26500000000000001</v>
      </c>
      <c r="C3" s="9">
        <v>9.8000000000000004E-2</v>
      </c>
      <c r="D3" s="9">
        <v>9.6237500000000004E-2</v>
      </c>
    </row>
    <row r="4" spans="1:4" x14ac:dyDescent="0.25">
      <c r="A4" s="8" t="s">
        <v>16</v>
      </c>
      <c r="B4" s="3">
        <v>0.42409999999999998</v>
      </c>
      <c r="C4" s="9">
        <v>5.8799999999999998E-2</v>
      </c>
      <c r="D4" s="9">
        <v>0.10731250000000001</v>
      </c>
    </row>
    <row r="5" spans="1:4" x14ac:dyDescent="0.25">
      <c r="A5" s="8" t="s">
        <v>17</v>
      </c>
      <c r="B5" s="3">
        <v>0.33975</v>
      </c>
      <c r="C5" s="9">
        <v>9.8000000000000004E-2</v>
      </c>
      <c r="D5" s="9">
        <v>0.18891249999999998</v>
      </c>
    </row>
    <row r="6" spans="1:4" x14ac:dyDescent="0.25">
      <c r="A6" s="8" t="s">
        <v>18</v>
      </c>
      <c r="B6" s="3">
        <v>0.38245000000000001</v>
      </c>
      <c r="C6" s="9">
        <v>0.27450000000000002</v>
      </c>
      <c r="D6" s="9">
        <v>0.27590000000000003</v>
      </c>
    </row>
    <row r="7" spans="1:4" x14ac:dyDescent="0.25">
      <c r="A7" s="8" t="s">
        <v>19</v>
      </c>
      <c r="B7" s="3">
        <v>0.4677</v>
      </c>
      <c r="C7" s="9">
        <v>0.50980000000000003</v>
      </c>
      <c r="D7" s="9">
        <v>0.278775</v>
      </c>
    </row>
    <row r="8" spans="1:4" x14ac:dyDescent="0.25">
      <c r="A8" s="8" t="s">
        <v>20</v>
      </c>
      <c r="B8" s="3">
        <v>0.41510000000000002</v>
      </c>
      <c r="C8" s="9">
        <v>0.45100000000000001</v>
      </c>
      <c r="D8" s="9">
        <v>0.27321249999999997</v>
      </c>
    </row>
    <row r="9" spans="1:4" x14ac:dyDescent="0.25">
      <c r="A9" s="8" t="s">
        <v>21</v>
      </c>
      <c r="B9" s="3">
        <v>0.29704999999999998</v>
      </c>
      <c r="C9" s="9">
        <v>0.4118</v>
      </c>
      <c r="D9" s="9">
        <v>0.20059999999999997</v>
      </c>
    </row>
    <row r="10" spans="1:4" x14ac:dyDescent="0.25">
      <c r="A10" s="8" t="s">
        <v>15</v>
      </c>
      <c r="B10" s="3">
        <v>0.21460000000000001</v>
      </c>
      <c r="C10" s="9">
        <v>0.25490000000000002</v>
      </c>
      <c r="D10" s="9">
        <v>0.18866250000000001</v>
      </c>
    </row>
    <row r="11" spans="1:4" x14ac:dyDescent="0.25">
      <c r="A11" s="8" t="s">
        <v>16</v>
      </c>
      <c r="B11" s="3">
        <v>0.24225000000000002</v>
      </c>
      <c r="C11" s="9">
        <v>9.8000000000000004E-2</v>
      </c>
      <c r="D11" s="9">
        <v>8.1725000000000006E-2</v>
      </c>
    </row>
    <row r="12" spans="1:4" x14ac:dyDescent="0.25">
      <c r="A12" s="8" t="s">
        <v>17</v>
      </c>
      <c r="B12" s="3">
        <v>0.58450000000000002</v>
      </c>
      <c r="C12" s="9">
        <v>0.27450000000000002</v>
      </c>
      <c r="D12" s="9">
        <v>0.35617500000000002</v>
      </c>
    </row>
    <row r="13" spans="1:4" x14ac:dyDescent="0.25">
      <c r="A13" s="8" t="s">
        <v>18</v>
      </c>
      <c r="B13" s="3">
        <v>0.50829999999999997</v>
      </c>
      <c r="C13" s="9">
        <v>0.4118</v>
      </c>
      <c r="D13" s="9">
        <v>0.39083750000000006</v>
      </c>
    </row>
    <row r="14" spans="1:4" x14ac:dyDescent="0.25">
      <c r="A14" s="8" t="s">
        <v>19</v>
      </c>
      <c r="B14" s="3">
        <v>0.74509999999999998</v>
      </c>
      <c r="C14" s="9">
        <v>0.31369999999999998</v>
      </c>
      <c r="D14" s="9">
        <v>0.42188749999999997</v>
      </c>
    </row>
    <row r="15" spans="1:4" x14ac:dyDescent="0.25">
      <c r="A15" s="8" t="s">
        <v>20</v>
      </c>
      <c r="B15" s="3">
        <v>0.83830000000000005</v>
      </c>
      <c r="C15" s="9">
        <v>0.29409999999999997</v>
      </c>
      <c r="D15" s="9">
        <v>0.58838749999999995</v>
      </c>
    </row>
    <row r="16" spans="1:4" x14ac:dyDescent="0.25">
      <c r="A16" s="8" t="s">
        <v>21</v>
      </c>
      <c r="B16" s="3">
        <v>0.64654999999999996</v>
      </c>
      <c r="C16" s="9">
        <v>7.8399999999999997E-2</v>
      </c>
      <c r="D16" s="9">
        <v>0.20378749999999998</v>
      </c>
    </row>
    <row r="17" spans="1:4" x14ac:dyDescent="0.25">
      <c r="A17" s="8" t="s">
        <v>15</v>
      </c>
      <c r="B17" s="3">
        <v>0.38070000000000004</v>
      </c>
      <c r="C17" s="9">
        <v>9.8000000000000004E-2</v>
      </c>
      <c r="D17" s="9">
        <v>0.15038749999999998</v>
      </c>
    </row>
    <row r="18" spans="1:4" x14ac:dyDescent="0.25">
      <c r="A18" s="8" t="s">
        <v>16</v>
      </c>
      <c r="B18" s="3">
        <v>0.16115000000000002</v>
      </c>
      <c r="C18" s="9">
        <v>3.9199999999999999E-2</v>
      </c>
      <c r="D18" s="9">
        <v>0.1058625</v>
      </c>
    </row>
    <row r="19" spans="1:4" x14ac:dyDescent="0.25">
      <c r="A19" s="8" t="s">
        <v>17</v>
      </c>
      <c r="B19" s="3">
        <v>0.45184999999999997</v>
      </c>
      <c r="C19" s="9">
        <v>0.23530000000000001</v>
      </c>
      <c r="D19" s="9">
        <v>0.26729999999999998</v>
      </c>
    </row>
    <row r="20" spans="1:4" x14ac:dyDescent="0.25">
      <c r="A20" s="8" t="s">
        <v>18</v>
      </c>
      <c r="B20" s="3">
        <v>0.64095000000000002</v>
      </c>
      <c r="C20" s="9">
        <v>0.31369999999999998</v>
      </c>
      <c r="D20" s="9">
        <v>0.40437499999999993</v>
      </c>
    </row>
    <row r="21" spans="1:4" x14ac:dyDescent="0.25">
      <c r="A21" s="8" t="s">
        <v>19</v>
      </c>
      <c r="B21" s="3">
        <v>0.62780000000000002</v>
      </c>
      <c r="C21" s="9">
        <v>0.45100000000000001</v>
      </c>
      <c r="D21" s="9">
        <v>0.47093749999999995</v>
      </c>
    </row>
    <row r="22" spans="1:4" x14ac:dyDescent="0.25">
      <c r="A22" s="8" t="s">
        <v>20</v>
      </c>
      <c r="B22" s="3">
        <v>0.5746</v>
      </c>
      <c r="C22" s="9">
        <v>0.45100000000000001</v>
      </c>
      <c r="D22" s="9">
        <v>0.49221249999999994</v>
      </c>
    </row>
    <row r="23" spans="1:4" x14ac:dyDescent="0.25">
      <c r="A23" s="8" t="s">
        <v>21</v>
      </c>
      <c r="B23" s="3">
        <v>0.35865000000000002</v>
      </c>
      <c r="C23" s="9">
        <v>0.27450000000000002</v>
      </c>
      <c r="D23" s="9">
        <v>0.39257500000000001</v>
      </c>
    </row>
    <row r="24" spans="1:4" x14ac:dyDescent="0.25">
      <c r="A24" s="8" t="s">
        <v>15</v>
      </c>
      <c r="B24" s="3">
        <v>0.23485</v>
      </c>
      <c r="C24" s="9">
        <v>0.25490000000000002</v>
      </c>
      <c r="D24" s="9">
        <v>0.25033749999999999</v>
      </c>
    </row>
    <row r="25" spans="1:4" x14ac:dyDescent="0.25">
      <c r="A25" s="8" t="s">
        <v>16</v>
      </c>
      <c r="B25" s="3">
        <v>0.14855000000000002</v>
      </c>
      <c r="C25" s="9">
        <v>0</v>
      </c>
      <c r="D25" s="9">
        <v>0.12612499999999999</v>
      </c>
    </row>
    <row r="26" spans="1:4" x14ac:dyDescent="0.25">
      <c r="A26" s="8" t="s">
        <v>17</v>
      </c>
      <c r="B26" s="3">
        <v>0.35865000000000002</v>
      </c>
      <c r="C26" s="9">
        <v>0.1961</v>
      </c>
      <c r="D26" s="9">
        <v>0.28121249999999998</v>
      </c>
    </row>
    <row r="27" spans="1:4" x14ac:dyDescent="0.25">
      <c r="A27" s="8" t="s">
        <v>18</v>
      </c>
      <c r="B27" s="3">
        <v>0.43979999999999997</v>
      </c>
      <c r="C27" s="9">
        <v>0.27450000000000002</v>
      </c>
      <c r="D27" s="9">
        <v>0.32617499999999999</v>
      </c>
    </row>
    <row r="28" spans="1:4" x14ac:dyDescent="0.25">
      <c r="A28" s="8" t="s">
        <v>19</v>
      </c>
      <c r="B28" s="3">
        <v>0.37025000000000002</v>
      </c>
      <c r="C28" s="9">
        <v>0.23530000000000001</v>
      </c>
      <c r="D28" s="9">
        <v>0.33181249999999995</v>
      </c>
    </row>
    <row r="29" spans="1:4" x14ac:dyDescent="0.25">
      <c r="A29" s="8" t="s">
        <v>20</v>
      </c>
      <c r="B29" s="3">
        <v>0.32969999999999999</v>
      </c>
      <c r="C29" s="9">
        <v>0.2157</v>
      </c>
      <c r="D29" s="9">
        <v>0.36811250000000001</v>
      </c>
    </row>
    <row r="30" spans="1:4" x14ac:dyDescent="0.25">
      <c r="A30" s="8" t="s">
        <v>21</v>
      </c>
      <c r="B30" s="3">
        <v>0.21704999999999999</v>
      </c>
      <c r="C30" s="9">
        <v>7.8399999999999997E-2</v>
      </c>
      <c r="D30" s="9">
        <v>0.32778750000000001</v>
      </c>
    </row>
    <row r="31" spans="1:4" x14ac:dyDescent="0.25">
      <c r="A31" s="8" t="s">
        <v>15</v>
      </c>
      <c r="B31" s="3">
        <v>0.21484999999999999</v>
      </c>
      <c r="C31" s="9">
        <v>9.8000000000000004E-2</v>
      </c>
      <c r="D31" s="9">
        <v>0.23856249999999998</v>
      </c>
    </row>
    <row r="32" spans="1:4" x14ac:dyDescent="0.25">
      <c r="A32" s="8" t="s">
        <v>16</v>
      </c>
      <c r="B32" s="3">
        <v>0.17069999999999999</v>
      </c>
      <c r="C32" s="9">
        <v>7.8399999999999997E-2</v>
      </c>
      <c r="D32" s="9">
        <v>0.18231249999999999</v>
      </c>
    </row>
    <row r="33" spans="2:4" x14ac:dyDescent="0.25">
      <c r="B33" s="15">
        <f>AVERAGE(B3:B32)</f>
        <v>0.40169500000000019</v>
      </c>
      <c r="C33" s="15">
        <f t="shared" ref="C33:D33" si="0">AVERAGE(C3:C32)</f>
        <v>0.23070999999999994</v>
      </c>
      <c r="D33" s="15">
        <f t="shared" si="0"/>
        <v>0.27894999999999998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M11" sqref="M11"/>
    </sheetView>
  </sheetViews>
  <sheetFormatPr baseColWidth="10" defaultRowHeight="15" x14ac:dyDescent="0.25"/>
  <cols>
    <col min="1" max="1" width="17.140625" customWidth="1"/>
    <col min="11" max="11" width="12" customWidth="1"/>
  </cols>
  <sheetData>
    <row r="1" spans="1:15" ht="45" x14ac:dyDescent="0.25">
      <c r="B1" s="2" t="s">
        <v>31</v>
      </c>
      <c r="C1" s="13" t="s">
        <v>2</v>
      </c>
      <c r="D1" s="13" t="s">
        <v>3</v>
      </c>
      <c r="E1" s="13" t="s">
        <v>42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41</v>
      </c>
      <c r="K1" s="13" t="s">
        <v>8</v>
      </c>
      <c r="L1" s="13" t="s">
        <v>9</v>
      </c>
      <c r="M1" s="13" t="s">
        <v>10</v>
      </c>
      <c r="N1" s="13" t="s">
        <v>50</v>
      </c>
      <c r="O1" s="13" t="s">
        <v>45</v>
      </c>
    </row>
    <row r="2" spans="1:15" x14ac:dyDescent="0.25">
      <c r="A2" s="2" t="s">
        <v>32</v>
      </c>
      <c r="B2" s="16">
        <f>[1]JULIO!$I$33</f>
        <v>423</v>
      </c>
      <c r="C2" s="16">
        <f>[1]JULIO!$J$33</f>
        <v>149</v>
      </c>
      <c r="D2" s="16">
        <f>[1]JULIO!$K$33</f>
        <v>44</v>
      </c>
      <c r="E2" s="16">
        <f>[1]JULIO!$D$33</f>
        <v>1178</v>
      </c>
      <c r="F2" s="16">
        <f>[1]JULIO!$L$33</f>
        <v>314</v>
      </c>
      <c r="G2" s="16">
        <f>[1]JULIO!$M$33</f>
        <v>895</v>
      </c>
      <c r="H2" s="2" t="str">
        <f>[1]MAYO!$N$33</f>
        <v>Por habitación</v>
      </c>
      <c r="I2" s="4">
        <f>[1]JULIO!$O$33</f>
        <v>59.223885350318483</v>
      </c>
      <c r="J2" s="4">
        <f>[1]JULIO!$P$33</f>
        <v>43.962884160756509</v>
      </c>
      <c r="K2" s="4">
        <f>[1]JULIO!$Q$33</f>
        <v>18596.300000000003</v>
      </c>
      <c r="L2" s="3">
        <f>[1]JULIO!$R$33</f>
        <v>0.35083798882681566</v>
      </c>
      <c r="M2" s="4">
        <f>[1]JULIO!$S$33</f>
        <v>20.777988826815644</v>
      </c>
      <c r="N2" s="25">
        <f>[1]JULIO!$G$33</f>
        <v>193</v>
      </c>
      <c r="O2" s="25">
        <f>B2/N2</f>
        <v>2.1917098445595853</v>
      </c>
    </row>
    <row r="3" spans="1:15" x14ac:dyDescent="0.25">
      <c r="A3" s="2" t="s">
        <v>0</v>
      </c>
      <c r="B3" s="16">
        <f>[2]JULIO!$I$33</f>
        <v>1834</v>
      </c>
      <c r="C3" s="16">
        <f>[2]JULIO!$J$33</f>
        <v>968</v>
      </c>
      <c r="D3" s="16">
        <f>[2]JULIO!$K$33</f>
        <v>195</v>
      </c>
      <c r="E3" s="16">
        <f>[2]JULIO!$D$33</f>
        <v>2263</v>
      </c>
      <c r="F3" s="16">
        <f>[2]JULIO!$L$33</f>
        <v>1334</v>
      </c>
      <c r="G3" s="16">
        <f>[2]JULIO!$M$33</f>
        <v>2012</v>
      </c>
      <c r="H3" s="2" t="str">
        <f>[2]JUNIO!$N$32</f>
        <v>Por habitación</v>
      </c>
      <c r="I3" s="4">
        <f>[2]JULIO!$O$33</f>
        <v>67.086439280359812</v>
      </c>
      <c r="J3" s="4">
        <f>[2]JULIO!$P$33</f>
        <v>48.796788440567063</v>
      </c>
      <c r="K3" s="4">
        <f>[2]JULIO!$Q$33</f>
        <v>89493.31</v>
      </c>
      <c r="L3" s="3">
        <f>[2]JULIO!$R$33</f>
        <v>0.66302186878727631</v>
      </c>
      <c r="M3" s="4">
        <f>[2]JULIO!$S$33</f>
        <v>44.479776341948309</v>
      </c>
      <c r="N3" s="25">
        <f>[2]JULIO!$G$33</f>
        <v>1163</v>
      </c>
      <c r="O3" s="25">
        <f>B3/N3</f>
        <v>1.5769561478933791</v>
      </c>
    </row>
    <row r="4" spans="1:15" x14ac:dyDescent="0.25">
      <c r="A4" s="5" t="s">
        <v>12</v>
      </c>
      <c r="B4" s="17">
        <f>SUM(B2:B3)</f>
        <v>2257</v>
      </c>
      <c r="C4" s="5">
        <f t="shared" ref="C4:G4" si="0">SUM(C2:C3)</f>
        <v>1117</v>
      </c>
      <c r="D4" s="5">
        <f t="shared" si="0"/>
        <v>239</v>
      </c>
      <c r="E4" s="17">
        <f t="shared" si="0"/>
        <v>3441</v>
      </c>
      <c r="F4" s="5">
        <f t="shared" si="0"/>
        <v>1648</v>
      </c>
      <c r="G4" s="5">
        <f t="shared" si="0"/>
        <v>2907</v>
      </c>
      <c r="H4" s="5" t="str">
        <f>[2]JUNIO!$N$32</f>
        <v>Por habitación</v>
      </c>
      <c r="I4" s="6">
        <f>K4/F4</f>
        <v>65.588355582524272</v>
      </c>
      <c r="J4" s="18">
        <f>K4/B4</f>
        <v>47.890832964111652</v>
      </c>
      <c r="K4" s="6">
        <f>SUM(K2:K3)</f>
        <v>108089.61</v>
      </c>
      <c r="L4" s="7">
        <f>F4/G4</f>
        <v>0.56690746474028209</v>
      </c>
      <c r="M4" s="6">
        <f>K4/G4</f>
        <v>37.182528379772961</v>
      </c>
      <c r="N4" s="37">
        <f>SUM(N2:N3)</f>
        <v>1356</v>
      </c>
      <c r="O4" s="37">
        <f>B4/N4</f>
        <v>1.6644542772861357</v>
      </c>
    </row>
    <row r="6" spans="1:15" x14ac:dyDescent="0.25">
      <c r="A6" t="s">
        <v>13</v>
      </c>
      <c r="I6">
        <f>(I2+I3)/2</f>
        <v>63.155162315339147</v>
      </c>
      <c r="M6">
        <f>(M3+M2)/2</f>
        <v>32.628882584381977</v>
      </c>
    </row>
    <row r="10" spans="1:15" x14ac:dyDescent="0.25">
      <c r="B10" s="2" t="s">
        <v>0</v>
      </c>
      <c r="C10" s="2"/>
      <c r="D10" s="2" t="s">
        <v>14</v>
      </c>
      <c r="E10" s="2"/>
    </row>
    <row r="11" spans="1:15" x14ac:dyDescent="0.25">
      <c r="B11" s="19" t="s">
        <v>46</v>
      </c>
      <c r="C11" s="21" t="s">
        <v>49</v>
      </c>
      <c r="D11" s="19" t="s">
        <v>46</v>
      </c>
      <c r="E11" s="21" t="s">
        <v>49</v>
      </c>
      <c r="F11" s="23" t="s">
        <v>47</v>
      </c>
      <c r="G11" s="21" t="s">
        <v>49</v>
      </c>
      <c r="H11" s="2" t="s">
        <v>48</v>
      </c>
    </row>
    <row r="12" spans="1:15" x14ac:dyDescent="0.25">
      <c r="A12">
        <v>1</v>
      </c>
      <c r="B12" s="24">
        <v>42</v>
      </c>
      <c r="C12" s="24">
        <v>58</v>
      </c>
      <c r="D12" s="24">
        <f>[1]JULIO!$L$2</f>
        <v>4</v>
      </c>
      <c r="E12" s="24">
        <f>[1]JULIO!$M$2</f>
        <v>33</v>
      </c>
      <c r="F12" s="25">
        <f>B12+D12</f>
        <v>46</v>
      </c>
      <c r="G12" s="16">
        <f>C12+E12</f>
        <v>91</v>
      </c>
      <c r="H12" s="26">
        <f>F12/G12</f>
        <v>0.50549450549450547</v>
      </c>
    </row>
    <row r="13" spans="1:15" x14ac:dyDescent="0.25">
      <c r="A13">
        <v>2</v>
      </c>
      <c r="B13" s="24">
        <v>47</v>
      </c>
      <c r="C13" s="24">
        <v>56</v>
      </c>
      <c r="D13" s="24">
        <f>[1]JULIO!$L$3</f>
        <v>6</v>
      </c>
      <c r="E13" s="24">
        <f>[1]JULIO!$M$3</f>
        <v>31</v>
      </c>
      <c r="F13" s="25">
        <f t="shared" ref="F13:G42" si="1">B13+D13</f>
        <v>53</v>
      </c>
      <c r="G13" s="16">
        <f t="shared" si="1"/>
        <v>87</v>
      </c>
      <c r="H13" s="26">
        <f t="shared" ref="H13:H43" si="2">F13/G13</f>
        <v>0.60919540229885061</v>
      </c>
    </row>
    <row r="14" spans="1:15" x14ac:dyDescent="0.25">
      <c r="A14">
        <v>3</v>
      </c>
      <c r="B14" s="24">
        <v>57</v>
      </c>
      <c r="C14" s="24">
        <v>57</v>
      </c>
      <c r="D14" s="24">
        <f>[1]JULIO!$L$4</f>
        <v>13</v>
      </c>
      <c r="E14" s="24">
        <f>[1]JULIO!$M$4</f>
        <v>25</v>
      </c>
      <c r="F14" s="25">
        <f t="shared" si="1"/>
        <v>70</v>
      </c>
      <c r="G14" s="16">
        <f t="shared" si="1"/>
        <v>82</v>
      </c>
      <c r="H14" s="26">
        <f t="shared" si="2"/>
        <v>0.85365853658536583</v>
      </c>
    </row>
    <row r="15" spans="1:15" x14ac:dyDescent="0.25">
      <c r="A15">
        <v>4</v>
      </c>
      <c r="B15" s="24">
        <v>54</v>
      </c>
      <c r="C15" s="24">
        <v>58</v>
      </c>
      <c r="D15" s="24">
        <f>[1]JULIO!$L$5</f>
        <v>8</v>
      </c>
      <c r="E15" s="24">
        <f>[1]JULIO!$M$5</f>
        <v>29</v>
      </c>
      <c r="F15" s="25">
        <f t="shared" si="1"/>
        <v>62</v>
      </c>
      <c r="G15" s="16">
        <f t="shared" si="1"/>
        <v>87</v>
      </c>
      <c r="H15" s="26">
        <f t="shared" si="2"/>
        <v>0.71264367816091956</v>
      </c>
    </row>
    <row r="16" spans="1:15" x14ac:dyDescent="0.25">
      <c r="A16">
        <v>5</v>
      </c>
      <c r="B16" s="24">
        <v>39</v>
      </c>
      <c r="C16" s="24">
        <v>47</v>
      </c>
      <c r="D16" s="24">
        <f>[1]JULIO!$L$6</f>
        <v>0</v>
      </c>
      <c r="E16" s="24">
        <f>[1]JULIO!$M$6</f>
        <v>37</v>
      </c>
      <c r="F16" s="25">
        <f t="shared" si="1"/>
        <v>39</v>
      </c>
      <c r="G16" s="16">
        <f t="shared" si="1"/>
        <v>84</v>
      </c>
      <c r="H16" s="26">
        <f t="shared" si="2"/>
        <v>0.4642857142857143</v>
      </c>
    </row>
    <row r="17" spans="1:8" x14ac:dyDescent="0.25">
      <c r="A17">
        <v>6</v>
      </c>
      <c r="B17" s="24">
        <v>28</v>
      </c>
      <c r="C17" s="24">
        <v>50</v>
      </c>
      <c r="D17" s="24">
        <f>[1]JULIO!$L$7</f>
        <v>12</v>
      </c>
      <c r="E17" s="24">
        <f>[1]JULIO!$M$7</f>
        <v>26</v>
      </c>
      <c r="F17" s="25">
        <f t="shared" si="1"/>
        <v>40</v>
      </c>
      <c r="G17" s="16">
        <f t="shared" si="1"/>
        <v>76</v>
      </c>
      <c r="H17" s="26">
        <f t="shared" si="2"/>
        <v>0.52631578947368418</v>
      </c>
    </row>
    <row r="18" spans="1:8" x14ac:dyDescent="0.25">
      <c r="A18">
        <v>7</v>
      </c>
      <c r="B18" s="24">
        <v>25</v>
      </c>
      <c r="C18" s="24">
        <v>55</v>
      </c>
      <c r="D18" s="24">
        <f>[1]JULIO!$L$8</f>
        <v>1</v>
      </c>
      <c r="E18" s="24">
        <f>[1]JULIO!$M$8</f>
        <v>33</v>
      </c>
      <c r="F18" s="25">
        <f t="shared" si="1"/>
        <v>26</v>
      </c>
      <c r="G18" s="16">
        <f t="shared" si="1"/>
        <v>88</v>
      </c>
      <c r="H18" s="26">
        <f t="shared" si="2"/>
        <v>0.29545454545454547</v>
      </c>
    </row>
    <row r="19" spans="1:8" x14ac:dyDescent="0.25">
      <c r="A19">
        <v>8</v>
      </c>
      <c r="B19" s="24">
        <v>37</v>
      </c>
      <c r="C19" s="24">
        <v>58</v>
      </c>
      <c r="D19" s="24">
        <f>[1]JULIO!$L$9</f>
        <v>8</v>
      </c>
      <c r="E19" s="24">
        <f>[1]JULIO!$M$9</f>
        <v>29</v>
      </c>
      <c r="F19" s="25">
        <f t="shared" si="1"/>
        <v>45</v>
      </c>
      <c r="G19" s="16">
        <f t="shared" si="1"/>
        <v>87</v>
      </c>
      <c r="H19" s="26">
        <f t="shared" si="2"/>
        <v>0.51724137931034486</v>
      </c>
    </row>
    <row r="20" spans="1:8" x14ac:dyDescent="0.25">
      <c r="A20">
        <v>9</v>
      </c>
      <c r="B20" s="24">
        <v>54</v>
      </c>
      <c r="C20" s="24">
        <v>59</v>
      </c>
      <c r="D20" s="24">
        <f>[1]JULIO!$L$10</f>
        <v>11</v>
      </c>
      <c r="E20" s="24">
        <f>[1]JULIO!$M$10</f>
        <v>26</v>
      </c>
      <c r="F20" s="25">
        <f t="shared" si="1"/>
        <v>65</v>
      </c>
      <c r="G20" s="16">
        <f t="shared" si="1"/>
        <v>85</v>
      </c>
      <c r="H20" s="26">
        <f t="shared" si="2"/>
        <v>0.76470588235294112</v>
      </c>
    </row>
    <row r="21" spans="1:8" x14ac:dyDescent="0.25">
      <c r="A21">
        <v>10</v>
      </c>
      <c r="B21" s="24">
        <v>69</v>
      </c>
      <c r="C21" s="24">
        <v>72</v>
      </c>
      <c r="D21" s="24">
        <f>[1]JULIO!$L$11</f>
        <v>13</v>
      </c>
      <c r="E21" s="24">
        <f>[1]JULIO!$M$11</f>
        <v>24</v>
      </c>
      <c r="F21" s="25">
        <f t="shared" si="1"/>
        <v>82</v>
      </c>
      <c r="G21" s="16">
        <f t="shared" si="1"/>
        <v>96</v>
      </c>
      <c r="H21" s="26">
        <f t="shared" si="2"/>
        <v>0.85416666666666663</v>
      </c>
    </row>
    <row r="22" spans="1:8" x14ac:dyDescent="0.25">
      <c r="A22">
        <v>11</v>
      </c>
      <c r="B22" s="24">
        <v>70</v>
      </c>
      <c r="C22" s="24">
        <v>72</v>
      </c>
      <c r="D22" s="24">
        <f>[1]JULIO!$L$12</f>
        <v>9</v>
      </c>
      <c r="E22" s="24">
        <f>[1]JULIO!$M$12</f>
        <v>28</v>
      </c>
      <c r="F22" s="25">
        <f t="shared" si="1"/>
        <v>79</v>
      </c>
      <c r="G22" s="16">
        <f t="shared" si="1"/>
        <v>100</v>
      </c>
      <c r="H22" s="26">
        <f t="shared" si="2"/>
        <v>0.79</v>
      </c>
    </row>
    <row r="23" spans="1:8" x14ac:dyDescent="0.25">
      <c r="A23">
        <v>12</v>
      </c>
      <c r="B23" s="24">
        <v>36</v>
      </c>
      <c r="C23" s="24">
        <v>71</v>
      </c>
      <c r="D23" s="24">
        <f>[1]JULIO!$L$13</f>
        <v>9</v>
      </c>
      <c r="E23" s="24">
        <f>[1]JULIO!$M$13</f>
        <v>28</v>
      </c>
      <c r="F23" s="25">
        <f t="shared" si="1"/>
        <v>45</v>
      </c>
      <c r="G23" s="16">
        <f t="shared" si="1"/>
        <v>99</v>
      </c>
      <c r="H23" s="26">
        <f t="shared" si="2"/>
        <v>0.45454545454545453</v>
      </c>
    </row>
    <row r="24" spans="1:8" x14ac:dyDescent="0.25">
      <c r="A24">
        <v>13</v>
      </c>
      <c r="B24" s="24">
        <v>60</v>
      </c>
      <c r="C24" s="24">
        <v>70</v>
      </c>
      <c r="D24" s="24">
        <f>[1]JULIO!$L$14</f>
        <v>5</v>
      </c>
      <c r="E24" s="24">
        <f>[1]JULIO!$M$14</f>
        <v>32</v>
      </c>
      <c r="F24" s="25">
        <f t="shared" si="1"/>
        <v>65</v>
      </c>
      <c r="G24" s="16">
        <f t="shared" si="1"/>
        <v>102</v>
      </c>
      <c r="H24" s="26">
        <f t="shared" si="2"/>
        <v>0.63725490196078427</v>
      </c>
    </row>
    <row r="25" spans="1:8" x14ac:dyDescent="0.25">
      <c r="A25">
        <v>14</v>
      </c>
      <c r="B25" s="24">
        <v>28</v>
      </c>
      <c r="C25" s="24">
        <v>66</v>
      </c>
      <c r="D25" s="24">
        <f>[1]JULIO!$L$15</f>
        <v>13</v>
      </c>
      <c r="E25" s="24">
        <f>[1]JULIO!$M$15</f>
        <v>23</v>
      </c>
      <c r="F25" s="25">
        <f t="shared" si="1"/>
        <v>41</v>
      </c>
      <c r="G25" s="16">
        <f t="shared" si="1"/>
        <v>89</v>
      </c>
      <c r="H25" s="26">
        <f t="shared" si="2"/>
        <v>0.4606741573033708</v>
      </c>
    </row>
    <row r="26" spans="1:8" x14ac:dyDescent="0.25">
      <c r="A26">
        <v>15</v>
      </c>
      <c r="B26" s="24">
        <v>40</v>
      </c>
      <c r="C26" s="24">
        <v>65</v>
      </c>
      <c r="D26" s="24">
        <f>[1]JULIO!$L$16</f>
        <v>19</v>
      </c>
      <c r="E26" s="24">
        <f>[1]JULIO!$M$16</f>
        <v>38</v>
      </c>
      <c r="F26" s="25">
        <f t="shared" si="1"/>
        <v>59</v>
      </c>
      <c r="G26" s="16">
        <f t="shared" si="1"/>
        <v>103</v>
      </c>
      <c r="H26" s="26">
        <f t="shared" si="2"/>
        <v>0.57281553398058249</v>
      </c>
    </row>
    <row r="27" spans="1:8" x14ac:dyDescent="0.25">
      <c r="A27">
        <v>16</v>
      </c>
      <c r="B27" s="24">
        <v>60</v>
      </c>
      <c r="C27" s="24">
        <v>67</v>
      </c>
      <c r="D27" s="24">
        <f>[1]JULIO!$L$17</f>
        <v>22</v>
      </c>
      <c r="E27" s="24">
        <f>[1]JULIO!$M$17</f>
        <v>37</v>
      </c>
      <c r="F27" s="25">
        <f t="shared" si="1"/>
        <v>82</v>
      </c>
      <c r="G27" s="16">
        <f t="shared" si="1"/>
        <v>104</v>
      </c>
      <c r="H27" s="26">
        <f t="shared" si="2"/>
        <v>0.78846153846153844</v>
      </c>
    </row>
    <row r="28" spans="1:8" x14ac:dyDescent="0.25">
      <c r="A28">
        <v>17</v>
      </c>
      <c r="B28" s="24">
        <v>71</v>
      </c>
      <c r="C28" s="24">
        <v>71</v>
      </c>
      <c r="D28" s="24">
        <f>[1]JULIO!$L$18</f>
        <v>16</v>
      </c>
      <c r="E28" s="24">
        <f>[1]JULIO!$M$18</f>
        <v>19</v>
      </c>
      <c r="F28" s="25">
        <f t="shared" si="1"/>
        <v>87</v>
      </c>
      <c r="G28" s="16">
        <f t="shared" si="1"/>
        <v>90</v>
      </c>
      <c r="H28" s="26">
        <f t="shared" si="2"/>
        <v>0.96666666666666667</v>
      </c>
    </row>
    <row r="29" spans="1:8" x14ac:dyDescent="0.25">
      <c r="A29">
        <v>18</v>
      </c>
      <c r="B29" s="24">
        <v>60</v>
      </c>
      <c r="C29" s="24">
        <v>72</v>
      </c>
      <c r="D29" s="24">
        <f>[1]JULIO!$L$19</f>
        <v>16</v>
      </c>
      <c r="E29" s="24">
        <f>[1]JULIO!$M$19</f>
        <v>21</v>
      </c>
      <c r="F29" s="25">
        <f t="shared" si="1"/>
        <v>76</v>
      </c>
      <c r="G29" s="16">
        <f t="shared" si="1"/>
        <v>93</v>
      </c>
      <c r="H29" s="26">
        <f t="shared" si="2"/>
        <v>0.81720430107526887</v>
      </c>
    </row>
    <row r="30" spans="1:8" x14ac:dyDescent="0.25">
      <c r="A30">
        <v>19</v>
      </c>
      <c r="B30" s="24">
        <v>38</v>
      </c>
      <c r="C30" s="24">
        <v>70</v>
      </c>
      <c r="D30" s="24">
        <f>[1]JULIO!$L$20</f>
        <v>15</v>
      </c>
      <c r="E30" s="24">
        <f>[1]JULIO!$M$20</f>
        <v>22</v>
      </c>
      <c r="F30" s="25">
        <f t="shared" si="1"/>
        <v>53</v>
      </c>
      <c r="G30" s="16">
        <f t="shared" si="1"/>
        <v>92</v>
      </c>
      <c r="H30" s="26">
        <f t="shared" si="2"/>
        <v>0.57608695652173914</v>
      </c>
    </row>
    <row r="31" spans="1:8" x14ac:dyDescent="0.25">
      <c r="A31">
        <v>20</v>
      </c>
      <c r="B31" s="24">
        <v>26</v>
      </c>
      <c r="C31" s="24">
        <v>68</v>
      </c>
      <c r="D31" s="24">
        <f>[1]JULIO!$L$21</f>
        <v>10</v>
      </c>
      <c r="E31" s="24">
        <f>[1]JULIO!$M$21</f>
        <v>36</v>
      </c>
      <c r="F31" s="25">
        <f t="shared" si="1"/>
        <v>36</v>
      </c>
      <c r="G31" s="16">
        <f t="shared" si="1"/>
        <v>104</v>
      </c>
      <c r="H31" s="26">
        <f t="shared" si="2"/>
        <v>0.34615384615384615</v>
      </c>
    </row>
    <row r="32" spans="1:8" x14ac:dyDescent="0.25">
      <c r="A32">
        <v>21</v>
      </c>
      <c r="B32" s="24">
        <v>29</v>
      </c>
      <c r="C32" s="24">
        <v>69</v>
      </c>
      <c r="D32" s="24">
        <f>[1]JULIO!$L$22</f>
        <v>15</v>
      </c>
      <c r="E32" s="24">
        <f>[1]JULIO!$M$22</f>
        <v>19</v>
      </c>
      <c r="F32" s="25">
        <f t="shared" si="1"/>
        <v>44</v>
      </c>
      <c r="G32" s="16">
        <f t="shared" si="1"/>
        <v>88</v>
      </c>
      <c r="H32" s="26">
        <f t="shared" si="2"/>
        <v>0.5</v>
      </c>
    </row>
    <row r="33" spans="1:8" x14ac:dyDescent="0.25">
      <c r="A33">
        <v>22</v>
      </c>
      <c r="B33" s="24">
        <v>47</v>
      </c>
      <c r="C33" s="24">
        <v>54</v>
      </c>
      <c r="D33" s="24">
        <f>[1]JULIO!$L$23</f>
        <v>9</v>
      </c>
      <c r="E33" s="24">
        <f>[1]JULIO!$M$23</f>
        <v>28</v>
      </c>
      <c r="F33" s="25">
        <f t="shared" si="1"/>
        <v>56</v>
      </c>
      <c r="G33" s="16">
        <f t="shared" si="1"/>
        <v>82</v>
      </c>
      <c r="H33" s="26">
        <f t="shared" si="2"/>
        <v>0.68292682926829273</v>
      </c>
    </row>
    <row r="34" spans="1:8" x14ac:dyDescent="0.25">
      <c r="A34">
        <v>23</v>
      </c>
      <c r="B34" s="24">
        <v>41</v>
      </c>
      <c r="C34" s="24">
        <v>68</v>
      </c>
      <c r="D34" s="24">
        <f>[1]JULIO!$L$24</f>
        <v>10</v>
      </c>
      <c r="E34" s="24">
        <f>[1]JULIO!$M$24</f>
        <v>27</v>
      </c>
      <c r="F34" s="25">
        <f t="shared" si="1"/>
        <v>51</v>
      </c>
      <c r="G34" s="16">
        <f t="shared" si="1"/>
        <v>95</v>
      </c>
      <c r="H34" s="26">
        <f t="shared" si="2"/>
        <v>0.5368421052631579</v>
      </c>
    </row>
    <row r="35" spans="1:8" x14ac:dyDescent="0.25">
      <c r="A35">
        <v>24</v>
      </c>
      <c r="B35" s="24">
        <v>51</v>
      </c>
      <c r="C35" s="24">
        <v>70</v>
      </c>
      <c r="D35" s="24">
        <f>[1]JULIO!$L$25</f>
        <v>17</v>
      </c>
      <c r="E35" s="24">
        <f>[1]JULIO!$M$25</f>
        <v>20</v>
      </c>
      <c r="F35" s="25">
        <f t="shared" si="1"/>
        <v>68</v>
      </c>
      <c r="G35" s="16">
        <f t="shared" si="1"/>
        <v>90</v>
      </c>
      <c r="H35" s="26">
        <f t="shared" si="2"/>
        <v>0.75555555555555554</v>
      </c>
    </row>
    <row r="36" spans="1:8" x14ac:dyDescent="0.25">
      <c r="A36">
        <v>25</v>
      </c>
      <c r="B36" s="24">
        <v>43</v>
      </c>
      <c r="C36" s="24">
        <v>69</v>
      </c>
      <c r="D36" s="24">
        <f>[1]JULIO!$L$26</f>
        <v>19</v>
      </c>
      <c r="E36" s="24">
        <f>[1]JULIO!$M$26</f>
        <v>37</v>
      </c>
      <c r="F36" s="25">
        <f t="shared" si="1"/>
        <v>62</v>
      </c>
      <c r="G36" s="16">
        <f t="shared" si="1"/>
        <v>106</v>
      </c>
      <c r="H36" s="26">
        <f t="shared" si="2"/>
        <v>0.58490566037735847</v>
      </c>
    </row>
    <row r="37" spans="1:8" x14ac:dyDescent="0.25">
      <c r="A37">
        <v>26</v>
      </c>
      <c r="B37" s="24">
        <v>27</v>
      </c>
      <c r="C37" s="24">
        <v>67</v>
      </c>
      <c r="D37" s="24">
        <f>[1]JULIO!$L$27</f>
        <v>9</v>
      </c>
      <c r="E37" s="24">
        <f>[1]JULIO!$M$27</f>
        <v>28</v>
      </c>
      <c r="F37" s="25">
        <f t="shared" si="1"/>
        <v>36</v>
      </c>
      <c r="G37" s="16">
        <f t="shared" si="1"/>
        <v>95</v>
      </c>
      <c r="H37" s="26">
        <f t="shared" si="2"/>
        <v>0.37894736842105264</v>
      </c>
    </row>
    <row r="38" spans="1:8" x14ac:dyDescent="0.25">
      <c r="A38">
        <v>27</v>
      </c>
      <c r="B38" s="24">
        <v>41</v>
      </c>
      <c r="C38" s="24">
        <v>69</v>
      </c>
      <c r="D38" s="24">
        <f>[1]JULIO!$L$28</f>
        <v>6</v>
      </c>
      <c r="E38" s="24">
        <f>[1]JULIO!$M$28</f>
        <v>31</v>
      </c>
      <c r="F38" s="25">
        <f t="shared" si="1"/>
        <v>47</v>
      </c>
      <c r="G38" s="16">
        <f t="shared" si="1"/>
        <v>100</v>
      </c>
      <c r="H38" s="26">
        <f t="shared" si="2"/>
        <v>0.47</v>
      </c>
    </row>
    <row r="39" spans="1:8" x14ac:dyDescent="0.25">
      <c r="A39">
        <v>28</v>
      </c>
      <c r="B39" s="24">
        <v>16</v>
      </c>
      <c r="C39" s="24">
        <v>71</v>
      </c>
      <c r="D39" s="24">
        <f>[1]JULIO!$L$29</f>
        <v>2</v>
      </c>
      <c r="E39" s="24">
        <f>[1]JULIO!$M$29</f>
        <v>34</v>
      </c>
      <c r="F39" s="25">
        <f t="shared" si="1"/>
        <v>18</v>
      </c>
      <c r="G39" s="16">
        <f t="shared" si="1"/>
        <v>105</v>
      </c>
      <c r="H39" s="26">
        <f t="shared" si="2"/>
        <v>0.17142857142857143</v>
      </c>
    </row>
    <row r="40" spans="1:8" x14ac:dyDescent="0.25">
      <c r="A40">
        <v>29</v>
      </c>
      <c r="B40" s="24">
        <v>31</v>
      </c>
      <c r="C40" s="24">
        <v>71</v>
      </c>
      <c r="D40" s="24">
        <f>[1]JULIO!$L$30</f>
        <v>8</v>
      </c>
      <c r="E40" s="24">
        <f>[1]JULIO!$M$30</f>
        <v>29</v>
      </c>
      <c r="F40" s="25">
        <f t="shared" si="1"/>
        <v>39</v>
      </c>
      <c r="G40" s="16">
        <f t="shared" si="1"/>
        <v>100</v>
      </c>
      <c r="H40" s="26">
        <f t="shared" si="2"/>
        <v>0.39</v>
      </c>
    </row>
    <row r="41" spans="1:8" x14ac:dyDescent="0.25">
      <c r="A41">
        <v>30</v>
      </c>
      <c r="B41" s="24">
        <v>32</v>
      </c>
      <c r="C41" s="24">
        <v>71</v>
      </c>
      <c r="D41" s="24">
        <f>[1]JULIO!$L$31</f>
        <v>4</v>
      </c>
      <c r="E41" s="24">
        <f>[1]JULIO!$M$31</f>
        <v>33</v>
      </c>
      <c r="F41" s="25">
        <f t="shared" si="1"/>
        <v>36</v>
      </c>
      <c r="G41" s="16">
        <f t="shared" si="1"/>
        <v>104</v>
      </c>
      <c r="H41" s="26">
        <f t="shared" si="2"/>
        <v>0.34615384615384615</v>
      </c>
    </row>
    <row r="42" spans="1:8" x14ac:dyDescent="0.25">
      <c r="A42">
        <v>31</v>
      </c>
      <c r="B42" s="24">
        <v>35</v>
      </c>
      <c r="C42" s="24">
        <v>71</v>
      </c>
      <c r="D42" s="24">
        <f>[1]JULIO!$L$32</f>
        <v>5</v>
      </c>
      <c r="E42" s="24">
        <f>[1]JULIO!$M$32</f>
        <v>32</v>
      </c>
      <c r="F42" s="25">
        <f t="shared" si="1"/>
        <v>40</v>
      </c>
      <c r="G42" s="16">
        <f t="shared" si="1"/>
        <v>103</v>
      </c>
      <c r="H42" s="26">
        <f t="shared" si="2"/>
        <v>0.38834951456310679</v>
      </c>
    </row>
    <row r="43" spans="1:8" x14ac:dyDescent="0.25">
      <c r="F43" s="41">
        <f>SUM(F12:F42)</f>
        <v>1648</v>
      </c>
      <c r="G43" s="42">
        <f>SUM(G12:G42)</f>
        <v>2907</v>
      </c>
      <c r="H43" s="43">
        <f t="shared" si="2"/>
        <v>0.56690746474028209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>
      <pane xSplit="1" ySplit="1" topLeftCell="D11" activePane="bottomRight" state="frozen"/>
      <selection pane="topRight" activeCell="B1" sqref="B1"/>
      <selection pane="bottomLeft" activeCell="A2" sqref="A2"/>
      <selection pane="bottomRight" activeCell="K32" sqref="K32"/>
    </sheetView>
  </sheetViews>
  <sheetFormatPr baseColWidth="10" defaultRowHeight="15" x14ac:dyDescent="0.25"/>
  <cols>
    <col min="1" max="1" width="17.140625" customWidth="1"/>
    <col min="11" max="11" width="12" customWidth="1"/>
  </cols>
  <sheetData>
    <row r="1" spans="1:19" ht="45" x14ac:dyDescent="0.25">
      <c r="B1" s="2" t="s">
        <v>31</v>
      </c>
      <c r="C1" s="13" t="s">
        <v>2</v>
      </c>
      <c r="D1" s="13" t="s">
        <v>3</v>
      </c>
      <c r="E1" s="13" t="s">
        <v>42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41</v>
      </c>
      <c r="K1" s="13" t="s">
        <v>8</v>
      </c>
      <c r="L1" s="13" t="s">
        <v>9</v>
      </c>
      <c r="M1" s="13" t="s">
        <v>10</v>
      </c>
      <c r="N1" s="13" t="s">
        <v>50</v>
      </c>
      <c r="O1" s="13" t="s">
        <v>45</v>
      </c>
    </row>
    <row r="2" spans="1:19" x14ac:dyDescent="0.25">
      <c r="A2" s="2" t="s">
        <v>32</v>
      </c>
      <c r="B2" s="16">
        <f>[1]AGOSTO!$I$33</f>
        <v>554</v>
      </c>
      <c r="C2" s="16">
        <f>[1]AGOSTO!$J$33</f>
        <v>322</v>
      </c>
      <c r="D2" s="16">
        <f>[1]AGOSTO!$K$33</f>
        <v>36</v>
      </c>
      <c r="E2" s="16">
        <f>[1]AGOSTO!$D$33</f>
        <v>1178</v>
      </c>
      <c r="F2" s="16">
        <f>[1]AGOSTO!$L$33</f>
        <v>333</v>
      </c>
      <c r="G2" s="16">
        <f>[1]AGOSTO!$M$33</f>
        <v>1083</v>
      </c>
      <c r="H2" s="2" t="str">
        <f>[1]AGOSTO!$N$33</f>
        <v>Por habitación</v>
      </c>
      <c r="I2" s="4">
        <f>[1]AGOSTO!$O$33</f>
        <v>57.196576576576575</v>
      </c>
      <c r="J2" s="4">
        <f>[1]AGOSTO!$P$33</f>
        <v>34.379891696750903</v>
      </c>
      <c r="K2" s="4">
        <f>[1]AGOSTO!$Q$33</f>
        <v>19046.46</v>
      </c>
      <c r="L2" s="3">
        <f>[1]AGOSTO!$R$33</f>
        <v>0.30747922437673131</v>
      </c>
      <c r="M2" s="4">
        <f>[1]AGOSTO!$S$33</f>
        <v>17.586759002770084</v>
      </c>
      <c r="N2" s="16">
        <f>[1]AGOSTO!$G$33</f>
        <v>359</v>
      </c>
      <c r="O2" s="25">
        <f>B2/N2</f>
        <v>1.5431754874651811</v>
      </c>
    </row>
    <row r="3" spans="1:19" x14ac:dyDescent="0.25">
      <c r="A3" s="2" t="s">
        <v>0</v>
      </c>
      <c r="B3" s="16">
        <f>[2]AGOSTO!$I$33</f>
        <v>2404</v>
      </c>
      <c r="C3" s="16">
        <f>[2]AGOSTO!$J$33</f>
        <v>1394</v>
      </c>
      <c r="D3" s="16">
        <f>[2]AGOSTO!$K$33</f>
        <v>182</v>
      </c>
      <c r="E3" s="16">
        <f>[2]AGOSTO!$D$33</f>
        <v>2263</v>
      </c>
      <c r="F3" s="16">
        <f>[2]AGOSTO!$L$33</f>
        <v>1364</v>
      </c>
      <c r="G3" s="16">
        <f>[2]AGOSTO!$M$33</f>
        <v>2161</v>
      </c>
      <c r="H3" s="2" t="str">
        <f>[2]AGOSTO!$N$33</f>
        <v>Por habitación</v>
      </c>
      <c r="I3" s="4">
        <f>[2]AGOSTO!$O$33</f>
        <v>67.794728739002935</v>
      </c>
      <c r="J3" s="4">
        <f>[2]AGOSTO!$P$33</f>
        <v>38.46589434276207</v>
      </c>
      <c r="K3" s="4">
        <f>[2]AGOSTO!$Q$33</f>
        <v>92472.010000000009</v>
      </c>
      <c r="L3" s="3">
        <f>[2]AGOSTO!$R$33</f>
        <v>0.63118926422952337</v>
      </c>
      <c r="M3" s="4">
        <f>[2]AGOSTO!$S$33</f>
        <v>42.791304951411391</v>
      </c>
      <c r="N3" s="25">
        <f>[2]AGOSTO!$G$33</f>
        <v>1576</v>
      </c>
      <c r="O3" s="25">
        <f>B3/N3</f>
        <v>1.5253807106598984</v>
      </c>
    </row>
    <row r="4" spans="1:19" x14ac:dyDescent="0.25">
      <c r="A4" s="5" t="s">
        <v>12</v>
      </c>
      <c r="B4" s="17">
        <f>SUM(B2:B3)</f>
        <v>2958</v>
      </c>
      <c r="C4" s="5">
        <f t="shared" ref="C4:G4" si="0">SUM(C2:C3)</f>
        <v>1716</v>
      </c>
      <c r="D4" s="5">
        <f t="shared" si="0"/>
        <v>218</v>
      </c>
      <c r="E4" s="17">
        <f t="shared" si="0"/>
        <v>3441</v>
      </c>
      <c r="F4" s="5">
        <f t="shared" si="0"/>
        <v>1697</v>
      </c>
      <c r="G4" s="5">
        <f t="shared" si="0"/>
        <v>3244</v>
      </c>
      <c r="H4" s="5" t="str">
        <f>[2]JUNIO!$N$32</f>
        <v>Por habitación</v>
      </c>
      <c r="I4" s="6">
        <f>K4/F4</f>
        <v>65.715067766647024</v>
      </c>
      <c r="J4" s="18">
        <f>K4/B4</f>
        <v>37.700632183908048</v>
      </c>
      <c r="K4" s="6">
        <f>SUM(K2:K3)</f>
        <v>111518.47</v>
      </c>
      <c r="L4" s="7">
        <f>F4/G4</f>
        <v>0.5231196054254007</v>
      </c>
      <c r="M4" s="6">
        <f>K4/G4</f>
        <v>34.37684032059186</v>
      </c>
      <c r="N4" s="17">
        <f>SUM(N2:N3)</f>
        <v>1935</v>
      </c>
      <c r="O4" s="37">
        <f>B4/N4</f>
        <v>1.5286821705426357</v>
      </c>
    </row>
    <row r="6" spans="1:19" x14ac:dyDescent="0.25">
      <c r="A6" t="s">
        <v>13</v>
      </c>
      <c r="I6">
        <f>(I2+I3)/2</f>
        <v>62.495652657789755</v>
      </c>
      <c r="M6">
        <f>(M3+M2)/2</f>
        <v>30.189031977090735</v>
      </c>
    </row>
    <row r="10" spans="1:19" x14ac:dyDescent="0.25">
      <c r="B10" s="2" t="s">
        <v>0</v>
      </c>
      <c r="C10" s="2"/>
      <c r="D10" s="2" t="s">
        <v>14</v>
      </c>
      <c r="E10" s="2"/>
    </row>
    <row r="11" spans="1:19" x14ac:dyDescent="0.25">
      <c r="B11" s="19" t="s">
        <v>46</v>
      </c>
      <c r="C11" s="21" t="s">
        <v>49</v>
      </c>
      <c r="D11" s="19" t="s">
        <v>46</v>
      </c>
      <c r="E11" s="21" t="s">
        <v>49</v>
      </c>
      <c r="F11" s="23" t="s">
        <v>47</v>
      </c>
      <c r="G11" s="21" t="s">
        <v>49</v>
      </c>
      <c r="H11" s="2" t="s">
        <v>48</v>
      </c>
    </row>
    <row r="12" spans="1:19" x14ac:dyDescent="0.25">
      <c r="A12" s="47" t="s">
        <v>52</v>
      </c>
      <c r="B12" s="24">
        <v>36</v>
      </c>
      <c r="C12" s="24">
        <v>71</v>
      </c>
      <c r="D12" s="24">
        <f>[1]AGOSTO!$L$2</f>
        <v>16</v>
      </c>
      <c r="E12" s="24">
        <f>[1]AGOSTO!$M$2</f>
        <v>37</v>
      </c>
      <c r="F12" s="25">
        <f>B12+D12</f>
        <v>52</v>
      </c>
      <c r="G12" s="16">
        <f>C12+E12</f>
        <v>108</v>
      </c>
      <c r="H12" s="26">
        <f>F12/G12</f>
        <v>0.48148148148148145</v>
      </c>
    </row>
    <row r="13" spans="1:19" x14ac:dyDescent="0.25">
      <c r="A13" s="48" t="s">
        <v>53</v>
      </c>
      <c r="B13" s="24">
        <v>35</v>
      </c>
      <c r="C13" s="24">
        <v>71</v>
      </c>
      <c r="D13" s="24">
        <f>[1]AGOSTO!$L$3</f>
        <v>21</v>
      </c>
      <c r="E13" s="24">
        <f>[1]AGOSTO!$M$3</f>
        <v>37</v>
      </c>
      <c r="F13" s="25">
        <f t="shared" ref="F13:G42" si="1">B13+D13</f>
        <v>56</v>
      </c>
      <c r="G13" s="16">
        <f t="shared" si="1"/>
        <v>108</v>
      </c>
      <c r="H13" s="26">
        <f t="shared" ref="H13:H43" si="2">F13/G13</f>
        <v>0.51851851851851849</v>
      </c>
    </row>
    <row r="14" spans="1:19" x14ac:dyDescent="0.25">
      <c r="A14" s="48" t="s">
        <v>54</v>
      </c>
      <c r="B14" s="24">
        <v>49</v>
      </c>
      <c r="C14" s="24">
        <v>72</v>
      </c>
      <c r="D14" s="24">
        <f>[1]AGOSTO!$L$4</f>
        <v>14</v>
      </c>
      <c r="E14" s="24">
        <f>[1]AGOSTO!$M$4</f>
        <v>37</v>
      </c>
      <c r="F14" s="25">
        <f t="shared" si="1"/>
        <v>63</v>
      </c>
      <c r="G14" s="16">
        <f t="shared" si="1"/>
        <v>109</v>
      </c>
      <c r="H14" s="26">
        <f t="shared" si="2"/>
        <v>0.57798165137614677</v>
      </c>
    </row>
    <row r="15" spans="1:19" x14ac:dyDescent="0.25">
      <c r="A15" s="48" t="s">
        <v>55</v>
      </c>
      <c r="B15" s="24">
        <v>20</v>
      </c>
      <c r="C15" s="24">
        <v>71</v>
      </c>
      <c r="D15" s="24">
        <f>[1]AGOSTO!$L$5</f>
        <v>4</v>
      </c>
      <c r="E15" s="24">
        <f>[1]AGOSTO!$M$5</f>
        <v>37</v>
      </c>
      <c r="F15" s="25">
        <f t="shared" si="1"/>
        <v>24</v>
      </c>
      <c r="G15" s="16">
        <f t="shared" si="1"/>
        <v>108</v>
      </c>
      <c r="H15" s="26">
        <f t="shared" si="2"/>
        <v>0.22222222222222221</v>
      </c>
      <c r="J15" t="s">
        <v>147</v>
      </c>
      <c r="S15" t="s">
        <v>148</v>
      </c>
    </row>
    <row r="16" spans="1:19" x14ac:dyDescent="0.25">
      <c r="A16" s="48" t="s">
        <v>56</v>
      </c>
      <c r="B16" s="24">
        <v>36</v>
      </c>
      <c r="C16" s="24">
        <v>72</v>
      </c>
      <c r="D16" s="24">
        <f>[1]AGOSTO!$L$6</f>
        <v>5</v>
      </c>
      <c r="E16" s="24">
        <f>[1]AGOSTO!$M$6</f>
        <v>37</v>
      </c>
      <c r="F16" s="25">
        <f t="shared" si="1"/>
        <v>41</v>
      </c>
      <c r="G16" s="16">
        <f t="shared" si="1"/>
        <v>109</v>
      </c>
      <c r="H16" s="26">
        <f t="shared" si="2"/>
        <v>0.37614678899082571</v>
      </c>
    </row>
    <row r="17" spans="1:22" x14ac:dyDescent="0.25">
      <c r="A17" s="48" t="s">
        <v>57</v>
      </c>
      <c r="B17" s="24">
        <v>39</v>
      </c>
      <c r="C17" s="24">
        <v>71</v>
      </c>
      <c r="D17" s="24">
        <f>[1]AGOSTO!$L$7</f>
        <v>8</v>
      </c>
      <c r="E17" s="24">
        <f>[1]AGOSTO!$M$7</f>
        <v>37</v>
      </c>
      <c r="F17" s="25">
        <f t="shared" si="1"/>
        <v>47</v>
      </c>
      <c r="G17" s="16">
        <f t="shared" si="1"/>
        <v>108</v>
      </c>
      <c r="H17" s="26">
        <f t="shared" si="2"/>
        <v>0.43518518518518517</v>
      </c>
      <c r="K17" s="2" t="s">
        <v>0</v>
      </c>
      <c r="L17" s="2"/>
      <c r="M17" s="2" t="s">
        <v>14</v>
      </c>
      <c r="N17" s="2"/>
      <c r="T17" s="23" t="s">
        <v>47</v>
      </c>
      <c r="U17" s="21" t="s">
        <v>49</v>
      </c>
      <c r="V17" s="2" t="s">
        <v>48</v>
      </c>
    </row>
    <row r="18" spans="1:22" x14ac:dyDescent="0.25">
      <c r="A18" s="48" t="s">
        <v>58</v>
      </c>
      <c r="B18" s="24">
        <v>42</v>
      </c>
      <c r="C18" s="24">
        <v>67</v>
      </c>
      <c r="D18" s="24">
        <f>[1]AGOSTO!$L$8</f>
        <v>12</v>
      </c>
      <c r="E18" s="24">
        <f>[1]AGOSTO!$M$8</f>
        <v>37</v>
      </c>
      <c r="F18" s="25">
        <f t="shared" si="1"/>
        <v>54</v>
      </c>
      <c r="G18" s="16">
        <f t="shared" si="1"/>
        <v>104</v>
      </c>
      <c r="H18" s="26">
        <f t="shared" si="2"/>
        <v>0.51923076923076927</v>
      </c>
      <c r="K18" s="19" t="s">
        <v>46</v>
      </c>
      <c r="L18" s="21" t="s">
        <v>49</v>
      </c>
      <c r="M18" s="19" t="s">
        <v>46</v>
      </c>
      <c r="N18" s="21" t="s">
        <v>49</v>
      </c>
      <c r="O18" s="23" t="s">
        <v>47</v>
      </c>
      <c r="P18" s="21" t="s">
        <v>49</v>
      </c>
      <c r="Q18" s="2" t="s">
        <v>48</v>
      </c>
      <c r="S18" s="2" t="s">
        <v>20</v>
      </c>
      <c r="T18" s="56">
        <f t="shared" ref="T18:U20" si="3">F12+F26+F33+F40</f>
        <v>240</v>
      </c>
      <c r="U18" s="57">
        <f t="shared" si="3"/>
        <v>417</v>
      </c>
      <c r="V18" s="54">
        <f>T18/U18</f>
        <v>0.57553956834532372</v>
      </c>
    </row>
    <row r="19" spans="1:22" x14ac:dyDescent="0.25">
      <c r="A19" s="49" t="s">
        <v>59</v>
      </c>
      <c r="B19" s="50">
        <v>25</v>
      </c>
      <c r="C19" s="50">
        <v>68</v>
      </c>
      <c r="D19" s="50">
        <f>[1]AGOSTO!$L$9</f>
        <v>5</v>
      </c>
      <c r="E19" s="50">
        <f>[1]AGOSTO!$M$9</f>
        <v>32</v>
      </c>
      <c r="F19" s="40">
        <f t="shared" si="1"/>
        <v>30</v>
      </c>
      <c r="G19" s="51">
        <f t="shared" si="1"/>
        <v>100</v>
      </c>
      <c r="H19" s="20">
        <f t="shared" si="2"/>
        <v>0.3</v>
      </c>
      <c r="J19" s="49" t="s">
        <v>59</v>
      </c>
      <c r="K19" s="50">
        <v>25</v>
      </c>
      <c r="L19" s="50">
        <v>68</v>
      </c>
      <c r="M19" s="50">
        <f>[1]AGOSTO!$L$9</f>
        <v>5</v>
      </c>
      <c r="N19" s="50">
        <f>[1]AGOSTO!$M$9</f>
        <v>32</v>
      </c>
      <c r="O19" s="40">
        <f t="shared" ref="O19:O22" si="4">K19+M19</f>
        <v>30</v>
      </c>
      <c r="P19" s="51">
        <f t="shared" ref="P19:P22" si="5">L19+N19</f>
        <v>100</v>
      </c>
      <c r="Q19" s="20">
        <f t="shared" ref="Q19:Q23" si="6">O19/P19</f>
        <v>0.3</v>
      </c>
      <c r="S19" s="55" t="s">
        <v>144</v>
      </c>
      <c r="T19" s="56">
        <f t="shared" si="3"/>
        <v>187</v>
      </c>
      <c r="U19" s="57">
        <f t="shared" si="3"/>
        <v>413</v>
      </c>
      <c r="V19" s="54">
        <f t="shared" ref="V19:V21" si="7">T19/U19</f>
        <v>0.45278450363196127</v>
      </c>
    </row>
    <row r="20" spans="1:22" x14ac:dyDescent="0.25">
      <c r="A20" s="49" t="s">
        <v>60</v>
      </c>
      <c r="B20" s="50">
        <v>70</v>
      </c>
      <c r="C20" s="50">
        <v>71</v>
      </c>
      <c r="D20" s="50">
        <f>[1]AGOSTO!$L$10</f>
        <v>27</v>
      </c>
      <c r="E20" s="50">
        <f>[1]AGOSTO!$M$10</f>
        <v>37</v>
      </c>
      <c r="F20" s="40">
        <f t="shared" si="1"/>
        <v>97</v>
      </c>
      <c r="G20" s="51">
        <f t="shared" si="1"/>
        <v>108</v>
      </c>
      <c r="H20" s="20">
        <f t="shared" si="2"/>
        <v>0.89814814814814814</v>
      </c>
      <c r="J20" s="49" t="s">
        <v>60</v>
      </c>
      <c r="K20" s="50">
        <v>70</v>
      </c>
      <c r="L20" s="50">
        <v>71</v>
      </c>
      <c r="M20" s="50">
        <f>[1]AGOSTO!$L$10</f>
        <v>27</v>
      </c>
      <c r="N20" s="50">
        <f>[1]AGOSTO!$M$10</f>
        <v>37</v>
      </c>
      <c r="O20" s="40">
        <f t="shared" si="4"/>
        <v>97</v>
      </c>
      <c r="P20" s="51">
        <f t="shared" si="5"/>
        <v>108</v>
      </c>
      <c r="Q20" s="20">
        <f t="shared" si="6"/>
        <v>0.89814814814814814</v>
      </c>
      <c r="S20" s="55" t="s">
        <v>145</v>
      </c>
      <c r="T20" s="56">
        <f t="shared" si="3"/>
        <v>261</v>
      </c>
      <c r="U20" s="56">
        <f t="shared" si="3"/>
        <v>408</v>
      </c>
      <c r="V20" s="54">
        <f t="shared" si="7"/>
        <v>0.63970588235294112</v>
      </c>
    </row>
    <row r="21" spans="1:22" x14ac:dyDescent="0.25">
      <c r="A21" s="49" t="s">
        <v>61</v>
      </c>
      <c r="B21" s="50">
        <v>72</v>
      </c>
      <c r="C21" s="50">
        <v>72</v>
      </c>
      <c r="D21" s="50">
        <f>[1]AGOSTO!$L$11</f>
        <v>32</v>
      </c>
      <c r="E21" s="50">
        <f>[1]AGOSTO!$M$11</f>
        <v>35</v>
      </c>
      <c r="F21" s="40">
        <f t="shared" si="1"/>
        <v>104</v>
      </c>
      <c r="G21" s="51">
        <f t="shared" si="1"/>
        <v>107</v>
      </c>
      <c r="H21" s="20">
        <f t="shared" si="2"/>
        <v>0.9719626168224299</v>
      </c>
      <c r="J21" s="49" t="s">
        <v>61</v>
      </c>
      <c r="K21" s="50">
        <v>72</v>
      </c>
      <c r="L21" s="50">
        <v>72</v>
      </c>
      <c r="M21" s="50">
        <f>[1]AGOSTO!$L$11</f>
        <v>32</v>
      </c>
      <c r="N21" s="50">
        <f>[1]AGOSTO!$M$11</f>
        <v>35</v>
      </c>
      <c r="O21" s="40">
        <f t="shared" si="4"/>
        <v>104</v>
      </c>
      <c r="P21" s="51">
        <f t="shared" si="5"/>
        <v>107</v>
      </c>
      <c r="Q21" s="20">
        <f t="shared" si="6"/>
        <v>0.9719626168224299</v>
      </c>
      <c r="S21" s="55" t="s">
        <v>146</v>
      </c>
      <c r="T21" s="56">
        <f>F15+F29+F35</f>
        <v>123</v>
      </c>
      <c r="U21" s="56">
        <f>G15+G29+G35</f>
        <v>314</v>
      </c>
      <c r="V21" s="54">
        <f t="shared" si="7"/>
        <v>0.39171974522292996</v>
      </c>
    </row>
    <row r="22" spans="1:22" x14ac:dyDescent="0.25">
      <c r="A22" s="49" t="s">
        <v>62</v>
      </c>
      <c r="B22" s="50">
        <v>29</v>
      </c>
      <c r="C22" s="50">
        <v>69</v>
      </c>
      <c r="D22" s="50">
        <f>[1]AGOSTO!$L$12</f>
        <v>2</v>
      </c>
      <c r="E22" s="50">
        <f>[1]AGOSTO!$M$12</f>
        <v>36</v>
      </c>
      <c r="F22" s="40">
        <f t="shared" si="1"/>
        <v>31</v>
      </c>
      <c r="G22" s="51">
        <f t="shared" si="1"/>
        <v>105</v>
      </c>
      <c r="H22" s="20">
        <f t="shared" si="2"/>
        <v>0.29523809523809524</v>
      </c>
      <c r="J22" s="49" t="s">
        <v>62</v>
      </c>
      <c r="K22" s="50">
        <v>29</v>
      </c>
      <c r="L22" s="50">
        <v>69</v>
      </c>
      <c r="M22" s="50">
        <f>[1]AGOSTO!$L$12</f>
        <v>2</v>
      </c>
      <c r="N22" s="50">
        <f>[1]AGOSTO!$M$12</f>
        <v>36</v>
      </c>
      <c r="O22" s="40">
        <f t="shared" si="4"/>
        <v>31</v>
      </c>
      <c r="P22" s="51">
        <f t="shared" si="5"/>
        <v>105</v>
      </c>
      <c r="Q22" s="20">
        <f t="shared" si="6"/>
        <v>0.29523809523809524</v>
      </c>
      <c r="T22">
        <f>SUM(T18:T21)</f>
        <v>811</v>
      </c>
      <c r="U22" s="42">
        <f>SUM(U18:U21)</f>
        <v>1552</v>
      </c>
      <c r="V22" s="58">
        <f>T22/U22</f>
        <v>0.52255154639175261</v>
      </c>
    </row>
    <row r="23" spans="1:22" x14ac:dyDescent="0.25">
      <c r="A23" s="8" t="s">
        <v>63</v>
      </c>
      <c r="B23" s="24">
        <v>55</v>
      </c>
      <c r="C23" s="24">
        <v>69</v>
      </c>
      <c r="D23" s="24">
        <f>[1]AGOSTO!$L$13</f>
        <v>12</v>
      </c>
      <c r="E23" s="24">
        <f>[1]AGOSTO!$M$13</f>
        <v>36</v>
      </c>
      <c r="F23" s="25">
        <f t="shared" si="1"/>
        <v>67</v>
      </c>
      <c r="G23" s="16">
        <f t="shared" si="1"/>
        <v>105</v>
      </c>
      <c r="H23" s="26">
        <f t="shared" si="2"/>
        <v>0.63809523809523805</v>
      </c>
      <c r="O23" s="44">
        <f>SUM(O19:O22)</f>
        <v>262</v>
      </c>
      <c r="P23" s="42">
        <f>SUM(P19:P22)</f>
        <v>420</v>
      </c>
      <c r="Q23" s="52">
        <f t="shared" si="6"/>
        <v>0.62380952380952381</v>
      </c>
    </row>
    <row r="24" spans="1:22" x14ac:dyDescent="0.25">
      <c r="A24" s="8" t="s">
        <v>64</v>
      </c>
      <c r="B24" s="24">
        <v>54</v>
      </c>
      <c r="C24" s="24">
        <v>71</v>
      </c>
      <c r="D24" s="24">
        <f>[1]AGOSTO!$L$14</f>
        <v>12</v>
      </c>
      <c r="E24" s="24">
        <f>[1]AGOSTO!$M$14</f>
        <v>34</v>
      </c>
      <c r="F24" s="25">
        <f t="shared" si="1"/>
        <v>66</v>
      </c>
      <c r="G24" s="16">
        <f t="shared" si="1"/>
        <v>105</v>
      </c>
      <c r="H24" s="26">
        <f t="shared" si="2"/>
        <v>0.62857142857142856</v>
      </c>
    </row>
    <row r="25" spans="1:22" x14ac:dyDescent="0.25">
      <c r="A25" s="8" t="s">
        <v>65</v>
      </c>
      <c r="B25" s="24">
        <v>68</v>
      </c>
      <c r="C25" s="24">
        <v>71</v>
      </c>
      <c r="D25" s="24">
        <f>[1]AGOSTO!$L$15</f>
        <v>9</v>
      </c>
      <c r="E25" s="24">
        <f>[1]AGOSTO!$M$15</f>
        <v>36</v>
      </c>
      <c r="F25" s="25">
        <f t="shared" si="1"/>
        <v>77</v>
      </c>
      <c r="G25" s="16">
        <f t="shared" si="1"/>
        <v>107</v>
      </c>
      <c r="H25" s="26">
        <f t="shared" si="2"/>
        <v>0.71962616822429903</v>
      </c>
    </row>
    <row r="26" spans="1:22" x14ac:dyDescent="0.25">
      <c r="A26" s="8" t="s">
        <v>66</v>
      </c>
      <c r="B26" s="24">
        <v>70</v>
      </c>
      <c r="C26" s="24">
        <v>70</v>
      </c>
      <c r="D26" s="24">
        <f>[1]AGOSTO!$L$16</f>
        <v>10</v>
      </c>
      <c r="E26" s="24">
        <f>[1]AGOSTO!$M$16</f>
        <v>34</v>
      </c>
      <c r="F26" s="25">
        <f t="shared" si="1"/>
        <v>80</v>
      </c>
      <c r="G26" s="16">
        <f t="shared" si="1"/>
        <v>104</v>
      </c>
      <c r="H26" s="26">
        <f t="shared" si="2"/>
        <v>0.76923076923076927</v>
      </c>
    </row>
    <row r="27" spans="1:22" x14ac:dyDescent="0.25">
      <c r="A27" s="8" t="s">
        <v>67</v>
      </c>
      <c r="B27" s="24">
        <v>32</v>
      </c>
      <c r="C27" s="24">
        <v>71</v>
      </c>
      <c r="D27" s="24">
        <f>[1]AGOSTO!$L$17</f>
        <v>1</v>
      </c>
      <c r="E27" s="24">
        <f>[1]AGOSTO!$M$17</f>
        <v>26</v>
      </c>
      <c r="F27" s="25">
        <f t="shared" si="1"/>
        <v>33</v>
      </c>
      <c r="G27" s="16">
        <f t="shared" si="1"/>
        <v>97</v>
      </c>
      <c r="H27" s="26">
        <f t="shared" si="2"/>
        <v>0.34020618556701032</v>
      </c>
    </row>
    <row r="28" spans="1:22" x14ac:dyDescent="0.25">
      <c r="A28" s="8" t="s">
        <v>68</v>
      </c>
      <c r="B28" s="24">
        <v>46</v>
      </c>
      <c r="C28" s="24">
        <v>70</v>
      </c>
      <c r="D28" s="24">
        <f>[1]AGOSTO!$L$18</f>
        <v>13</v>
      </c>
      <c r="E28" s="24">
        <f>[1]AGOSTO!$M$18</f>
        <v>26</v>
      </c>
      <c r="F28" s="25">
        <f t="shared" si="1"/>
        <v>59</v>
      </c>
      <c r="G28" s="16">
        <f t="shared" si="1"/>
        <v>96</v>
      </c>
      <c r="H28" s="26">
        <f t="shared" si="2"/>
        <v>0.61458333333333337</v>
      </c>
      <c r="K28" s="2" t="s">
        <v>0</v>
      </c>
      <c r="L28" s="2"/>
      <c r="M28" s="2" t="s">
        <v>14</v>
      </c>
      <c r="N28" s="2"/>
    </row>
    <row r="29" spans="1:22" x14ac:dyDescent="0.25">
      <c r="A29" s="8" t="s">
        <v>69</v>
      </c>
      <c r="B29" s="24">
        <v>25</v>
      </c>
      <c r="C29" s="24">
        <v>70</v>
      </c>
      <c r="D29" s="24">
        <f>[1]AGOSTO!$L$19</f>
        <v>4</v>
      </c>
      <c r="E29" s="24">
        <f>[1]AGOSTO!$M$19</f>
        <v>37</v>
      </c>
      <c r="F29" s="25">
        <f t="shared" si="1"/>
        <v>29</v>
      </c>
      <c r="G29" s="16">
        <f t="shared" si="1"/>
        <v>107</v>
      </c>
      <c r="H29" s="26">
        <f t="shared" si="2"/>
        <v>0.27102803738317754</v>
      </c>
      <c r="K29" s="19" t="s">
        <v>46</v>
      </c>
      <c r="L29" s="21" t="s">
        <v>49</v>
      </c>
      <c r="M29" s="19" t="s">
        <v>46</v>
      </c>
      <c r="N29" s="21" t="s">
        <v>49</v>
      </c>
      <c r="O29" s="23" t="s">
        <v>47</v>
      </c>
      <c r="P29" s="21" t="s">
        <v>49</v>
      </c>
      <c r="Q29" s="2" t="s">
        <v>48</v>
      </c>
      <c r="T29" s="23" t="s">
        <v>47</v>
      </c>
      <c r="U29" s="21" t="s">
        <v>49</v>
      </c>
      <c r="V29" s="2" t="s">
        <v>48</v>
      </c>
    </row>
    <row r="30" spans="1:22" x14ac:dyDescent="0.25">
      <c r="A30" s="49" t="s">
        <v>70</v>
      </c>
      <c r="B30" s="50">
        <v>46</v>
      </c>
      <c r="C30" s="50">
        <v>68</v>
      </c>
      <c r="D30" s="50">
        <f>[1]AGOSTO!$L$20</f>
        <v>7</v>
      </c>
      <c r="E30" s="50">
        <f>[1]AGOSTO!$M$20</f>
        <v>36</v>
      </c>
      <c r="F30" s="40">
        <f t="shared" si="1"/>
        <v>53</v>
      </c>
      <c r="G30" s="51">
        <f t="shared" si="1"/>
        <v>104</v>
      </c>
      <c r="H30" s="20">
        <f t="shared" si="2"/>
        <v>0.50961538461538458</v>
      </c>
      <c r="J30" s="8" t="s">
        <v>70</v>
      </c>
      <c r="K30" s="24">
        <v>46</v>
      </c>
      <c r="L30" s="24">
        <v>68</v>
      </c>
      <c r="M30" s="24">
        <f>[1]AGOSTO!$L$20</f>
        <v>7</v>
      </c>
      <c r="N30" s="24">
        <f>[1]AGOSTO!$M$20</f>
        <v>36</v>
      </c>
      <c r="O30" s="25">
        <f t="shared" ref="O30:O32" si="8">K30+M30</f>
        <v>53</v>
      </c>
      <c r="P30" s="16">
        <f t="shared" ref="P30:P32" si="9">L30+N30</f>
        <v>104</v>
      </c>
      <c r="Q30" s="26">
        <f t="shared" ref="Q30:Q32" si="10">O30/P30</f>
        <v>0.50961538461538458</v>
      </c>
      <c r="S30" s="2" t="s">
        <v>17</v>
      </c>
      <c r="T30" s="56">
        <f t="shared" ref="T30:U32" si="11">F16+F23+F37</f>
        <v>148</v>
      </c>
      <c r="U30" s="56">
        <f t="shared" si="11"/>
        <v>315</v>
      </c>
      <c r="V30" s="54">
        <f>T30/U30</f>
        <v>0.46984126984126984</v>
      </c>
    </row>
    <row r="31" spans="1:22" x14ac:dyDescent="0.25">
      <c r="A31" s="49" t="s">
        <v>71</v>
      </c>
      <c r="B31" s="50">
        <v>59</v>
      </c>
      <c r="C31" s="50">
        <v>67</v>
      </c>
      <c r="D31" s="50">
        <f>[1]AGOSTO!$L$21</f>
        <v>13</v>
      </c>
      <c r="E31" s="50">
        <f>[1]AGOSTO!$M$21</f>
        <v>37</v>
      </c>
      <c r="F31" s="40">
        <f t="shared" si="1"/>
        <v>72</v>
      </c>
      <c r="G31" s="51">
        <f t="shared" si="1"/>
        <v>104</v>
      </c>
      <c r="H31" s="20">
        <f t="shared" si="2"/>
        <v>0.69230769230769229</v>
      </c>
      <c r="J31" s="8" t="s">
        <v>71</v>
      </c>
      <c r="K31" s="24">
        <v>59</v>
      </c>
      <c r="L31" s="24">
        <v>67</v>
      </c>
      <c r="M31" s="24">
        <f>[1]AGOSTO!$L$21</f>
        <v>13</v>
      </c>
      <c r="N31" s="24">
        <f>[1]AGOSTO!$M$21</f>
        <v>37</v>
      </c>
      <c r="O31" s="25">
        <f t="shared" si="8"/>
        <v>72</v>
      </c>
      <c r="P31" s="16">
        <f t="shared" si="9"/>
        <v>104</v>
      </c>
      <c r="Q31" s="26">
        <f t="shared" si="10"/>
        <v>0.69230769230769229</v>
      </c>
      <c r="S31" s="55" t="s">
        <v>18</v>
      </c>
      <c r="T31" s="56">
        <f t="shared" si="11"/>
        <v>145</v>
      </c>
      <c r="U31" s="56">
        <f t="shared" si="11"/>
        <v>318</v>
      </c>
      <c r="V31" s="54">
        <f t="shared" ref="V31:V32" si="12">T31/U31</f>
        <v>0.45597484276729561</v>
      </c>
    </row>
    <row r="32" spans="1:22" x14ac:dyDescent="0.25">
      <c r="A32" s="49" t="s">
        <v>72</v>
      </c>
      <c r="B32" s="50">
        <v>54</v>
      </c>
      <c r="C32" s="50">
        <v>71</v>
      </c>
      <c r="D32" s="50">
        <f>[1]AGOSTO!$L$22</f>
        <v>13</v>
      </c>
      <c r="E32" s="50">
        <f>[1]AGOSTO!$M$22</f>
        <v>36</v>
      </c>
      <c r="F32" s="40">
        <f t="shared" si="1"/>
        <v>67</v>
      </c>
      <c r="G32" s="51">
        <f t="shared" si="1"/>
        <v>107</v>
      </c>
      <c r="H32" s="20">
        <f t="shared" si="2"/>
        <v>0.62616822429906538</v>
      </c>
      <c r="J32" s="8" t="s">
        <v>72</v>
      </c>
      <c r="K32" s="24">
        <v>54</v>
      </c>
      <c r="L32" s="24">
        <v>71</v>
      </c>
      <c r="M32" s="24">
        <f>[1]AGOSTO!$L$22</f>
        <v>13</v>
      </c>
      <c r="N32" s="24">
        <f>[1]AGOSTO!$M$22</f>
        <v>36</v>
      </c>
      <c r="O32" s="25">
        <f t="shared" si="8"/>
        <v>67</v>
      </c>
      <c r="P32" s="16">
        <f t="shared" si="9"/>
        <v>107</v>
      </c>
      <c r="Q32" s="26">
        <f t="shared" si="10"/>
        <v>0.62616822429906538</v>
      </c>
      <c r="S32" s="55" t="s">
        <v>19</v>
      </c>
      <c r="T32" s="56">
        <f t="shared" si="11"/>
        <v>189</v>
      </c>
      <c r="U32" s="56">
        <f t="shared" si="11"/>
        <v>316</v>
      </c>
      <c r="V32" s="54">
        <f t="shared" si="12"/>
        <v>0.59810126582278478</v>
      </c>
    </row>
    <row r="33" spans="1:22" x14ac:dyDescent="0.25">
      <c r="A33" s="8" t="s">
        <v>73</v>
      </c>
      <c r="B33" s="24">
        <v>44</v>
      </c>
      <c r="C33" s="24">
        <v>70</v>
      </c>
      <c r="D33" s="24">
        <f>[1]AGOSTO!$L$23</f>
        <v>9</v>
      </c>
      <c r="E33" s="24">
        <f>[1]AGOSTO!$M$23</f>
        <v>33</v>
      </c>
      <c r="F33" s="25">
        <f t="shared" si="1"/>
        <v>53</v>
      </c>
      <c r="G33" s="16">
        <f t="shared" si="1"/>
        <v>103</v>
      </c>
      <c r="H33" s="26">
        <f t="shared" si="2"/>
        <v>0.5145631067961165</v>
      </c>
      <c r="O33">
        <f>SUM(O30:O32)</f>
        <v>192</v>
      </c>
      <c r="P33" s="42">
        <f>SUM(P30:P32)</f>
        <v>315</v>
      </c>
      <c r="Q33" s="53">
        <f>O33/P33</f>
        <v>0.60952380952380958</v>
      </c>
      <c r="T33">
        <f>SUM(T30:T32)</f>
        <v>482</v>
      </c>
      <c r="U33">
        <f>SUM(U30:U32)</f>
        <v>949</v>
      </c>
      <c r="V33" s="53">
        <f>T33/U33</f>
        <v>0.50790305584826134</v>
      </c>
    </row>
    <row r="34" spans="1:22" x14ac:dyDescent="0.25">
      <c r="A34" s="8" t="s">
        <v>74</v>
      </c>
      <c r="B34" s="24">
        <v>48</v>
      </c>
      <c r="C34" s="24">
        <v>68</v>
      </c>
      <c r="D34" s="24">
        <f>[1]AGOSTO!$L$24</f>
        <v>3</v>
      </c>
      <c r="E34" s="24">
        <f>[1]AGOSTO!$M$24</f>
        <v>32</v>
      </c>
      <c r="F34" s="25">
        <f t="shared" si="1"/>
        <v>51</v>
      </c>
      <c r="G34" s="16">
        <f t="shared" si="1"/>
        <v>100</v>
      </c>
      <c r="H34" s="26">
        <f t="shared" si="2"/>
        <v>0.51</v>
      </c>
    </row>
    <row r="35" spans="1:22" x14ac:dyDescent="0.25">
      <c r="A35" s="8" t="s">
        <v>75</v>
      </c>
      <c r="B35" s="24">
        <v>65</v>
      </c>
      <c r="C35" s="24">
        <v>67</v>
      </c>
      <c r="D35" s="24">
        <f>[1]AGOSTO!$L$25</f>
        <v>5</v>
      </c>
      <c r="E35" s="24">
        <f>[1]AGOSTO!$M$25</f>
        <v>32</v>
      </c>
      <c r="F35" s="25">
        <f t="shared" si="1"/>
        <v>70</v>
      </c>
      <c r="G35" s="16">
        <f t="shared" si="1"/>
        <v>99</v>
      </c>
      <c r="H35" s="26">
        <f t="shared" si="2"/>
        <v>0.70707070707070707</v>
      </c>
      <c r="O35">
        <f>O23+O33</f>
        <v>454</v>
      </c>
      <c r="P35" s="42">
        <f>P23+P33</f>
        <v>735</v>
      </c>
      <c r="Q35" s="39">
        <f>O35/P35</f>
        <v>0.61768707482993201</v>
      </c>
      <c r="T35">
        <f>T22+T33</f>
        <v>1293</v>
      </c>
      <c r="U35" s="42">
        <f>U22+U33</f>
        <v>2501</v>
      </c>
      <c r="V35" s="69">
        <f>T35/U35</f>
        <v>0.51699320271891247</v>
      </c>
    </row>
    <row r="36" spans="1:22" x14ac:dyDescent="0.25">
      <c r="A36" s="8" t="s">
        <v>76</v>
      </c>
      <c r="B36" s="24">
        <v>17</v>
      </c>
      <c r="C36" s="24">
        <v>73</v>
      </c>
      <c r="D36" s="24">
        <f>[1]AGOSTO!$L$26</f>
        <v>3</v>
      </c>
      <c r="E36" s="24">
        <f>[1]AGOSTO!$M$26</f>
        <v>34</v>
      </c>
      <c r="F36" s="25">
        <f t="shared" si="1"/>
        <v>20</v>
      </c>
      <c r="G36" s="16">
        <f t="shared" si="1"/>
        <v>107</v>
      </c>
      <c r="H36" s="26">
        <f t="shared" si="2"/>
        <v>0.18691588785046728</v>
      </c>
    </row>
    <row r="37" spans="1:22" x14ac:dyDescent="0.25">
      <c r="A37" s="8" t="s">
        <v>77</v>
      </c>
      <c r="B37" s="24">
        <v>37</v>
      </c>
      <c r="C37" s="24">
        <v>67</v>
      </c>
      <c r="D37" s="24">
        <f>[1]AGOSTO!$L$27</f>
        <v>3</v>
      </c>
      <c r="E37" s="24">
        <f>[1]AGOSTO!$M$27</f>
        <v>34</v>
      </c>
      <c r="F37" s="25">
        <f t="shared" si="1"/>
        <v>40</v>
      </c>
      <c r="G37" s="16">
        <f t="shared" si="1"/>
        <v>101</v>
      </c>
      <c r="H37" s="26">
        <f t="shared" si="2"/>
        <v>0.39603960396039606</v>
      </c>
    </row>
    <row r="38" spans="1:22" x14ac:dyDescent="0.25">
      <c r="A38" s="8" t="s">
        <v>78</v>
      </c>
      <c r="B38" s="24">
        <v>23</v>
      </c>
      <c r="C38" s="24">
        <v>68</v>
      </c>
      <c r="D38" s="24">
        <f>[1]AGOSTO!$L$28</f>
        <v>9</v>
      </c>
      <c r="E38" s="24">
        <f>[1]AGOSTO!$M$28</f>
        <v>37</v>
      </c>
      <c r="F38" s="25">
        <f t="shared" si="1"/>
        <v>32</v>
      </c>
      <c r="G38" s="16">
        <f t="shared" si="1"/>
        <v>105</v>
      </c>
      <c r="H38" s="26">
        <f t="shared" si="2"/>
        <v>0.30476190476190479</v>
      </c>
    </row>
    <row r="39" spans="1:22" x14ac:dyDescent="0.25">
      <c r="A39" s="8" t="s">
        <v>79</v>
      </c>
      <c r="B39" s="24">
        <v>44</v>
      </c>
      <c r="C39" s="24">
        <v>68</v>
      </c>
      <c r="D39" s="24">
        <f>[1]AGOSTO!$L$29</f>
        <v>14</v>
      </c>
      <c r="E39" s="24">
        <f>[1]AGOSTO!$M$29</f>
        <v>37</v>
      </c>
      <c r="F39" s="25">
        <f t="shared" si="1"/>
        <v>58</v>
      </c>
      <c r="G39" s="16">
        <f t="shared" si="1"/>
        <v>105</v>
      </c>
      <c r="H39" s="26">
        <f t="shared" si="2"/>
        <v>0.55238095238095242</v>
      </c>
    </row>
    <row r="40" spans="1:22" x14ac:dyDescent="0.25">
      <c r="A40" s="8" t="s">
        <v>80</v>
      </c>
      <c r="B40" s="24">
        <v>44</v>
      </c>
      <c r="C40" s="24">
        <v>67</v>
      </c>
      <c r="D40" s="24">
        <f>[1]AGOSTO!$L$30</f>
        <v>11</v>
      </c>
      <c r="E40" s="24">
        <f>[1]AGOSTO!$M$30</f>
        <v>35</v>
      </c>
      <c r="F40" s="25">
        <f t="shared" si="1"/>
        <v>55</v>
      </c>
      <c r="G40" s="16">
        <f t="shared" si="1"/>
        <v>102</v>
      </c>
      <c r="H40" s="26">
        <f t="shared" si="2"/>
        <v>0.53921568627450978</v>
      </c>
    </row>
    <row r="41" spans="1:22" x14ac:dyDescent="0.25">
      <c r="A41" s="8" t="s">
        <v>81</v>
      </c>
      <c r="B41" s="24">
        <v>33</v>
      </c>
      <c r="C41" s="24">
        <v>71</v>
      </c>
      <c r="D41" s="24">
        <f>[1]AGOSTO!$L$31</f>
        <v>14</v>
      </c>
      <c r="E41" s="24">
        <f>[1]AGOSTO!$M$31</f>
        <v>37</v>
      </c>
      <c r="F41" s="25">
        <f t="shared" si="1"/>
        <v>47</v>
      </c>
      <c r="G41" s="16">
        <f t="shared" si="1"/>
        <v>108</v>
      </c>
      <c r="H41" s="26">
        <f t="shared" si="2"/>
        <v>0.43518518518518517</v>
      </c>
    </row>
    <row r="42" spans="1:22" x14ac:dyDescent="0.25">
      <c r="A42" s="8" t="s">
        <v>82</v>
      </c>
      <c r="B42" s="24">
        <v>47</v>
      </c>
      <c r="C42" s="24">
        <v>69</v>
      </c>
      <c r="D42" s="24">
        <f>[1]AGOSTO!$L$32</f>
        <v>22</v>
      </c>
      <c r="E42" s="24">
        <f>[1]AGOSTO!$M$32</f>
        <v>35</v>
      </c>
      <c r="F42" s="25">
        <f t="shared" si="1"/>
        <v>69</v>
      </c>
      <c r="G42" s="16">
        <f t="shared" si="1"/>
        <v>104</v>
      </c>
      <c r="H42" s="26">
        <f t="shared" si="2"/>
        <v>0.66346153846153844</v>
      </c>
    </row>
    <row r="43" spans="1:22" x14ac:dyDescent="0.25">
      <c r="F43" s="41">
        <f>SUM(F12:F42)</f>
        <v>1697</v>
      </c>
      <c r="G43" s="42">
        <f>SUM(G12:G42)</f>
        <v>3244</v>
      </c>
      <c r="H43" s="43">
        <f t="shared" si="2"/>
        <v>0.5231196054254007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M4" sqref="M4"/>
    </sheetView>
  </sheetViews>
  <sheetFormatPr baseColWidth="10" defaultRowHeight="15" x14ac:dyDescent="0.25"/>
  <cols>
    <col min="1" max="1" width="17.140625" customWidth="1"/>
    <col min="11" max="11" width="12" customWidth="1"/>
  </cols>
  <sheetData>
    <row r="1" spans="1:17" ht="45" x14ac:dyDescent="0.25">
      <c r="B1" s="2" t="s">
        <v>31</v>
      </c>
      <c r="C1" s="13" t="s">
        <v>2</v>
      </c>
      <c r="D1" s="13" t="s">
        <v>3</v>
      </c>
      <c r="E1" s="13" t="s">
        <v>42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41</v>
      </c>
      <c r="K1" s="13" t="s">
        <v>8</v>
      </c>
      <c r="L1" s="13" t="s">
        <v>9</v>
      </c>
      <c r="M1" s="13" t="s">
        <v>10</v>
      </c>
      <c r="N1" s="13" t="s">
        <v>50</v>
      </c>
      <c r="O1" s="13" t="s">
        <v>45</v>
      </c>
    </row>
    <row r="2" spans="1:17" x14ac:dyDescent="0.25">
      <c r="A2" s="2" t="s">
        <v>32</v>
      </c>
      <c r="B2" s="16">
        <f>[1]SEPTIEMBRE!$I$32</f>
        <v>555</v>
      </c>
      <c r="C2" s="16">
        <f>[1]SEPTIEMBRE!$J$32</f>
        <v>255</v>
      </c>
      <c r="D2" s="16">
        <f>[1]SEPTIEMBRE!$K$32</f>
        <v>11</v>
      </c>
      <c r="E2" s="16">
        <f>[1]SEPTIEMBRE!$D$32</f>
        <v>1140</v>
      </c>
      <c r="F2" s="16">
        <f>[1]SEPTIEMBRE!$L$32</f>
        <v>364</v>
      </c>
      <c r="G2" s="16">
        <f>[1]SEPTIEMBRE!$M$32</f>
        <v>880</v>
      </c>
      <c r="H2" s="2" t="str">
        <f>[1]SEPTIEMBRE!$N$32</f>
        <v>Por habitación</v>
      </c>
      <c r="I2" s="4">
        <f>[1]SEPTIEMBRE!$O$32</f>
        <v>52.183543956043948</v>
      </c>
      <c r="J2" s="4">
        <f>[1]SEPTIEMBRE!$P$32</f>
        <v>34.224882882882881</v>
      </c>
      <c r="K2" s="4">
        <f>[1]SEPTIEMBRE!$Q$32</f>
        <v>18994.809999999998</v>
      </c>
      <c r="L2" s="3">
        <f>[1]SEPTIEMBRE!$R$32</f>
        <v>0.41363636363636364</v>
      </c>
      <c r="M2" s="4">
        <f>[1]SEPTIEMBRE!$S$32</f>
        <v>21.585011363636362</v>
      </c>
      <c r="N2" s="25">
        <f>[1]SEPTIEMBRE!$G$32</f>
        <v>286</v>
      </c>
      <c r="O2" s="25">
        <f>B2/N2</f>
        <v>1.9405594405594406</v>
      </c>
    </row>
    <row r="3" spans="1:17" x14ac:dyDescent="0.25">
      <c r="A3" s="2" t="s">
        <v>0</v>
      </c>
      <c r="B3" s="16">
        <f>[2]SEPTIEMBRE!$I$32</f>
        <v>1994</v>
      </c>
      <c r="C3" s="16">
        <f>[2]SEPTIEMBRE!$J$32</f>
        <v>1084</v>
      </c>
      <c r="D3" s="16">
        <f>[2]SEPTIEMBRE!$K$32</f>
        <v>146</v>
      </c>
      <c r="E3" s="16">
        <f>[2]SEPTIEMBRE!$D$32</f>
        <v>2190</v>
      </c>
      <c r="F3" s="16">
        <f>[2]SEPTIEMBRE!$L$32</f>
        <v>1302</v>
      </c>
      <c r="G3" s="16">
        <f>[2]SEPTIEMBRE!$M$32</f>
        <v>2061</v>
      </c>
      <c r="H3" s="2" t="str">
        <f>[2]SEPTIEMBRE!$N$32</f>
        <v>Por habitación</v>
      </c>
      <c r="I3" s="4">
        <f>[2]SEPTIEMBRE!$O$32</f>
        <v>68.251251920122868</v>
      </c>
      <c r="J3" s="4">
        <f>[2]SEPTIEMBRE!$P$32</f>
        <v>44.565260782347032</v>
      </c>
      <c r="K3" s="4">
        <f>[2]SEPTIEMBRE!$Q$32</f>
        <v>88863.129999999976</v>
      </c>
      <c r="L3" s="3">
        <f>[2]SEPTIEMBRE!$R$32</f>
        <v>0.63173216885007277</v>
      </c>
      <c r="M3" s="4">
        <f>[2]SEPTIEMBRE!$S$32</f>
        <v>43.116511402231914</v>
      </c>
      <c r="N3" s="25">
        <f>[2]SEPTIEMBRE!$G$32</f>
        <v>1230</v>
      </c>
      <c r="O3" s="25">
        <f>B3/N3</f>
        <v>1.6211382113821138</v>
      </c>
    </row>
    <row r="4" spans="1:17" x14ac:dyDescent="0.25">
      <c r="A4" s="5" t="s">
        <v>12</v>
      </c>
      <c r="B4" s="17">
        <f>SUM(B2:B3)</f>
        <v>2549</v>
      </c>
      <c r="C4" s="5">
        <f t="shared" ref="C4:G4" si="0">SUM(C2:C3)</f>
        <v>1339</v>
      </c>
      <c r="D4" s="5">
        <f t="shared" si="0"/>
        <v>157</v>
      </c>
      <c r="E4" s="17">
        <f t="shared" si="0"/>
        <v>3330</v>
      </c>
      <c r="F4" s="5">
        <f t="shared" si="0"/>
        <v>1666</v>
      </c>
      <c r="G4" s="5">
        <f t="shared" si="0"/>
        <v>2941</v>
      </c>
      <c r="H4" s="5" t="str">
        <f>[2]JUNIO!$N$32</f>
        <v>Por habitación</v>
      </c>
      <c r="I4" s="6">
        <f>K4/F4</f>
        <v>64.740660264105628</v>
      </c>
      <c r="J4" s="18">
        <f>K4/B4</f>
        <v>42.313825029423292</v>
      </c>
      <c r="K4" s="6">
        <f>SUM(K2:K3)</f>
        <v>107857.93999999997</v>
      </c>
      <c r="L4" s="7">
        <f>F4/G4</f>
        <v>0.56647398843930641</v>
      </c>
      <c r="M4" s="6">
        <f>K4/G4</f>
        <v>36.673900034002031</v>
      </c>
      <c r="N4" s="37">
        <f>SUM(N2:N3)</f>
        <v>1516</v>
      </c>
      <c r="O4" s="37">
        <f>B4/N4</f>
        <v>1.6813984168865435</v>
      </c>
    </row>
    <row r="6" spans="1:17" x14ac:dyDescent="0.25">
      <c r="A6" t="s">
        <v>13</v>
      </c>
      <c r="I6">
        <f>(I2+I3)/2</f>
        <v>60.217397938083408</v>
      </c>
      <c r="M6">
        <f>(M3+M2)/2</f>
        <v>32.350761382934138</v>
      </c>
    </row>
    <row r="10" spans="1:17" x14ac:dyDescent="0.25">
      <c r="B10" s="2" t="s">
        <v>0</v>
      </c>
      <c r="C10" s="2"/>
      <c r="D10" s="2" t="s">
        <v>14</v>
      </c>
      <c r="E10" s="2"/>
    </row>
    <row r="11" spans="1:17" x14ac:dyDescent="0.25">
      <c r="B11" s="19" t="s">
        <v>46</v>
      </c>
      <c r="C11" s="21" t="s">
        <v>49</v>
      </c>
      <c r="D11" s="19" t="s">
        <v>46</v>
      </c>
      <c r="E11" s="21" t="s">
        <v>49</v>
      </c>
      <c r="F11" s="23" t="s">
        <v>47</v>
      </c>
      <c r="G11" s="21" t="s">
        <v>49</v>
      </c>
      <c r="H11" s="2" t="s">
        <v>48</v>
      </c>
    </row>
    <row r="12" spans="1:17" x14ac:dyDescent="0.25">
      <c r="A12" s="47" t="s">
        <v>83</v>
      </c>
      <c r="B12" s="24">
        <v>26</v>
      </c>
      <c r="C12" s="24">
        <v>71</v>
      </c>
      <c r="D12" s="24">
        <f>[1]SEPTIEMBRE!$L$2</f>
        <v>16</v>
      </c>
      <c r="E12" s="24">
        <f>[1]SEPTIEMBRE!$M$2</f>
        <v>22</v>
      </c>
      <c r="F12" s="25">
        <f>B12+D12</f>
        <v>42</v>
      </c>
      <c r="G12" s="16">
        <f>C12+E12</f>
        <v>93</v>
      </c>
      <c r="H12" s="26">
        <f>F12/G12</f>
        <v>0.45161290322580644</v>
      </c>
    </row>
    <row r="13" spans="1:17" x14ac:dyDescent="0.25">
      <c r="A13" s="48" t="s">
        <v>84</v>
      </c>
      <c r="B13" s="24">
        <v>36</v>
      </c>
      <c r="C13" s="24">
        <v>71</v>
      </c>
      <c r="D13" s="24">
        <f>[1]SEPTIEMBRE!$L$3</f>
        <v>15</v>
      </c>
      <c r="E13" s="24">
        <f>[1]SEPTIEMBRE!$M$3</f>
        <v>22</v>
      </c>
      <c r="F13" s="25">
        <f t="shared" ref="F13:G41" si="1">B13+D13</f>
        <v>51</v>
      </c>
      <c r="G13" s="16">
        <f t="shared" si="1"/>
        <v>93</v>
      </c>
      <c r="H13" s="26">
        <f t="shared" ref="H13:H43" si="2">F13/G13</f>
        <v>0.54838709677419351</v>
      </c>
      <c r="J13" t="s">
        <v>147</v>
      </c>
    </row>
    <row r="14" spans="1:17" x14ac:dyDescent="0.25">
      <c r="A14" s="48" t="s">
        <v>85</v>
      </c>
      <c r="B14" s="24">
        <v>39</v>
      </c>
      <c r="C14" s="24">
        <v>71</v>
      </c>
      <c r="D14" s="24">
        <f>[1]SEPTIEMBRE!$L$4</f>
        <v>21</v>
      </c>
      <c r="E14" s="24">
        <f>[1]SEPTIEMBRE!$M$4</f>
        <v>32</v>
      </c>
      <c r="F14" s="25">
        <f t="shared" si="1"/>
        <v>60</v>
      </c>
      <c r="G14" s="16">
        <f t="shared" si="1"/>
        <v>103</v>
      </c>
      <c r="H14" s="26">
        <f t="shared" si="2"/>
        <v>0.58252427184466016</v>
      </c>
      <c r="K14" s="2" t="s">
        <v>0</v>
      </c>
      <c r="L14" s="2"/>
      <c r="M14" s="2" t="s">
        <v>14</v>
      </c>
      <c r="N14" s="2"/>
    </row>
    <row r="15" spans="1:17" x14ac:dyDescent="0.25">
      <c r="A15" s="48" t="s">
        <v>86</v>
      </c>
      <c r="B15" s="24">
        <v>33</v>
      </c>
      <c r="C15" s="24">
        <v>71</v>
      </c>
      <c r="D15" s="24">
        <f>[1]SEPTIEMBRE!$L$5</f>
        <v>22</v>
      </c>
      <c r="E15" s="24">
        <f>[1]SEPTIEMBRE!$M$5</f>
        <v>35</v>
      </c>
      <c r="F15" s="25">
        <f t="shared" si="1"/>
        <v>55</v>
      </c>
      <c r="G15" s="16">
        <f t="shared" si="1"/>
        <v>106</v>
      </c>
      <c r="H15" s="26">
        <f t="shared" si="2"/>
        <v>0.51886792452830188</v>
      </c>
      <c r="K15" s="19" t="s">
        <v>46</v>
      </c>
      <c r="L15" s="21" t="s">
        <v>49</v>
      </c>
      <c r="M15" s="19" t="s">
        <v>46</v>
      </c>
      <c r="N15" s="21" t="s">
        <v>49</v>
      </c>
      <c r="O15" s="23" t="s">
        <v>47</v>
      </c>
      <c r="P15" s="21" t="s">
        <v>49</v>
      </c>
      <c r="Q15" s="2" t="s">
        <v>48</v>
      </c>
    </row>
    <row r="16" spans="1:17" x14ac:dyDescent="0.25">
      <c r="A16" s="59" t="s">
        <v>87</v>
      </c>
      <c r="B16" s="50">
        <v>68</v>
      </c>
      <c r="C16" s="50">
        <v>70</v>
      </c>
      <c r="D16" s="50">
        <f>[1]SEPTIEMBRE!$L$6</f>
        <v>15</v>
      </c>
      <c r="E16" s="50">
        <f>[1]SEPTIEMBRE!$M$6</f>
        <v>32</v>
      </c>
      <c r="F16" s="40">
        <f t="shared" si="1"/>
        <v>83</v>
      </c>
      <c r="G16" s="51">
        <f t="shared" si="1"/>
        <v>102</v>
      </c>
      <c r="H16" s="20">
        <f t="shared" si="2"/>
        <v>0.81372549019607843</v>
      </c>
      <c r="J16" s="59" t="s">
        <v>87</v>
      </c>
      <c r="K16" s="50">
        <v>68</v>
      </c>
      <c r="L16" s="50">
        <v>70</v>
      </c>
      <c r="M16" s="50">
        <f>[1]SEPTIEMBRE!$L$6</f>
        <v>15</v>
      </c>
      <c r="N16" s="50">
        <f>[1]SEPTIEMBRE!$M$6</f>
        <v>32</v>
      </c>
      <c r="O16" s="40">
        <f t="shared" ref="O16:O19" si="3">K16+M16</f>
        <v>83</v>
      </c>
      <c r="P16" s="51">
        <f t="shared" ref="P16:P19" si="4">L16+N16</f>
        <v>102</v>
      </c>
      <c r="Q16" s="20">
        <f t="shared" ref="Q16:Q20" si="5">O16/P16</f>
        <v>0.81372549019607843</v>
      </c>
    </row>
    <row r="17" spans="1:17" x14ac:dyDescent="0.25">
      <c r="A17" s="59" t="s">
        <v>88</v>
      </c>
      <c r="B17" s="50">
        <v>41</v>
      </c>
      <c r="C17" s="50">
        <v>68</v>
      </c>
      <c r="D17" s="50">
        <f>[1]SEPTIEMBRE!$L$7</f>
        <v>36</v>
      </c>
      <c r="E17" s="50">
        <f>[1]SEPTIEMBRE!$M$7</f>
        <v>37</v>
      </c>
      <c r="F17" s="40">
        <f t="shared" si="1"/>
        <v>77</v>
      </c>
      <c r="G17" s="51">
        <f t="shared" si="1"/>
        <v>105</v>
      </c>
      <c r="H17" s="20">
        <f t="shared" si="2"/>
        <v>0.73333333333333328</v>
      </c>
      <c r="J17" s="59" t="s">
        <v>88</v>
      </c>
      <c r="K17" s="50">
        <v>41</v>
      </c>
      <c r="L17" s="50">
        <v>68</v>
      </c>
      <c r="M17" s="50">
        <f>[1]SEPTIEMBRE!$L$7</f>
        <v>36</v>
      </c>
      <c r="N17" s="50">
        <f>[1]SEPTIEMBRE!$M$7</f>
        <v>37</v>
      </c>
      <c r="O17" s="40">
        <f t="shared" si="3"/>
        <v>77</v>
      </c>
      <c r="P17" s="51">
        <f t="shared" si="4"/>
        <v>105</v>
      </c>
      <c r="Q17" s="20">
        <f t="shared" si="5"/>
        <v>0.73333333333333328</v>
      </c>
    </row>
    <row r="18" spans="1:17" x14ac:dyDescent="0.25">
      <c r="A18" s="59" t="s">
        <v>89</v>
      </c>
      <c r="B18" s="50">
        <v>53</v>
      </c>
      <c r="C18" s="50">
        <v>67</v>
      </c>
      <c r="D18" s="50">
        <f>[1]SEPTIEMBRE!$L$8</f>
        <v>20</v>
      </c>
      <c r="E18" s="50">
        <f>[1]SEPTIEMBRE!$M$8</f>
        <v>37</v>
      </c>
      <c r="F18" s="40">
        <f t="shared" si="1"/>
        <v>73</v>
      </c>
      <c r="G18" s="51">
        <f t="shared" si="1"/>
        <v>104</v>
      </c>
      <c r="H18" s="20">
        <f t="shared" si="2"/>
        <v>0.70192307692307687</v>
      </c>
      <c r="J18" s="59" t="s">
        <v>89</v>
      </c>
      <c r="K18" s="50">
        <v>53</v>
      </c>
      <c r="L18" s="50">
        <v>67</v>
      </c>
      <c r="M18" s="50">
        <f>[1]SEPTIEMBRE!$L$8</f>
        <v>20</v>
      </c>
      <c r="N18" s="50">
        <f>[1]SEPTIEMBRE!$M$8</f>
        <v>37</v>
      </c>
      <c r="O18" s="40">
        <f t="shared" si="3"/>
        <v>73</v>
      </c>
      <c r="P18" s="51">
        <f t="shared" si="4"/>
        <v>104</v>
      </c>
      <c r="Q18" s="20">
        <f t="shared" si="5"/>
        <v>0.70192307692307687</v>
      </c>
    </row>
    <row r="19" spans="1:17" x14ac:dyDescent="0.25">
      <c r="A19" s="49" t="s">
        <v>90</v>
      </c>
      <c r="B19" s="50">
        <v>24</v>
      </c>
      <c r="C19" s="50">
        <v>65</v>
      </c>
      <c r="D19" s="50">
        <f>[1]SEPTIEMBRE!$L$9</f>
        <v>8</v>
      </c>
      <c r="E19" s="50">
        <f>[1]SEPTIEMBRE!$M$9</f>
        <v>37</v>
      </c>
      <c r="F19" s="40">
        <f t="shared" si="1"/>
        <v>32</v>
      </c>
      <c r="G19" s="51">
        <f t="shared" si="1"/>
        <v>102</v>
      </c>
      <c r="H19" s="20">
        <f t="shared" si="2"/>
        <v>0.31372549019607843</v>
      </c>
      <c r="J19" s="49" t="s">
        <v>90</v>
      </c>
      <c r="K19" s="50">
        <v>24</v>
      </c>
      <c r="L19" s="50">
        <v>65</v>
      </c>
      <c r="M19" s="50">
        <f>[1]SEPTIEMBRE!$L$9</f>
        <v>8</v>
      </c>
      <c r="N19" s="50">
        <f>[1]SEPTIEMBRE!$M$9</f>
        <v>37</v>
      </c>
      <c r="O19" s="40">
        <f t="shared" si="3"/>
        <v>32</v>
      </c>
      <c r="P19" s="51">
        <f t="shared" si="4"/>
        <v>102</v>
      </c>
      <c r="Q19" s="20">
        <f t="shared" si="5"/>
        <v>0.31372549019607843</v>
      </c>
    </row>
    <row r="20" spans="1:17" x14ac:dyDescent="0.25">
      <c r="A20" s="8" t="s">
        <v>91</v>
      </c>
      <c r="B20" s="24">
        <v>33</v>
      </c>
      <c r="C20" s="24">
        <v>67</v>
      </c>
      <c r="D20" s="24">
        <f>[1]SEPTIEMBRE!$L$10</f>
        <v>8</v>
      </c>
      <c r="E20" s="24">
        <f>[1]SEPTIEMBRE!$M$10</f>
        <v>37</v>
      </c>
      <c r="F20" s="25">
        <f t="shared" si="1"/>
        <v>41</v>
      </c>
      <c r="G20" s="16">
        <f t="shared" si="1"/>
        <v>104</v>
      </c>
      <c r="H20" s="26">
        <f t="shared" si="2"/>
        <v>0.39423076923076922</v>
      </c>
      <c r="O20" s="44">
        <f>SUM(O16:O19)</f>
        <v>265</v>
      </c>
      <c r="P20" s="42">
        <f>SUM(P16:P19)</f>
        <v>413</v>
      </c>
      <c r="Q20" s="52">
        <f t="shared" si="5"/>
        <v>0.64164648910411626</v>
      </c>
    </row>
    <row r="21" spans="1:17" x14ac:dyDescent="0.25">
      <c r="A21" s="8" t="s">
        <v>92</v>
      </c>
      <c r="B21" s="24">
        <v>46</v>
      </c>
      <c r="C21" s="24">
        <v>68</v>
      </c>
      <c r="D21" s="24">
        <f>[1]SEPTIEMBRE!$L$11</f>
        <v>9</v>
      </c>
      <c r="E21" s="24">
        <f>[1]SEPTIEMBRE!$M$11</f>
        <v>28</v>
      </c>
      <c r="F21" s="25">
        <f t="shared" si="1"/>
        <v>55</v>
      </c>
      <c r="G21" s="16">
        <f t="shared" si="1"/>
        <v>96</v>
      </c>
      <c r="H21" s="26">
        <f t="shared" si="2"/>
        <v>0.57291666666666663</v>
      </c>
    </row>
    <row r="22" spans="1:17" x14ac:dyDescent="0.25">
      <c r="A22" s="8" t="s">
        <v>93</v>
      </c>
      <c r="B22" s="24">
        <v>58</v>
      </c>
      <c r="C22" s="24">
        <v>67</v>
      </c>
      <c r="D22" s="24">
        <f>[1]SEPTIEMBRE!$L$12</f>
        <v>15</v>
      </c>
      <c r="E22" s="24">
        <f>[1]SEPTIEMBRE!$M$12</f>
        <v>22</v>
      </c>
      <c r="F22" s="25">
        <f t="shared" si="1"/>
        <v>73</v>
      </c>
      <c r="G22" s="16">
        <f t="shared" si="1"/>
        <v>89</v>
      </c>
      <c r="H22" s="26">
        <f t="shared" si="2"/>
        <v>0.8202247191011236</v>
      </c>
    </row>
    <row r="23" spans="1:17" x14ac:dyDescent="0.25">
      <c r="A23" s="8" t="s">
        <v>94</v>
      </c>
      <c r="B23" s="24">
        <v>58</v>
      </c>
      <c r="C23" s="24">
        <v>65</v>
      </c>
      <c r="D23" s="24">
        <f>[1]SEPTIEMBRE!$L$13</f>
        <v>22</v>
      </c>
      <c r="E23" s="24">
        <f>[1]SEPTIEMBRE!$M$13</f>
        <v>37</v>
      </c>
      <c r="F23" s="25">
        <f t="shared" si="1"/>
        <v>80</v>
      </c>
      <c r="G23" s="16">
        <f t="shared" si="1"/>
        <v>102</v>
      </c>
      <c r="H23" s="26">
        <f t="shared" si="2"/>
        <v>0.78431372549019607</v>
      </c>
      <c r="J23" t="s">
        <v>148</v>
      </c>
    </row>
    <row r="24" spans="1:17" x14ac:dyDescent="0.25">
      <c r="A24" s="8" t="s">
        <v>95</v>
      </c>
      <c r="B24" s="24">
        <v>51</v>
      </c>
      <c r="C24" s="24">
        <v>64</v>
      </c>
      <c r="D24" s="24">
        <f>[1]SEPTIEMBRE!$L$14</f>
        <v>6</v>
      </c>
      <c r="E24" s="24">
        <f>[1]SEPTIEMBRE!$M$14</f>
        <v>31</v>
      </c>
      <c r="F24" s="25">
        <f t="shared" si="1"/>
        <v>57</v>
      </c>
      <c r="G24" s="16">
        <f t="shared" si="1"/>
        <v>95</v>
      </c>
      <c r="H24" s="26">
        <f t="shared" si="2"/>
        <v>0.6</v>
      </c>
      <c r="K24" s="23" t="s">
        <v>47</v>
      </c>
      <c r="L24" s="21" t="s">
        <v>49</v>
      </c>
      <c r="M24" s="2" t="s">
        <v>48</v>
      </c>
    </row>
    <row r="25" spans="1:17" x14ac:dyDescent="0.25">
      <c r="A25" s="8" t="s">
        <v>96</v>
      </c>
      <c r="B25" s="24">
        <v>53</v>
      </c>
      <c r="C25" s="24">
        <v>63</v>
      </c>
      <c r="D25" s="24">
        <f>[1]SEPTIEMBRE!$L$15</f>
        <v>14</v>
      </c>
      <c r="E25" s="24">
        <f>[1]SEPTIEMBRE!$M$15</f>
        <v>23</v>
      </c>
      <c r="F25" s="25">
        <f t="shared" si="1"/>
        <v>67</v>
      </c>
      <c r="G25" s="16">
        <f t="shared" si="1"/>
        <v>86</v>
      </c>
      <c r="H25" s="26">
        <f t="shared" si="2"/>
        <v>0.77906976744186052</v>
      </c>
      <c r="J25" s="2" t="s">
        <v>20</v>
      </c>
      <c r="K25" s="56">
        <f t="shared" ref="K25:L27" si="6">F23+F30+F37</f>
        <v>232</v>
      </c>
      <c r="L25" s="57">
        <f t="shared" si="6"/>
        <v>299</v>
      </c>
      <c r="M25" s="54">
        <f>K25/L25</f>
        <v>0.77591973244147161</v>
      </c>
    </row>
    <row r="26" spans="1:17" x14ac:dyDescent="0.25">
      <c r="A26" s="8" t="s">
        <v>97</v>
      </c>
      <c r="B26" s="24">
        <v>32</v>
      </c>
      <c r="C26" s="24">
        <v>69</v>
      </c>
      <c r="D26" s="24">
        <f>[1]SEPTIEMBRE!$L$16</f>
        <v>2</v>
      </c>
      <c r="E26" s="24">
        <f>[1]SEPTIEMBRE!$M$16</f>
        <v>28</v>
      </c>
      <c r="F26" s="25">
        <f t="shared" si="1"/>
        <v>34</v>
      </c>
      <c r="G26" s="16">
        <f t="shared" si="1"/>
        <v>97</v>
      </c>
      <c r="H26" s="26">
        <f t="shared" si="2"/>
        <v>0.35051546391752575</v>
      </c>
      <c r="J26" s="55" t="s">
        <v>144</v>
      </c>
      <c r="K26" s="56">
        <f t="shared" si="6"/>
        <v>170</v>
      </c>
      <c r="L26" s="57">
        <f t="shared" si="6"/>
        <v>279</v>
      </c>
      <c r="M26" s="54">
        <f t="shared" ref="M26:M28" si="7">K26/L26</f>
        <v>0.60931899641577059</v>
      </c>
    </row>
    <row r="27" spans="1:17" x14ac:dyDescent="0.25">
      <c r="A27" s="8" t="s">
        <v>98</v>
      </c>
      <c r="B27" s="24">
        <v>40</v>
      </c>
      <c r="C27" s="24">
        <v>70</v>
      </c>
      <c r="D27" s="24">
        <f>[1]SEPTIEMBRE!$L$17</f>
        <v>17</v>
      </c>
      <c r="E27" s="24">
        <f>[1]SEPTIEMBRE!$M$17</f>
        <v>20</v>
      </c>
      <c r="F27" s="25">
        <f t="shared" si="1"/>
        <v>57</v>
      </c>
      <c r="G27" s="16">
        <f t="shared" si="1"/>
        <v>90</v>
      </c>
      <c r="H27" s="26">
        <f t="shared" si="2"/>
        <v>0.6333333333333333</v>
      </c>
      <c r="J27" s="55" t="s">
        <v>145</v>
      </c>
      <c r="K27" s="56">
        <f t="shared" si="6"/>
        <v>158</v>
      </c>
      <c r="L27" s="57">
        <f t="shared" si="6"/>
        <v>284</v>
      </c>
      <c r="M27" s="54">
        <f t="shared" si="7"/>
        <v>0.55633802816901412</v>
      </c>
    </row>
    <row r="28" spans="1:17" x14ac:dyDescent="0.25">
      <c r="A28" s="8" t="s">
        <v>99</v>
      </c>
      <c r="B28" s="24">
        <v>49</v>
      </c>
      <c r="C28" s="24">
        <v>69</v>
      </c>
      <c r="D28" s="24">
        <f>[1]SEPTIEMBRE!$L$18</f>
        <v>17</v>
      </c>
      <c r="E28" s="24">
        <f>[1]SEPTIEMBRE!$M$18</f>
        <v>20</v>
      </c>
      <c r="F28" s="25">
        <f t="shared" si="1"/>
        <v>66</v>
      </c>
      <c r="G28" s="16">
        <f t="shared" si="1"/>
        <v>89</v>
      </c>
      <c r="H28" s="26">
        <f t="shared" si="2"/>
        <v>0.7415730337078652</v>
      </c>
      <c r="J28" s="55" t="s">
        <v>146</v>
      </c>
      <c r="K28" s="56">
        <f>F12+F26+F33+F40</f>
        <v>128</v>
      </c>
      <c r="L28" s="57">
        <f>G12+G26+G33+G40</f>
        <v>400</v>
      </c>
      <c r="M28" s="54">
        <f t="shared" si="7"/>
        <v>0.32</v>
      </c>
    </row>
    <row r="29" spans="1:17" x14ac:dyDescent="0.25">
      <c r="A29" s="8" t="s">
        <v>100</v>
      </c>
      <c r="B29" s="24">
        <v>57</v>
      </c>
      <c r="C29" s="24">
        <v>70</v>
      </c>
      <c r="D29" s="24">
        <f>[1]SEPTIEMBRE!$L$19</f>
        <v>11</v>
      </c>
      <c r="E29" s="24">
        <f>[1]SEPTIEMBRE!$M$19</f>
        <v>26</v>
      </c>
      <c r="F29" s="25">
        <f t="shared" si="1"/>
        <v>68</v>
      </c>
      <c r="G29" s="16">
        <f t="shared" si="1"/>
        <v>96</v>
      </c>
      <c r="H29" s="26">
        <f t="shared" si="2"/>
        <v>0.70833333333333337</v>
      </c>
      <c r="K29">
        <f>SUM(K25:K28)</f>
        <v>688</v>
      </c>
      <c r="L29" s="42">
        <f>SUM(L25:L28)</f>
        <v>1262</v>
      </c>
      <c r="M29" s="58">
        <f>K29/L29</f>
        <v>0.54516640253565773</v>
      </c>
    </row>
    <row r="30" spans="1:17" x14ac:dyDescent="0.25">
      <c r="A30" s="8" t="s">
        <v>101</v>
      </c>
      <c r="B30" s="24">
        <v>70</v>
      </c>
      <c r="C30" s="24">
        <v>71</v>
      </c>
      <c r="D30" s="24">
        <f>[1]SEPTIEMBRE!$L$20</f>
        <v>14</v>
      </c>
      <c r="E30" s="24">
        <f>[1]SEPTIEMBRE!$M$20</f>
        <v>23</v>
      </c>
      <c r="F30" s="25">
        <f t="shared" si="1"/>
        <v>84</v>
      </c>
      <c r="G30" s="16">
        <f t="shared" si="1"/>
        <v>94</v>
      </c>
      <c r="H30" s="26">
        <f t="shared" si="2"/>
        <v>0.8936170212765957</v>
      </c>
    </row>
    <row r="31" spans="1:17" x14ac:dyDescent="0.25">
      <c r="A31" s="8" t="s">
        <v>102</v>
      </c>
      <c r="B31" s="24">
        <v>47</v>
      </c>
      <c r="C31" s="24">
        <v>66</v>
      </c>
      <c r="D31" s="24">
        <f>[1]SEPTIEMBRE!$L$21</f>
        <v>7</v>
      </c>
      <c r="E31" s="24">
        <f>[1]SEPTIEMBRE!$M$21</f>
        <v>30</v>
      </c>
      <c r="F31" s="25">
        <f t="shared" si="1"/>
        <v>54</v>
      </c>
      <c r="G31" s="16">
        <f t="shared" si="1"/>
        <v>96</v>
      </c>
      <c r="H31" s="26">
        <f t="shared" si="2"/>
        <v>0.5625</v>
      </c>
    </row>
    <row r="32" spans="1:17" x14ac:dyDescent="0.25">
      <c r="A32" s="8" t="s">
        <v>103</v>
      </c>
      <c r="B32" s="24">
        <v>49</v>
      </c>
      <c r="C32" s="24">
        <v>70</v>
      </c>
      <c r="D32" s="24">
        <f>[1]SEPTIEMBRE!$L$22</f>
        <v>4</v>
      </c>
      <c r="E32" s="24">
        <f>[1]SEPTIEMBRE!$M$22</f>
        <v>33</v>
      </c>
      <c r="F32" s="25">
        <f t="shared" si="1"/>
        <v>53</v>
      </c>
      <c r="G32" s="16">
        <f t="shared" si="1"/>
        <v>103</v>
      </c>
      <c r="H32" s="26">
        <f t="shared" si="2"/>
        <v>0.5145631067961165</v>
      </c>
    </row>
    <row r="33" spans="1:8" x14ac:dyDescent="0.25">
      <c r="A33" s="8" t="s">
        <v>104</v>
      </c>
      <c r="B33" s="24">
        <v>28</v>
      </c>
      <c r="C33" s="24">
        <v>71</v>
      </c>
      <c r="D33" s="24">
        <f>[1]SEPTIEMBRE!$L$23</f>
        <v>2</v>
      </c>
      <c r="E33" s="24">
        <f>[1]SEPTIEMBRE!$M$23</f>
        <v>35</v>
      </c>
      <c r="F33" s="25">
        <f t="shared" si="1"/>
        <v>30</v>
      </c>
      <c r="G33" s="16">
        <f t="shared" si="1"/>
        <v>106</v>
      </c>
      <c r="H33" s="26">
        <f t="shared" si="2"/>
        <v>0.28301886792452829</v>
      </c>
    </row>
    <row r="34" spans="1:8" x14ac:dyDescent="0.25">
      <c r="A34" s="8" t="s">
        <v>105</v>
      </c>
      <c r="B34" s="24">
        <v>29</v>
      </c>
      <c r="C34" s="24">
        <v>71</v>
      </c>
      <c r="D34" s="24">
        <f>[1]SEPTIEMBRE!$L$24</f>
        <v>5</v>
      </c>
      <c r="E34" s="24">
        <f>[1]SEPTIEMBRE!$M$24</f>
        <v>32</v>
      </c>
      <c r="F34" s="25">
        <f t="shared" si="1"/>
        <v>34</v>
      </c>
      <c r="G34" s="16">
        <f t="shared" si="1"/>
        <v>103</v>
      </c>
      <c r="H34" s="26">
        <f t="shared" si="2"/>
        <v>0.3300970873786408</v>
      </c>
    </row>
    <row r="35" spans="1:8" x14ac:dyDescent="0.25">
      <c r="A35" s="8" t="s">
        <v>106</v>
      </c>
      <c r="B35" s="24">
        <v>53</v>
      </c>
      <c r="C35" s="24">
        <v>70</v>
      </c>
      <c r="D35" s="24">
        <f>[1]SEPTIEMBRE!$L$25</f>
        <v>10</v>
      </c>
      <c r="E35" s="24">
        <f>[1]SEPTIEMBRE!$M$25</f>
        <v>27</v>
      </c>
      <c r="F35" s="25">
        <f t="shared" si="1"/>
        <v>63</v>
      </c>
      <c r="G35" s="16">
        <f t="shared" si="1"/>
        <v>97</v>
      </c>
      <c r="H35" s="26">
        <f t="shared" si="2"/>
        <v>0.64948453608247425</v>
      </c>
    </row>
    <row r="36" spans="1:8" x14ac:dyDescent="0.25">
      <c r="A36" s="8" t="s">
        <v>107</v>
      </c>
      <c r="B36" s="24">
        <v>49</v>
      </c>
      <c r="C36" s="24">
        <v>70</v>
      </c>
      <c r="D36" s="24">
        <f>[1]SEPTIEMBRE!$L$26</f>
        <v>16</v>
      </c>
      <c r="E36" s="24">
        <f>[1]SEPTIEMBRE!$M$26</f>
        <v>22</v>
      </c>
      <c r="F36" s="25">
        <f t="shared" si="1"/>
        <v>65</v>
      </c>
      <c r="G36" s="16">
        <f t="shared" si="1"/>
        <v>92</v>
      </c>
      <c r="H36" s="26">
        <f t="shared" si="2"/>
        <v>0.70652173913043481</v>
      </c>
    </row>
    <row r="37" spans="1:8" x14ac:dyDescent="0.25">
      <c r="A37" s="8" t="s">
        <v>108</v>
      </c>
      <c r="B37" s="24">
        <v>64</v>
      </c>
      <c r="C37" s="24">
        <v>70</v>
      </c>
      <c r="D37" s="24">
        <f>[1]SEPTIEMBRE!$L$27</f>
        <v>4</v>
      </c>
      <c r="E37" s="24">
        <f>[1]SEPTIEMBRE!$M$27</f>
        <v>33</v>
      </c>
      <c r="F37" s="25">
        <f t="shared" si="1"/>
        <v>68</v>
      </c>
      <c r="G37" s="16">
        <f t="shared" si="1"/>
        <v>103</v>
      </c>
      <c r="H37" s="26">
        <f t="shared" si="2"/>
        <v>0.66019417475728159</v>
      </c>
    </row>
    <row r="38" spans="1:8" x14ac:dyDescent="0.25">
      <c r="A38" s="8" t="s">
        <v>109</v>
      </c>
      <c r="B38" s="24">
        <v>43</v>
      </c>
      <c r="C38" s="24">
        <v>66</v>
      </c>
      <c r="D38" s="24">
        <f>[1]SEPTIEMBRE!$L$28</f>
        <v>16</v>
      </c>
      <c r="E38" s="24">
        <f>[1]SEPTIEMBRE!$M$28</f>
        <v>22</v>
      </c>
      <c r="F38" s="25">
        <f t="shared" si="1"/>
        <v>59</v>
      </c>
      <c r="G38" s="16">
        <f t="shared" si="1"/>
        <v>88</v>
      </c>
      <c r="H38" s="26">
        <f t="shared" si="2"/>
        <v>0.67045454545454541</v>
      </c>
    </row>
    <row r="39" spans="1:8" x14ac:dyDescent="0.25">
      <c r="A39" s="8" t="s">
        <v>110</v>
      </c>
      <c r="B39" s="24">
        <v>29</v>
      </c>
      <c r="C39" s="24">
        <v>68</v>
      </c>
      <c r="D39" s="24">
        <f>[1]SEPTIEMBRE!$L$29</f>
        <v>9</v>
      </c>
      <c r="E39" s="24">
        <f>[1]SEPTIEMBRE!$M$29</f>
        <v>27</v>
      </c>
      <c r="F39" s="25">
        <f t="shared" si="1"/>
        <v>38</v>
      </c>
      <c r="G39" s="16">
        <f t="shared" si="1"/>
        <v>95</v>
      </c>
      <c r="H39" s="26">
        <f t="shared" si="2"/>
        <v>0.4</v>
      </c>
    </row>
    <row r="40" spans="1:8" x14ac:dyDescent="0.25">
      <c r="A40" s="8" t="s">
        <v>111</v>
      </c>
      <c r="B40" s="24">
        <v>19</v>
      </c>
      <c r="C40" s="24">
        <v>71</v>
      </c>
      <c r="D40" s="24">
        <f>[1]SEPTIEMBRE!$L$30</f>
        <v>3</v>
      </c>
      <c r="E40" s="24">
        <f>[1]SEPTIEMBRE!$M$30</f>
        <v>33</v>
      </c>
      <c r="F40" s="25">
        <f t="shared" si="1"/>
        <v>22</v>
      </c>
      <c r="G40" s="16">
        <f t="shared" si="1"/>
        <v>104</v>
      </c>
      <c r="H40" s="26">
        <f t="shared" si="2"/>
        <v>0.21153846153846154</v>
      </c>
    </row>
    <row r="41" spans="1:8" x14ac:dyDescent="0.25">
      <c r="A41" s="8" t="s">
        <v>112</v>
      </c>
      <c r="B41" s="24">
        <v>25</v>
      </c>
      <c r="C41" s="24">
        <v>71</v>
      </c>
      <c r="D41" s="24">
        <f>[1]SEPTIEMBRE!$L$31</f>
        <v>0</v>
      </c>
      <c r="E41" s="24">
        <f>[1]SEPTIEMBRE!$M$31</f>
        <v>37</v>
      </c>
      <c r="F41" s="25">
        <f t="shared" si="1"/>
        <v>25</v>
      </c>
      <c r="G41" s="16">
        <f t="shared" si="1"/>
        <v>108</v>
      </c>
      <c r="H41" s="26">
        <f t="shared" si="2"/>
        <v>0.23148148148148148</v>
      </c>
    </row>
    <row r="42" spans="1:8" x14ac:dyDescent="0.25">
      <c r="A42" s="28"/>
      <c r="B42" s="33"/>
      <c r="C42" s="33"/>
      <c r="D42" s="33"/>
      <c r="E42" s="33"/>
      <c r="F42" s="73"/>
      <c r="G42" s="35"/>
      <c r="H42" s="74"/>
    </row>
    <row r="43" spans="1:8" x14ac:dyDescent="0.25">
      <c r="F43" s="44">
        <f>SUM(F12:F41)</f>
        <v>1666</v>
      </c>
      <c r="G43" s="45">
        <f>SUM(G12:G41)</f>
        <v>2941</v>
      </c>
      <c r="H43" s="52">
        <f t="shared" si="2"/>
        <v>0.56647398843930641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Q19" sqref="Q19:Q23"/>
    </sheetView>
  </sheetViews>
  <sheetFormatPr baseColWidth="10" defaultRowHeight="15" x14ac:dyDescent="0.25"/>
  <cols>
    <col min="1" max="1" width="17.140625" customWidth="1"/>
    <col min="11" max="11" width="12" customWidth="1"/>
  </cols>
  <sheetData>
    <row r="1" spans="1:17" ht="45" x14ac:dyDescent="0.25">
      <c r="B1" s="2" t="s">
        <v>31</v>
      </c>
      <c r="C1" s="13" t="s">
        <v>2</v>
      </c>
      <c r="D1" s="13" t="s">
        <v>3</v>
      </c>
      <c r="E1" s="13" t="s">
        <v>42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41</v>
      </c>
      <c r="K1" s="13" t="s">
        <v>8</v>
      </c>
      <c r="L1" s="13" t="s">
        <v>9</v>
      </c>
      <c r="M1" s="13" t="s">
        <v>10</v>
      </c>
      <c r="N1" s="13" t="s">
        <v>50</v>
      </c>
      <c r="O1" s="13" t="s">
        <v>45</v>
      </c>
    </row>
    <row r="2" spans="1:17" x14ac:dyDescent="0.25">
      <c r="A2" s="2" t="s">
        <v>32</v>
      </c>
      <c r="B2" s="16">
        <f>[1]OCTUBRE!$I$33</f>
        <v>245</v>
      </c>
      <c r="C2" s="16">
        <f>[1]OCTUBRE!$J$33</f>
        <v>233</v>
      </c>
      <c r="D2" s="16">
        <f>[1]OCTUBRE!$K$33</f>
        <v>7</v>
      </c>
      <c r="E2" s="16">
        <f>[1]OCTUBRE!$D$33</f>
        <v>1178</v>
      </c>
      <c r="F2" s="16">
        <f>[1]OCTUBRE!$L$33</f>
        <v>188</v>
      </c>
      <c r="G2" s="16">
        <f>[1]OCTUBRE!$M$33</f>
        <v>963</v>
      </c>
      <c r="H2" s="2" t="str">
        <f>[1]OCTUBRE!$N$33</f>
        <v>Por habitación</v>
      </c>
      <c r="I2" s="4">
        <f>[1]OCTUBRE!$O$33</f>
        <v>53.710106382978722</v>
      </c>
      <c r="J2" s="4">
        <f>[1]OCTUBRE!$P$33</f>
        <v>41.214285714285715</v>
      </c>
      <c r="K2" s="4">
        <f>[1]OCTUBRE!$Q$33</f>
        <v>10097.5</v>
      </c>
      <c r="L2" s="3">
        <f>[1]OCTUBRE!$R$33</f>
        <v>0.19522326064382139</v>
      </c>
      <c r="M2" s="4">
        <f>[1]OCTUBRE!$S$33</f>
        <v>10.485462097611631</v>
      </c>
      <c r="N2" s="25">
        <f>[1]OCTUBRE!$G$33</f>
        <v>234</v>
      </c>
      <c r="O2" s="25">
        <f>B2/N2</f>
        <v>1.0470085470085471</v>
      </c>
    </row>
    <row r="3" spans="1:17" x14ac:dyDescent="0.25">
      <c r="A3" s="2" t="s">
        <v>0</v>
      </c>
      <c r="B3" s="16">
        <f>[2]OCTUBRE!$I$33</f>
        <v>1678</v>
      </c>
      <c r="C3" s="16">
        <f>[2]OCTUBRE!$J$33</f>
        <v>812</v>
      </c>
      <c r="D3" s="16">
        <f>[2]OCTUBRE!$K$33</f>
        <v>153</v>
      </c>
      <c r="E3" s="16">
        <f>[2]OCTUBRE!$D$33</f>
        <v>2263</v>
      </c>
      <c r="F3" s="16">
        <f>[2]OCTUBRE!$L$33</f>
        <v>1337</v>
      </c>
      <c r="G3" s="16">
        <f>[2]OCTUBRE!$M$33</f>
        <v>2169</v>
      </c>
      <c r="H3" s="2" t="str">
        <f>[2]OCTUBRE!$N$33</f>
        <v>Por habitación</v>
      </c>
      <c r="I3" s="4">
        <f>[2]OCTUBRE!$O$33</f>
        <v>61.943216155572166</v>
      </c>
      <c r="J3" s="4">
        <f>[2]OCTUBRE!$P$33</f>
        <v>49.355232419547072</v>
      </c>
      <c r="K3" s="4">
        <f>[2]OCTUBRE!$Q$33</f>
        <v>82818.079999999987</v>
      </c>
      <c r="L3" s="3">
        <f>[2]OCTUBRE!$R$33</f>
        <v>0.61641309359151686</v>
      </c>
      <c r="M3" s="4">
        <f>[2]OCTUBRE!$S$33</f>
        <v>38.182609497464263</v>
      </c>
      <c r="N3" s="25">
        <f>[2]OCTUBRE!$G$33</f>
        <v>943</v>
      </c>
      <c r="O3" s="25">
        <f>B3/N3</f>
        <v>1.7794273594909862</v>
      </c>
    </row>
    <row r="4" spans="1:17" x14ac:dyDescent="0.25">
      <c r="A4" s="5" t="s">
        <v>12</v>
      </c>
      <c r="B4" s="17">
        <f>SUM(B2:B3)</f>
        <v>1923</v>
      </c>
      <c r="C4" s="5">
        <f t="shared" ref="C4:G4" si="0">SUM(C2:C3)</f>
        <v>1045</v>
      </c>
      <c r="D4" s="5">
        <f t="shared" si="0"/>
        <v>160</v>
      </c>
      <c r="E4" s="17">
        <f t="shared" si="0"/>
        <v>3441</v>
      </c>
      <c r="F4" s="5">
        <f t="shared" si="0"/>
        <v>1525</v>
      </c>
      <c r="G4" s="5">
        <f t="shared" si="0"/>
        <v>3132</v>
      </c>
      <c r="H4" s="5" t="str">
        <f>[2]JUNIO!$N$32</f>
        <v>Por habitación</v>
      </c>
      <c r="I4" s="6">
        <f>K4/F4</f>
        <v>60.92824918032786</v>
      </c>
      <c r="J4" s="18">
        <f>K4/B4</f>
        <v>48.318034321372849</v>
      </c>
      <c r="K4" s="6">
        <f>SUM(K2:K3)</f>
        <v>92915.579999999987</v>
      </c>
      <c r="L4" s="7">
        <f>F4/G4</f>
        <v>0.48690932311621965</v>
      </c>
      <c r="M4" s="6">
        <f>K4/G4</f>
        <v>29.666532567049803</v>
      </c>
      <c r="N4" s="37">
        <f>SUM(N2:N3)</f>
        <v>1177</v>
      </c>
      <c r="O4" s="37">
        <f>B4/N4</f>
        <v>1.6338147833474936</v>
      </c>
    </row>
    <row r="6" spans="1:17" x14ac:dyDescent="0.25">
      <c r="A6" t="s">
        <v>13</v>
      </c>
      <c r="I6">
        <f>(I2+I3)/2</f>
        <v>57.826661269275448</v>
      </c>
      <c r="M6">
        <f>(M3+M2)/2</f>
        <v>24.334035797537947</v>
      </c>
    </row>
    <row r="9" spans="1:17" x14ac:dyDescent="0.25">
      <c r="B9" s="2" t="s">
        <v>0</v>
      </c>
      <c r="C9" s="2"/>
      <c r="D9" s="2" t="s">
        <v>14</v>
      </c>
      <c r="E9" s="2"/>
      <c r="M9" s="29"/>
      <c r="N9" s="29"/>
      <c r="O9" s="29"/>
      <c r="P9" s="29"/>
      <c r="Q9" s="29"/>
    </row>
    <row r="10" spans="1:17" x14ac:dyDescent="0.25">
      <c r="B10" s="19" t="s">
        <v>46</v>
      </c>
      <c r="C10" s="21" t="s">
        <v>49</v>
      </c>
      <c r="D10" s="19" t="s">
        <v>46</v>
      </c>
      <c r="E10" s="21" t="s">
        <v>49</v>
      </c>
      <c r="F10" s="23" t="s">
        <v>47</v>
      </c>
      <c r="G10" s="21" t="s">
        <v>49</v>
      </c>
      <c r="H10" s="2" t="s">
        <v>48</v>
      </c>
      <c r="K10" s="29"/>
      <c r="M10" s="29"/>
      <c r="N10" s="29"/>
      <c r="O10" s="29"/>
      <c r="P10" s="29"/>
      <c r="Q10" s="29"/>
    </row>
    <row r="11" spans="1:17" x14ac:dyDescent="0.25">
      <c r="A11" s="8" t="s">
        <v>113</v>
      </c>
      <c r="B11" s="24">
        <v>53</v>
      </c>
      <c r="C11" s="24">
        <v>71</v>
      </c>
      <c r="D11" s="24">
        <f>[1]OCTUBRE!$L$2</f>
        <v>9</v>
      </c>
      <c r="E11" s="24">
        <f>[1]OCTUBRE!$M$2</f>
        <v>36</v>
      </c>
      <c r="F11" s="25">
        <f>B11+D11</f>
        <v>62</v>
      </c>
      <c r="G11" s="16">
        <f>C11+E11</f>
        <v>107</v>
      </c>
      <c r="H11" s="26">
        <f>F11/G11</f>
        <v>0.57943925233644855</v>
      </c>
      <c r="J11" s="27"/>
      <c r="K11" s="30"/>
      <c r="M11" s="29"/>
      <c r="N11" s="38"/>
      <c r="O11" s="39"/>
      <c r="P11" s="30"/>
      <c r="Q11" s="29"/>
    </row>
    <row r="12" spans="1:17" x14ac:dyDescent="0.25">
      <c r="A12" s="8" t="s">
        <v>114</v>
      </c>
      <c r="B12" s="24">
        <v>54</v>
      </c>
      <c r="C12" s="24">
        <v>71</v>
      </c>
      <c r="D12" s="24">
        <f>[1]OCTUBRE!$L$3</f>
        <v>9</v>
      </c>
      <c r="E12" s="24">
        <f>[1]OCTUBRE!$M$3</f>
        <v>36</v>
      </c>
      <c r="F12" s="25">
        <f t="shared" ref="F12:F41" si="1">B12+D12</f>
        <v>63</v>
      </c>
      <c r="G12" s="16">
        <f t="shared" ref="G12:G41" si="2">C12+E12</f>
        <v>107</v>
      </c>
      <c r="H12" s="26">
        <f t="shared" ref="H12:H42" si="3">F12/G12</f>
        <v>0.58878504672897192</v>
      </c>
      <c r="J12" s="27"/>
      <c r="K12" s="30"/>
      <c r="M12" s="29"/>
      <c r="N12" s="38"/>
      <c r="O12" s="39"/>
      <c r="P12" s="30"/>
      <c r="Q12" s="29"/>
    </row>
    <row r="13" spans="1:17" x14ac:dyDescent="0.25">
      <c r="A13" s="8" t="s">
        <v>115</v>
      </c>
      <c r="B13" s="24">
        <v>61</v>
      </c>
      <c r="C13" s="24">
        <v>71</v>
      </c>
      <c r="D13" s="24">
        <f>[1]OCTUBRE!$L$4</f>
        <v>5</v>
      </c>
      <c r="E13" s="24">
        <f>[1]OCTUBRE!$M$4</f>
        <v>32</v>
      </c>
      <c r="F13" s="25">
        <f t="shared" si="1"/>
        <v>66</v>
      </c>
      <c r="G13" s="16">
        <f t="shared" si="2"/>
        <v>103</v>
      </c>
      <c r="H13" s="26">
        <f t="shared" si="3"/>
        <v>0.64077669902912626</v>
      </c>
      <c r="J13" s="27"/>
      <c r="K13" s="30"/>
      <c r="M13" s="29"/>
      <c r="N13" s="38"/>
      <c r="O13" s="39"/>
      <c r="P13" s="30"/>
      <c r="Q13" s="29"/>
    </row>
    <row r="14" spans="1:17" x14ac:dyDescent="0.25">
      <c r="A14" s="8" t="s">
        <v>116</v>
      </c>
      <c r="B14" s="24">
        <v>54</v>
      </c>
      <c r="C14" s="24">
        <v>70</v>
      </c>
      <c r="D14" s="24">
        <f>[1]OCTUBRE!$L$5</f>
        <v>2</v>
      </c>
      <c r="E14" s="24">
        <f>[1]OCTUBRE!$M$5</f>
        <v>32</v>
      </c>
      <c r="F14" s="25">
        <f t="shared" si="1"/>
        <v>56</v>
      </c>
      <c r="G14" s="16">
        <f t="shared" si="2"/>
        <v>102</v>
      </c>
      <c r="H14" s="26">
        <f t="shared" si="3"/>
        <v>0.5490196078431373</v>
      </c>
      <c r="J14" s="27"/>
      <c r="K14" s="30"/>
      <c r="M14" s="29"/>
      <c r="N14" s="38"/>
      <c r="O14" s="39"/>
      <c r="P14" s="30"/>
      <c r="Q14" s="29"/>
    </row>
    <row r="15" spans="1:17" x14ac:dyDescent="0.25">
      <c r="A15" s="8" t="s">
        <v>117</v>
      </c>
      <c r="B15" s="24">
        <v>29</v>
      </c>
      <c r="C15" s="24">
        <v>70</v>
      </c>
      <c r="D15" s="24">
        <f>[1]OCTUBRE!$L$6</f>
        <v>0</v>
      </c>
      <c r="E15" s="24">
        <f>[1]OCTUBRE!$M$6</f>
        <v>37</v>
      </c>
      <c r="F15" s="25">
        <f t="shared" si="1"/>
        <v>29</v>
      </c>
      <c r="G15" s="16">
        <f t="shared" si="2"/>
        <v>107</v>
      </c>
      <c r="H15" s="26">
        <f t="shared" si="3"/>
        <v>0.27102803738317754</v>
      </c>
      <c r="J15" s="27"/>
      <c r="K15" s="30"/>
      <c r="M15" s="29"/>
      <c r="N15" s="38"/>
      <c r="O15" s="39"/>
      <c r="P15" s="30"/>
      <c r="Q15" s="29"/>
    </row>
    <row r="16" spans="1:17" x14ac:dyDescent="0.25">
      <c r="A16" s="8" t="s">
        <v>118</v>
      </c>
      <c r="B16" s="24">
        <v>34</v>
      </c>
      <c r="C16" s="24">
        <v>68</v>
      </c>
      <c r="D16" s="24">
        <f>[1]OCTUBRE!$L$7</f>
        <v>2</v>
      </c>
      <c r="E16" s="24">
        <f>[1]OCTUBRE!$M$7</f>
        <v>37</v>
      </c>
      <c r="F16" s="25">
        <f t="shared" si="1"/>
        <v>36</v>
      </c>
      <c r="G16" s="16">
        <f t="shared" si="2"/>
        <v>105</v>
      </c>
      <c r="H16" s="26">
        <f t="shared" si="3"/>
        <v>0.34285714285714286</v>
      </c>
      <c r="J16" s="27"/>
      <c r="K16" s="30"/>
      <c r="M16" s="29"/>
      <c r="N16" s="38"/>
      <c r="O16" s="39"/>
      <c r="P16" s="30"/>
      <c r="Q16" s="29"/>
    </row>
    <row r="17" spans="1:17" x14ac:dyDescent="0.25">
      <c r="A17" s="8" t="s">
        <v>119</v>
      </c>
      <c r="B17" s="24">
        <v>57</v>
      </c>
      <c r="C17" s="24">
        <v>71</v>
      </c>
      <c r="D17" s="24">
        <f>[1]OCTUBRE!$L$8</f>
        <v>3</v>
      </c>
      <c r="E17" s="24">
        <f>[1]OCTUBRE!$M$8</f>
        <v>31</v>
      </c>
      <c r="F17" s="25">
        <f t="shared" si="1"/>
        <v>60</v>
      </c>
      <c r="G17" s="16">
        <f t="shared" si="2"/>
        <v>102</v>
      </c>
      <c r="H17" s="26">
        <f t="shared" si="3"/>
        <v>0.58823529411764708</v>
      </c>
      <c r="J17" s="27" t="s">
        <v>147</v>
      </c>
      <c r="K17" s="30"/>
      <c r="M17" s="29"/>
      <c r="N17" s="38"/>
      <c r="O17" s="39"/>
      <c r="P17" s="30"/>
      <c r="Q17" s="29"/>
    </row>
    <row r="18" spans="1:17" x14ac:dyDescent="0.25">
      <c r="A18" s="8" t="s">
        <v>120</v>
      </c>
      <c r="B18" s="24">
        <v>44</v>
      </c>
      <c r="C18" s="24">
        <v>71</v>
      </c>
      <c r="D18" s="24">
        <f>[1]OCTUBRE!$L$9</f>
        <v>2</v>
      </c>
      <c r="E18" s="24">
        <f>[1]OCTUBRE!$M$9</f>
        <v>36</v>
      </c>
      <c r="F18" s="25">
        <f t="shared" si="1"/>
        <v>46</v>
      </c>
      <c r="G18" s="16">
        <f t="shared" si="2"/>
        <v>107</v>
      </c>
      <c r="H18" s="26">
        <f t="shared" si="3"/>
        <v>0.42990654205607476</v>
      </c>
      <c r="K18" s="2" t="s">
        <v>0</v>
      </c>
      <c r="L18" s="2"/>
      <c r="M18" s="60" t="s">
        <v>14</v>
      </c>
      <c r="N18" s="60"/>
    </row>
    <row r="19" spans="1:17" x14ac:dyDescent="0.25">
      <c r="A19" s="8" t="s">
        <v>121</v>
      </c>
      <c r="B19" s="24">
        <v>42</v>
      </c>
      <c r="C19" s="24">
        <v>71</v>
      </c>
      <c r="D19" s="24">
        <f>[1]OCTUBRE!$L$10</f>
        <v>2</v>
      </c>
      <c r="E19" s="24">
        <f>[1]OCTUBRE!$M$10</f>
        <v>36</v>
      </c>
      <c r="F19" s="25">
        <f t="shared" si="1"/>
        <v>44</v>
      </c>
      <c r="G19" s="16">
        <f t="shared" si="2"/>
        <v>107</v>
      </c>
      <c r="H19" s="26">
        <f t="shared" si="3"/>
        <v>0.41121495327102803</v>
      </c>
      <c r="K19" s="19" t="s">
        <v>46</v>
      </c>
      <c r="L19" s="21" t="s">
        <v>49</v>
      </c>
      <c r="M19" s="19" t="s">
        <v>46</v>
      </c>
      <c r="N19" s="21" t="s">
        <v>49</v>
      </c>
      <c r="O19" s="23" t="s">
        <v>47</v>
      </c>
      <c r="P19" s="21" t="s">
        <v>49</v>
      </c>
      <c r="Q19" s="2" t="s">
        <v>48</v>
      </c>
    </row>
    <row r="20" spans="1:17" x14ac:dyDescent="0.25">
      <c r="A20" s="49" t="s">
        <v>122</v>
      </c>
      <c r="B20" s="50">
        <v>42</v>
      </c>
      <c r="C20" s="50">
        <v>71</v>
      </c>
      <c r="D20" s="50">
        <f>[1]OCTUBRE!$L$11</f>
        <v>0</v>
      </c>
      <c r="E20" s="50">
        <f>[1]OCTUBRE!$M$11</f>
        <v>32</v>
      </c>
      <c r="F20" s="40">
        <f t="shared" si="1"/>
        <v>42</v>
      </c>
      <c r="G20" s="51">
        <f t="shared" si="2"/>
        <v>103</v>
      </c>
      <c r="H20" s="20">
        <f t="shared" si="3"/>
        <v>0.40776699029126212</v>
      </c>
      <c r="J20" s="49" t="s">
        <v>122</v>
      </c>
      <c r="K20" s="50">
        <v>42</v>
      </c>
      <c r="L20" s="50">
        <v>71</v>
      </c>
      <c r="M20" s="50">
        <f>[1]OCTUBRE!$L$11</f>
        <v>0</v>
      </c>
      <c r="N20" s="50">
        <f>[1]OCTUBRE!$M$11</f>
        <v>32</v>
      </c>
      <c r="O20" s="40">
        <f t="shared" ref="O20:O23" si="4">K20+M20</f>
        <v>42</v>
      </c>
      <c r="P20" s="51">
        <f t="shared" ref="P20:P23" si="5">L20+N20</f>
        <v>103</v>
      </c>
      <c r="Q20" s="20">
        <f t="shared" ref="Q20:Q24" si="6">O20/P20</f>
        <v>0.40776699029126212</v>
      </c>
    </row>
    <row r="21" spans="1:17" x14ac:dyDescent="0.25">
      <c r="A21" s="49" t="s">
        <v>123</v>
      </c>
      <c r="B21" s="50">
        <v>43</v>
      </c>
      <c r="C21" s="50">
        <v>73</v>
      </c>
      <c r="D21" s="50">
        <f>[1]OCTUBRE!$L$12</f>
        <v>1</v>
      </c>
      <c r="E21" s="50">
        <f>[1]OCTUBRE!$M$12</f>
        <v>37</v>
      </c>
      <c r="F21" s="40">
        <f t="shared" si="1"/>
        <v>44</v>
      </c>
      <c r="G21" s="51">
        <f t="shared" si="2"/>
        <v>110</v>
      </c>
      <c r="H21" s="20">
        <f t="shared" si="3"/>
        <v>0.4</v>
      </c>
      <c r="J21" s="49" t="s">
        <v>123</v>
      </c>
      <c r="K21" s="50">
        <v>43</v>
      </c>
      <c r="L21" s="50">
        <v>73</v>
      </c>
      <c r="M21" s="50">
        <f>[1]OCTUBRE!$L$12</f>
        <v>1</v>
      </c>
      <c r="N21" s="50">
        <f>[1]OCTUBRE!$M$12</f>
        <v>37</v>
      </c>
      <c r="O21" s="40">
        <f t="shared" si="4"/>
        <v>44</v>
      </c>
      <c r="P21" s="51">
        <f t="shared" si="5"/>
        <v>110</v>
      </c>
      <c r="Q21" s="20">
        <f t="shared" si="6"/>
        <v>0.4</v>
      </c>
    </row>
    <row r="22" spans="1:17" x14ac:dyDescent="0.25">
      <c r="A22" s="49" t="s">
        <v>124</v>
      </c>
      <c r="B22" s="50">
        <v>43</v>
      </c>
      <c r="C22" s="50">
        <v>70</v>
      </c>
      <c r="D22" s="50">
        <f>[1]OCTUBRE!$L$13</f>
        <v>1</v>
      </c>
      <c r="E22" s="50">
        <f>[1]OCTUBRE!$M$13</f>
        <v>37</v>
      </c>
      <c r="F22" s="40">
        <f t="shared" si="1"/>
        <v>44</v>
      </c>
      <c r="G22" s="51">
        <f t="shared" si="2"/>
        <v>107</v>
      </c>
      <c r="H22" s="20">
        <f t="shared" si="3"/>
        <v>0.41121495327102803</v>
      </c>
      <c r="J22" s="49" t="s">
        <v>124</v>
      </c>
      <c r="K22" s="50">
        <v>43</v>
      </c>
      <c r="L22" s="50">
        <v>70</v>
      </c>
      <c r="M22" s="50">
        <f>[1]OCTUBRE!$L$13</f>
        <v>1</v>
      </c>
      <c r="N22" s="50">
        <f>[1]OCTUBRE!$M$13</f>
        <v>37</v>
      </c>
      <c r="O22" s="40">
        <f t="shared" si="4"/>
        <v>44</v>
      </c>
      <c r="P22" s="51">
        <f t="shared" si="5"/>
        <v>107</v>
      </c>
      <c r="Q22" s="20">
        <f t="shared" si="6"/>
        <v>0.41121495327102803</v>
      </c>
    </row>
    <row r="23" spans="1:17" x14ac:dyDescent="0.25">
      <c r="A23" s="49" t="s">
        <v>125</v>
      </c>
      <c r="B23" s="50">
        <v>41</v>
      </c>
      <c r="C23" s="50">
        <v>70</v>
      </c>
      <c r="D23" s="50">
        <f>[1]OCTUBRE!$L$14</f>
        <v>3</v>
      </c>
      <c r="E23" s="50">
        <f>[1]OCTUBRE!$M$14</f>
        <v>37</v>
      </c>
      <c r="F23" s="40">
        <f t="shared" si="1"/>
        <v>44</v>
      </c>
      <c r="G23" s="51">
        <f t="shared" si="2"/>
        <v>107</v>
      </c>
      <c r="H23" s="20">
        <f t="shared" si="3"/>
        <v>0.41121495327102803</v>
      </c>
      <c r="J23" s="49" t="s">
        <v>125</v>
      </c>
      <c r="K23" s="50">
        <v>41</v>
      </c>
      <c r="L23" s="50">
        <v>70</v>
      </c>
      <c r="M23" s="61">
        <f>[1]OCTUBRE!$L$14</f>
        <v>3</v>
      </c>
      <c r="N23" s="61">
        <f>[1]OCTUBRE!$M$14</f>
        <v>37</v>
      </c>
      <c r="O23" s="62">
        <f t="shared" si="4"/>
        <v>44</v>
      </c>
      <c r="P23" s="63">
        <f t="shared" si="5"/>
        <v>107</v>
      </c>
      <c r="Q23" s="20">
        <f t="shared" si="6"/>
        <v>0.41121495327102803</v>
      </c>
    </row>
    <row r="24" spans="1:17" x14ac:dyDescent="0.25">
      <c r="A24" s="8" t="s">
        <v>126</v>
      </c>
      <c r="B24" s="24">
        <v>66</v>
      </c>
      <c r="C24" s="24">
        <v>71</v>
      </c>
      <c r="D24" s="24">
        <f>[1]OCTUBRE!$L$15</f>
        <v>1</v>
      </c>
      <c r="E24" s="24">
        <f>[1]OCTUBRE!$M$15</f>
        <v>37</v>
      </c>
      <c r="F24" s="25">
        <f t="shared" si="1"/>
        <v>67</v>
      </c>
      <c r="G24" s="16">
        <f t="shared" si="2"/>
        <v>108</v>
      </c>
      <c r="H24" s="26">
        <f t="shared" si="3"/>
        <v>0.62037037037037035</v>
      </c>
      <c r="J24" s="27"/>
      <c r="K24" s="30"/>
      <c r="M24" s="29"/>
      <c r="N24" s="38"/>
      <c r="O24" s="67">
        <f>SUM(O20:O23)</f>
        <v>174</v>
      </c>
      <c r="P24" s="68">
        <f>SUM(P20:P23)</f>
        <v>427</v>
      </c>
      <c r="Q24" s="52">
        <f t="shared" si="6"/>
        <v>0.40749414519906324</v>
      </c>
    </row>
    <row r="25" spans="1:17" x14ac:dyDescent="0.25">
      <c r="A25" s="8" t="s">
        <v>127</v>
      </c>
      <c r="B25" s="24">
        <v>67</v>
      </c>
      <c r="C25" s="24">
        <v>71</v>
      </c>
      <c r="D25" s="24">
        <f>[1]OCTUBRE!$L$16</f>
        <v>6</v>
      </c>
      <c r="E25" s="24">
        <f>[1]OCTUBRE!$M$16</f>
        <v>37</v>
      </c>
      <c r="F25" s="25">
        <f t="shared" si="1"/>
        <v>73</v>
      </c>
      <c r="G25" s="16">
        <f t="shared" si="2"/>
        <v>108</v>
      </c>
      <c r="H25" s="26">
        <f t="shared" si="3"/>
        <v>0.67592592592592593</v>
      </c>
      <c r="J25" s="27"/>
      <c r="K25" s="30"/>
      <c r="M25" s="29"/>
      <c r="N25" s="38"/>
      <c r="O25" s="39"/>
      <c r="P25" s="30"/>
    </row>
    <row r="26" spans="1:17" x14ac:dyDescent="0.25">
      <c r="A26" s="8" t="s">
        <v>128</v>
      </c>
      <c r="B26" s="24">
        <v>61</v>
      </c>
      <c r="C26" s="24">
        <v>71</v>
      </c>
      <c r="D26" s="24">
        <f>[1]OCTUBRE!$L$17</f>
        <v>6</v>
      </c>
      <c r="E26" s="24">
        <f>[1]OCTUBRE!$M$17</f>
        <v>30</v>
      </c>
      <c r="F26" s="25">
        <f t="shared" si="1"/>
        <v>67</v>
      </c>
      <c r="G26" s="16">
        <f t="shared" si="2"/>
        <v>101</v>
      </c>
      <c r="H26" s="26">
        <f t="shared" si="3"/>
        <v>0.6633663366336634</v>
      </c>
      <c r="J26" s="27" t="s">
        <v>148</v>
      </c>
      <c r="K26" s="30"/>
      <c r="M26" s="29"/>
      <c r="N26" s="38"/>
      <c r="O26" s="39"/>
      <c r="P26" s="30"/>
    </row>
    <row r="27" spans="1:17" x14ac:dyDescent="0.25">
      <c r="A27" s="8" t="s">
        <v>129</v>
      </c>
      <c r="B27" s="24">
        <v>45</v>
      </c>
      <c r="C27" s="24">
        <v>71</v>
      </c>
      <c r="D27" s="24">
        <f>[1]OCTUBRE!$L$18</f>
        <v>16</v>
      </c>
      <c r="E27" s="24">
        <f>[1]OCTUBRE!$M$18</f>
        <v>20</v>
      </c>
      <c r="F27" s="25">
        <f t="shared" si="1"/>
        <v>61</v>
      </c>
      <c r="G27" s="16">
        <f t="shared" si="2"/>
        <v>91</v>
      </c>
      <c r="H27" s="26">
        <f t="shared" si="3"/>
        <v>0.67032967032967028</v>
      </c>
      <c r="K27" s="23" t="s">
        <v>47</v>
      </c>
      <c r="L27" s="21" t="s">
        <v>49</v>
      </c>
      <c r="M27" s="64" t="s">
        <v>48</v>
      </c>
      <c r="N27" s="38"/>
      <c r="O27" s="39"/>
      <c r="P27" s="30"/>
      <c r="Q27" s="29"/>
    </row>
    <row r="28" spans="1:17" x14ac:dyDescent="0.25">
      <c r="A28" s="8" t="s">
        <v>130</v>
      </c>
      <c r="B28" s="24">
        <v>27</v>
      </c>
      <c r="C28" s="24">
        <v>71</v>
      </c>
      <c r="D28" s="24">
        <f>[1]OCTUBRE!$L$19</f>
        <v>7</v>
      </c>
      <c r="E28" s="24">
        <f>[1]OCTUBRE!$M$19</f>
        <v>26</v>
      </c>
      <c r="F28" s="25">
        <f t="shared" si="1"/>
        <v>34</v>
      </c>
      <c r="G28" s="16">
        <f t="shared" si="2"/>
        <v>97</v>
      </c>
      <c r="H28" s="26">
        <f t="shared" si="3"/>
        <v>0.35051546391752575</v>
      </c>
      <c r="J28" s="2" t="s">
        <v>20</v>
      </c>
      <c r="K28" s="56">
        <f>F13+F27+F34+F41</f>
        <v>223</v>
      </c>
      <c r="L28" s="56">
        <f>G13+G27+G34+G41</f>
        <v>389</v>
      </c>
      <c r="M28" s="65">
        <f>K28/L28</f>
        <v>0.57326478149100257</v>
      </c>
      <c r="N28" s="38"/>
      <c r="O28" s="39"/>
      <c r="P28" s="30"/>
      <c r="Q28" s="29"/>
    </row>
    <row r="29" spans="1:17" x14ac:dyDescent="0.25">
      <c r="A29" s="8" t="s">
        <v>131</v>
      </c>
      <c r="B29" s="24">
        <v>29</v>
      </c>
      <c r="C29" s="24">
        <v>70</v>
      </c>
      <c r="D29" s="24">
        <f>[1]OCTUBRE!$L$20</f>
        <v>8</v>
      </c>
      <c r="E29" s="24">
        <f>[1]OCTUBRE!$M$20</f>
        <v>29</v>
      </c>
      <c r="F29" s="25">
        <f t="shared" si="1"/>
        <v>37</v>
      </c>
      <c r="G29" s="16">
        <f t="shared" si="2"/>
        <v>99</v>
      </c>
      <c r="H29" s="26">
        <f t="shared" si="3"/>
        <v>0.37373737373737376</v>
      </c>
      <c r="J29" s="55" t="s">
        <v>144</v>
      </c>
      <c r="K29" s="56">
        <f t="shared" ref="K29:L31" si="7">F14+F28+F35</f>
        <v>131</v>
      </c>
      <c r="L29" s="56">
        <f t="shared" si="7"/>
        <v>299</v>
      </c>
      <c r="M29" s="65">
        <f t="shared" ref="M29:M31" si="8">K29/L29</f>
        <v>0.43812709030100333</v>
      </c>
      <c r="N29" s="38"/>
      <c r="O29" s="39"/>
      <c r="P29" s="30"/>
      <c r="Q29" s="29"/>
    </row>
    <row r="30" spans="1:17" x14ac:dyDescent="0.25">
      <c r="A30" s="8" t="s">
        <v>132</v>
      </c>
      <c r="B30" s="24">
        <v>17</v>
      </c>
      <c r="C30" s="24">
        <v>71</v>
      </c>
      <c r="D30" s="24">
        <f>[1]OCTUBRE!$L$21</f>
        <v>4</v>
      </c>
      <c r="E30" s="24">
        <f>[1]OCTUBRE!$M$21</f>
        <v>31</v>
      </c>
      <c r="F30" s="25">
        <f t="shared" si="1"/>
        <v>21</v>
      </c>
      <c r="G30" s="16">
        <f t="shared" si="2"/>
        <v>102</v>
      </c>
      <c r="H30" s="26">
        <f t="shared" si="3"/>
        <v>0.20588235294117646</v>
      </c>
      <c r="J30" s="55" t="s">
        <v>145</v>
      </c>
      <c r="K30" s="56">
        <f t="shared" si="7"/>
        <v>97</v>
      </c>
      <c r="L30" s="56">
        <f t="shared" si="7"/>
        <v>306</v>
      </c>
      <c r="M30" s="65">
        <f t="shared" si="8"/>
        <v>0.31699346405228757</v>
      </c>
      <c r="N30" s="38"/>
      <c r="O30" s="39"/>
      <c r="P30" s="30"/>
      <c r="Q30" s="29"/>
    </row>
    <row r="31" spans="1:17" x14ac:dyDescent="0.25">
      <c r="A31" s="8" t="s">
        <v>133</v>
      </c>
      <c r="B31" s="24">
        <v>54</v>
      </c>
      <c r="C31" s="24">
        <v>68</v>
      </c>
      <c r="D31" s="24">
        <f>[1]OCTUBRE!$L$22</f>
        <v>11</v>
      </c>
      <c r="E31" s="24">
        <f>[1]OCTUBRE!$M$22</f>
        <v>25</v>
      </c>
      <c r="F31" s="25">
        <f t="shared" si="1"/>
        <v>65</v>
      </c>
      <c r="G31" s="16">
        <f t="shared" si="2"/>
        <v>93</v>
      </c>
      <c r="H31" s="26">
        <f t="shared" si="3"/>
        <v>0.69892473118279574</v>
      </c>
      <c r="J31" s="55" t="s">
        <v>146</v>
      </c>
      <c r="K31" s="56">
        <f t="shared" si="7"/>
        <v>69</v>
      </c>
      <c r="L31" s="56">
        <f t="shared" si="7"/>
        <v>312</v>
      </c>
      <c r="M31" s="65">
        <f t="shared" si="8"/>
        <v>0.22115384615384615</v>
      </c>
      <c r="N31" s="38"/>
      <c r="O31" s="39"/>
      <c r="P31" s="30"/>
      <c r="Q31" s="29"/>
    </row>
    <row r="32" spans="1:17" x14ac:dyDescent="0.25">
      <c r="A32" s="8" t="s">
        <v>134</v>
      </c>
      <c r="B32" s="24">
        <v>56</v>
      </c>
      <c r="C32" s="24">
        <v>64</v>
      </c>
      <c r="D32" s="24">
        <f>[1]OCTUBRE!$L$23</f>
        <v>12</v>
      </c>
      <c r="E32" s="24">
        <f>[1]OCTUBRE!$M$23</f>
        <v>25</v>
      </c>
      <c r="F32" s="25">
        <f t="shared" si="1"/>
        <v>68</v>
      </c>
      <c r="G32" s="16">
        <f t="shared" si="2"/>
        <v>89</v>
      </c>
      <c r="H32" s="26">
        <f t="shared" si="3"/>
        <v>0.7640449438202247</v>
      </c>
      <c r="K32">
        <f>SUM(K28:K31)</f>
        <v>520</v>
      </c>
      <c r="L32" s="42">
        <f>SUM(L28:L31)</f>
        <v>1306</v>
      </c>
      <c r="M32" s="66">
        <f>K32/L32</f>
        <v>0.39816232771822357</v>
      </c>
      <c r="N32" s="38"/>
      <c r="O32" s="39"/>
      <c r="P32" s="30"/>
      <c r="Q32" s="29"/>
    </row>
    <row r="33" spans="1:17" x14ac:dyDescent="0.25">
      <c r="A33" s="8" t="s">
        <v>135</v>
      </c>
      <c r="B33" s="24">
        <v>62</v>
      </c>
      <c r="C33" s="24">
        <v>70</v>
      </c>
      <c r="D33" s="24">
        <f>[1]OCTUBRE!$L$24</f>
        <v>12</v>
      </c>
      <c r="E33" s="24">
        <f>[1]OCTUBRE!$M$24</f>
        <v>25</v>
      </c>
      <c r="F33" s="25">
        <f t="shared" si="1"/>
        <v>74</v>
      </c>
      <c r="G33" s="16">
        <f t="shared" si="2"/>
        <v>95</v>
      </c>
      <c r="H33" s="26">
        <f t="shared" si="3"/>
        <v>0.77894736842105261</v>
      </c>
      <c r="J33" s="27"/>
      <c r="K33" s="30"/>
      <c r="N33" s="38"/>
      <c r="O33" s="39"/>
      <c r="P33" s="30"/>
      <c r="Q33" s="29"/>
    </row>
    <row r="34" spans="1:17" x14ac:dyDescent="0.25">
      <c r="A34" s="8" t="s">
        <v>136</v>
      </c>
      <c r="B34" s="24">
        <v>60</v>
      </c>
      <c r="C34" s="24">
        <v>69</v>
      </c>
      <c r="D34" s="24">
        <f>[1]OCTUBRE!$L$25</f>
        <v>11</v>
      </c>
      <c r="E34" s="24">
        <f>[1]OCTUBRE!$M$25</f>
        <v>25</v>
      </c>
      <c r="F34" s="25">
        <f t="shared" si="1"/>
        <v>71</v>
      </c>
      <c r="G34" s="16">
        <f t="shared" si="2"/>
        <v>94</v>
      </c>
      <c r="H34" s="26">
        <f t="shared" si="3"/>
        <v>0.75531914893617025</v>
      </c>
      <c r="J34" s="27"/>
      <c r="K34" s="30"/>
      <c r="N34" s="38"/>
      <c r="O34" s="39"/>
      <c r="P34" s="30"/>
      <c r="Q34" s="29"/>
    </row>
    <row r="35" spans="1:17" x14ac:dyDescent="0.25">
      <c r="A35" s="8" t="s">
        <v>137</v>
      </c>
      <c r="B35" s="24">
        <v>35</v>
      </c>
      <c r="C35" s="24">
        <v>70</v>
      </c>
      <c r="D35" s="24">
        <f>[1]OCTUBRE!$L$26</f>
        <v>6</v>
      </c>
      <c r="E35" s="24">
        <f>[1]OCTUBRE!$M$26</f>
        <v>30</v>
      </c>
      <c r="F35" s="25">
        <f t="shared" si="1"/>
        <v>41</v>
      </c>
      <c r="G35" s="16">
        <f t="shared" si="2"/>
        <v>100</v>
      </c>
      <c r="H35" s="26">
        <f t="shared" si="3"/>
        <v>0.41</v>
      </c>
      <c r="J35" s="27"/>
      <c r="K35" s="30"/>
      <c r="N35" s="38"/>
      <c r="O35" s="39"/>
      <c r="P35" s="30"/>
      <c r="Q35" s="29"/>
    </row>
    <row r="36" spans="1:17" x14ac:dyDescent="0.25">
      <c r="A36" s="8" t="s">
        <v>138</v>
      </c>
      <c r="B36" s="24">
        <v>23</v>
      </c>
      <c r="C36" s="24">
        <v>71</v>
      </c>
      <c r="D36" s="24">
        <f>[1]OCTUBRE!$L$27</f>
        <v>8</v>
      </c>
      <c r="E36" s="24">
        <f>[1]OCTUBRE!$M$27</f>
        <v>29</v>
      </c>
      <c r="F36" s="25">
        <f t="shared" si="1"/>
        <v>31</v>
      </c>
      <c r="G36" s="16">
        <f t="shared" si="2"/>
        <v>100</v>
      </c>
      <c r="H36" s="26">
        <f t="shared" si="3"/>
        <v>0.31</v>
      </c>
      <c r="J36" s="27"/>
      <c r="K36" s="30"/>
      <c r="N36" s="38"/>
      <c r="O36" s="39"/>
      <c r="P36" s="30"/>
      <c r="Q36" s="29"/>
    </row>
    <row r="37" spans="1:17" x14ac:dyDescent="0.25">
      <c r="A37" s="8" t="s">
        <v>139</v>
      </c>
      <c r="B37" s="24">
        <v>9</v>
      </c>
      <c r="C37" s="24">
        <v>71</v>
      </c>
      <c r="D37" s="24">
        <f>[1]OCTUBRE!$L$28</f>
        <v>3</v>
      </c>
      <c r="E37" s="24">
        <f>[1]OCTUBRE!$M$28</f>
        <v>34</v>
      </c>
      <c r="F37" s="25">
        <f t="shared" si="1"/>
        <v>12</v>
      </c>
      <c r="G37" s="16">
        <f t="shared" si="2"/>
        <v>105</v>
      </c>
      <c r="H37" s="26">
        <f t="shared" si="3"/>
        <v>0.11428571428571428</v>
      </c>
      <c r="J37" s="27"/>
      <c r="K37" s="30"/>
      <c r="N37" s="38"/>
      <c r="O37" s="39"/>
      <c r="P37" s="30"/>
      <c r="Q37" s="29"/>
    </row>
    <row r="38" spans="1:17" x14ac:dyDescent="0.25">
      <c r="A38" s="8" t="s">
        <v>140</v>
      </c>
      <c r="B38" s="24">
        <v>28</v>
      </c>
      <c r="C38" s="24">
        <v>70</v>
      </c>
      <c r="D38" s="24">
        <f>[1]OCTUBRE!$L$29</f>
        <v>9</v>
      </c>
      <c r="E38" s="24">
        <f>[1]OCTUBRE!$M$29</f>
        <v>25</v>
      </c>
      <c r="F38" s="25">
        <f t="shared" si="1"/>
        <v>37</v>
      </c>
      <c r="G38" s="16">
        <f t="shared" si="2"/>
        <v>95</v>
      </c>
      <c r="H38" s="26">
        <f t="shared" si="3"/>
        <v>0.38947368421052631</v>
      </c>
      <c r="J38" s="27"/>
      <c r="K38" s="30"/>
      <c r="N38" s="38"/>
      <c r="O38" s="39"/>
      <c r="P38" s="30"/>
      <c r="Q38" s="29"/>
    </row>
    <row r="39" spans="1:17" x14ac:dyDescent="0.25">
      <c r="A39" s="8" t="s">
        <v>141</v>
      </c>
      <c r="B39" s="24">
        <v>42</v>
      </c>
      <c r="C39" s="24">
        <v>67</v>
      </c>
      <c r="D39" s="24">
        <f>[1]OCTUBRE!$L$30</f>
        <v>14</v>
      </c>
      <c r="E39" s="24">
        <f>[1]OCTUBRE!$M$30</f>
        <v>20</v>
      </c>
      <c r="F39" s="25">
        <f t="shared" si="1"/>
        <v>56</v>
      </c>
      <c r="G39" s="16">
        <f t="shared" si="2"/>
        <v>87</v>
      </c>
      <c r="H39" s="26">
        <f t="shared" si="3"/>
        <v>0.64367816091954022</v>
      </c>
      <c r="J39" s="27"/>
      <c r="K39" s="30"/>
      <c r="N39" s="38"/>
      <c r="O39" s="39"/>
      <c r="P39" s="30"/>
      <c r="Q39" s="29"/>
    </row>
    <row r="40" spans="1:17" x14ac:dyDescent="0.25">
      <c r="A40" s="8" t="s">
        <v>142</v>
      </c>
      <c r="B40" s="24">
        <v>39</v>
      </c>
      <c r="C40" s="24">
        <v>66</v>
      </c>
      <c r="D40" s="24">
        <f>[1]OCTUBRE!$L$31</f>
        <v>10</v>
      </c>
      <c r="E40" s="24">
        <f>[1]OCTUBRE!$M$31</f>
        <v>27</v>
      </c>
      <c r="F40" s="25">
        <f t="shared" si="1"/>
        <v>49</v>
      </c>
      <c r="G40" s="16">
        <f t="shared" si="2"/>
        <v>93</v>
      </c>
      <c r="H40" s="26">
        <f t="shared" si="3"/>
        <v>0.5268817204301075</v>
      </c>
      <c r="J40" s="27"/>
      <c r="K40" s="30"/>
      <c r="N40" s="38"/>
      <c r="O40" s="39"/>
      <c r="P40" s="30"/>
      <c r="Q40" s="29"/>
    </row>
    <row r="41" spans="1:17" x14ac:dyDescent="0.25">
      <c r="A41" s="8" t="s">
        <v>143</v>
      </c>
      <c r="B41" s="24">
        <v>20</v>
      </c>
      <c r="C41" s="24">
        <v>69</v>
      </c>
      <c r="D41" s="24">
        <f>[1]OCTUBRE!$L$32</f>
        <v>5</v>
      </c>
      <c r="E41" s="24">
        <f>[1]OCTUBRE!$M$32</f>
        <v>32</v>
      </c>
      <c r="F41" s="25">
        <f t="shared" si="1"/>
        <v>25</v>
      </c>
      <c r="G41" s="16">
        <f t="shared" si="2"/>
        <v>101</v>
      </c>
      <c r="H41" s="26">
        <f t="shared" si="3"/>
        <v>0.24752475247524752</v>
      </c>
      <c r="J41" s="27"/>
      <c r="K41" s="30"/>
      <c r="N41" s="38"/>
      <c r="O41" s="39"/>
      <c r="P41" s="30"/>
      <c r="Q41" s="29"/>
    </row>
    <row r="42" spans="1:17" x14ac:dyDescent="0.25">
      <c r="F42" s="44">
        <f>SUM(F11:F41)</f>
        <v>1525</v>
      </c>
      <c r="G42" s="45">
        <f>SUM(G11:G41)</f>
        <v>3132</v>
      </c>
      <c r="H42" s="52">
        <f t="shared" si="3"/>
        <v>0.48690932311621965</v>
      </c>
      <c r="J42" s="28"/>
      <c r="K42" s="29"/>
      <c r="N42" s="29"/>
      <c r="O42" s="29"/>
      <c r="P42" s="29"/>
      <c r="Q42" s="29"/>
    </row>
    <row r="43" spans="1:17" x14ac:dyDescent="0.25">
      <c r="K43" s="29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tabSelected="1" workbookViewId="0">
      <selection activeCell="H9" sqref="H9"/>
    </sheetView>
  </sheetViews>
  <sheetFormatPr baseColWidth="10" defaultRowHeight="15" x14ac:dyDescent="0.25"/>
  <sheetData>
    <row r="2" spans="1:8" x14ac:dyDescent="0.25">
      <c r="B2" s="2" t="s">
        <v>0</v>
      </c>
      <c r="C2" s="2"/>
      <c r="D2" s="2" t="s">
        <v>14</v>
      </c>
      <c r="E2" s="2"/>
    </row>
    <row r="3" spans="1:8" x14ac:dyDescent="0.25">
      <c r="B3" s="19" t="s">
        <v>46</v>
      </c>
      <c r="C3" s="21" t="s">
        <v>49</v>
      </c>
      <c r="D3" s="19" t="s">
        <v>46</v>
      </c>
      <c r="E3" s="21" t="s">
        <v>49</v>
      </c>
      <c r="F3" s="23" t="s">
        <v>47</v>
      </c>
      <c r="G3" s="21" t="s">
        <v>49</v>
      </c>
      <c r="H3" s="2" t="s">
        <v>48</v>
      </c>
    </row>
    <row r="4" spans="1:8" x14ac:dyDescent="0.25">
      <c r="A4" s="31">
        <v>43769</v>
      </c>
      <c r="B4" s="24">
        <f>'[2]FERIADO NOVIEMBRE'!$L$2</f>
        <v>20</v>
      </c>
      <c r="C4" s="24">
        <f>'[2]FERIADO NOVIEMBRE'!$M$2</f>
        <v>69</v>
      </c>
      <c r="D4" s="24">
        <f>'[1]FERIADO NOVIEMBRE'!$L$2</f>
        <v>5</v>
      </c>
      <c r="E4" s="24">
        <f>'[1]FERIADO NOVIEMBRE'!$M$2</f>
        <v>32</v>
      </c>
      <c r="F4" s="25">
        <f>B4+D4</f>
        <v>25</v>
      </c>
      <c r="G4" s="16">
        <f>C4+E4</f>
        <v>101</v>
      </c>
      <c r="H4" s="26">
        <f>F4/G4</f>
        <v>0.24752475247524752</v>
      </c>
    </row>
    <row r="5" spans="1:8" x14ac:dyDescent="0.25">
      <c r="A5" s="31">
        <v>43770</v>
      </c>
      <c r="B5" s="24">
        <f>'[2]FERIADO NOVIEMBRE'!$L$3</f>
        <v>40</v>
      </c>
      <c r="C5" s="24">
        <f>'[2]FERIADO NOVIEMBRE'!$M$3</f>
        <v>71</v>
      </c>
      <c r="D5" s="24">
        <f>'[1]FERIADO NOVIEMBRE'!$L$3</f>
        <v>7</v>
      </c>
      <c r="E5" s="24">
        <f>'[1]FERIADO NOVIEMBRE'!$M$3</f>
        <v>30</v>
      </c>
      <c r="F5" s="25">
        <f>B5+D5</f>
        <v>47</v>
      </c>
      <c r="G5" s="16">
        <f>C5+E5</f>
        <v>101</v>
      </c>
      <c r="H5" s="26">
        <f>F5/G5</f>
        <v>0.46534653465346537</v>
      </c>
    </row>
    <row r="6" spans="1:8" x14ac:dyDescent="0.25">
      <c r="A6" s="31">
        <v>43771</v>
      </c>
      <c r="B6" s="24">
        <f>'[2]FERIADO NOVIEMBRE'!$L$4</f>
        <v>59</v>
      </c>
      <c r="C6" s="24">
        <f>'[2]FERIADO NOVIEMBRE'!$M$4</f>
        <v>69</v>
      </c>
      <c r="D6" s="24">
        <f>'[1]FERIADO NOVIEMBRE'!$L$4</f>
        <v>9</v>
      </c>
      <c r="E6" s="24">
        <f>'[1]FERIADO NOVIEMBRE'!$M$4</f>
        <v>27</v>
      </c>
      <c r="F6" s="25">
        <f t="shared" ref="F6:G22" si="0">B6+D6</f>
        <v>68</v>
      </c>
      <c r="G6" s="16">
        <f t="shared" si="0"/>
        <v>96</v>
      </c>
      <c r="H6" s="26">
        <f t="shared" ref="H6:H22" si="1">F6/G6</f>
        <v>0.70833333333333337</v>
      </c>
    </row>
    <row r="7" spans="1:8" x14ac:dyDescent="0.25">
      <c r="A7" s="31">
        <v>43772</v>
      </c>
      <c r="B7" s="24">
        <f>'[2]FERIADO NOVIEMBRE'!$L$5</f>
        <v>46</v>
      </c>
      <c r="C7" s="24">
        <f>'[2]FERIADO NOVIEMBRE'!$M$5</f>
        <v>64</v>
      </c>
      <c r="D7" s="24">
        <f>'[1]FERIADO NOVIEMBRE'!$L$5</f>
        <v>14</v>
      </c>
      <c r="E7" s="24">
        <f>'[1]FERIADO NOVIEMBRE'!$M$5</f>
        <v>22</v>
      </c>
      <c r="F7" s="25">
        <f t="shared" si="0"/>
        <v>60</v>
      </c>
      <c r="G7" s="16">
        <f t="shared" si="0"/>
        <v>86</v>
      </c>
      <c r="H7" s="26">
        <f t="shared" si="1"/>
        <v>0.69767441860465118</v>
      </c>
    </row>
    <row r="8" spans="1:8" x14ac:dyDescent="0.25">
      <c r="A8" s="31">
        <v>43773</v>
      </c>
      <c r="B8" s="24">
        <f>'[2]FERIADO NOVIEMBRE'!$L$6</f>
        <v>19</v>
      </c>
      <c r="C8" s="24">
        <f>'[2]FERIADO NOVIEMBRE'!$M$6</f>
        <v>67</v>
      </c>
      <c r="D8" s="24">
        <f>'[1]FERIADO NOVIEMBRE'!$L$6</f>
        <v>19</v>
      </c>
      <c r="E8" s="24">
        <f>'[1]FERIADO NOVIEMBRE'!$M$6</f>
        <v>20</v>
      </c>
      <c r="F8" s="25">
        <f t="shared" si="0"/>
        <v>38</v>
      </c>
      <c r="G8" s="16">
        <f t="shared" si="0"/>
        <v>87</v>
      </c>
      <c r="H8" s="26">
        <f t="shared" si="1"/>
        <v>0.43678160919540232</v>
      </c>
    </row>
    <row r="9" spans="1:8" s="28" customFormat="1" x14ac:dyDescent="0.25">
      <c r="B9" s="33"/>
      <c r="C9" s="33"/>
      <c r="D9" s="33"/>
      <c r="E9" s="33"/>
      <c r="F9" s="41">
        <f>SUM(F4:F8)</f>
        <v>238</v>
      </c>
      <c r="G9" s="35">
        <f>SUM(G4:G8)</f>
        <v>471</v>
      </c>
      <c r="H9" s="36">
        <f t="shared" si="1"/>
        <v>0.50530785562632696</v>
      </c>
    </row>
    <row r="10" spans="1:8" s="28" customFormat="1" x14ac:dyDescent="0.25">
      <c r="B10" s="33"/>
      <c r="C10" s="33"/>
      <c r="D10" s="33"/>
      <c r="E10" s="33"/>
      <c r="F10" s="34"/>
      <c r="G10" s="35"/>
      <c r="H10" s="36"/>
    </row>
    <row r="11" spans="1:8" s="28" customFormat="1" x14ac:dyDescent="0.25">
      <c r="B11" s="2" t="s">
        <v>0</v>
      </c>
      <c r="C11" s="2"/>
      <c r="D11" s="2" t="s">
        <v>14</v>
      </c>
      <c r="E11" s="2"/>
      <c r="F11" s="34"/>
      <c r="G11" s="35"/>
      <c r="H11" s="36"/>
    </row>
    <row r="12" spans="1:8" s="28" customFormat="1" x14ac:dyDescent="0.25">
      <c r="B12" s="19" t="s">
        <v>46</v>
      </c>
      <c r="C12" s="21" t="s">
        <v>49</v>
      </c>
      <c r="D12" s="19" t="s">
        <v>46</v>
      </c>
      <c r="E12" s="21" t="s">
        <v>49</v>
      </c>
      <c r="F12" s="23" t="s">
        <v>47</v>
      </c>
      <c r="G12" s="21" t="s">
        <v>49</v>
      </c>
      <c r="H12" s="2" t="s">
        <v>48</v>
      </c>
    </row>
    <row r="13" spans="1:8" x14ac:dyDescent="0.25">
      <c r="A13">
        <v>15</v>
      </c>
      <c r="B13" s="24">
        <f>'[2]FERIADO NOVIEMBRE'!$L$12</f>
        <v>68</v>
      </c>
      <c r="C13" s="24">
        <f>'[2]FERIADO NOVIEMBRE'!$M$12</f>
        <v>72</v>
      </c>
      <c r="D13" s="24">
        <f>'[1]FERIADO NOVIEMBRE'!$L$12</f>
        <v>17</v>
      </c>
      <c r="E13" s="24">
        <f>'[1]FERIADO NOVIEMBRE'!$M$12</f>
        <v>37</v>
      </c>
      <c r="F13" s="25">
        <f t="shared" si="0"/>
        <v>85</v>
      </c>
      <c r="G13" s="16">
        <f t="shared" si="0"/>
        <v>109</v>
      </c>
      <c r="H13" s="26">
        <f t="shared" si="1"/>
        <v>0.77981651376146788</v>
      </c>
    </row>
    <row r="14" spans="1:8" x14ac:dyDescent="0.25">
      <c r="A14">
        <v>16</v>
      </c>
      <c r="B14" s="24">
        <f>'[2]FERIADO NOVIEMBRE'!$L$13</f>
        <v>72</v>
      </c>
      <c r="C14" s="24">
        <f>'[2]FERIADO NOVIEMBRE'!$M$13</f>
        <v>72</v>
      </c>
      <c r="D14" s="24">
        <f>'[1]FERIADO NOVIEMBRE'!$L$13</f>
        <v>17</v>
      </c>
      <c r="E14" s="24">
        <f>'[1]FERIADO NOVIEMBRE'!$M$13</f>
        <v>37</v>
      </c>
      <c r="F14" s="25">
        <f t="shared" si="0"/>
        <v>89</v>
      </c>
      <c r="G14" s="16">
        <f t="shared" si="0"/>
        <v>109</v>
      </c>
      <c r="H14" s="26">
        <f t="shared" si="1"/>
        <v>0.8165137614678899</v>
      </c>
    </row>
    <row r="15" spans="1:8" x14ac:dyDescent="0.25">
      <c r="A15">
        <v>17</v>
      </c>
      <c r="B15" s="24">
        <f>'[2]FERIADO NOVIEMBRE'!$L$14</f>
        <v>44</v>
      </c>
      <c r="C15" s="24">
        <f>'[2]FERIADO NOVIEMBRE'!$M$14</f>
        <v>70</v>
      </c>
      <c r="D15" s="24">
        <f>'[1]FERIADO NOVIEMBRE'!$L$14</f>
        <v>17</v>
      </c>
      <c r="E15" s="24">
        <f>'[1]FERIADO NOVIEMBRE'!$M$14</f>
        <v>37</v>
      </c>
      <c r="F15" s="25">
        <f t="shared" si="0"/>
        <v>61</v>
      </c>
      <c r="G15" s="16">
        <f t="shared" si="0"/>
        <v>107</v>
      </c>
      <c r="H15" s="26">
        <f t="shared" si="1"/>
        <v>0.57009345794392519</v>
      </c>
    </row>
    <row r="16" spans="1:8" x14ac:dyDescent="0.25">
      <c r="A16">
        <v>18</v>
      </c>
      <c r="B16" s="24">
        <f>'[2]FERIADO NOVIEMBRE'!$L$15</f>
        <v>68</v>
      </c>
      <c r="C16" s="24">
        <f>'[2]FERIADO NOVIEMBRE'!$M$15</f>
        <v>70</v>
      </c>
      <c r="D16" s="24">
        <f>'[1]FERIADO NOVIEMBRE'!$L$15</f>
        <v>37</v>
      </c>
      <c r="E16" s="24">
        <f>'[1]FERIADO NOVIEMBRE'!$M$15</f>
        <v>38</v>
      </c>
      <c r="F16" s="25">
        <f t="shared" si="0"/>
        <v>105</v>
      </c>
      <c r="G16" s="16">
        <f t="shared" si="0"/>
        <v>108</v>
      </c>
      <c r="H16" s="26">
        <f t="shared" si="1"/>
        <v>0.97222222222222221</v>
      </c>
    </row>
    <row r="17" spans="1:8" x14ac:dyDescent="0.25">
      <c r="A17">
        <v>19</v>
      </c>
      <c r="B17" s="24">
        <f>'[2]FERIADO NOVIEMBRE'!$L$16</f>
        <v>71</v>
      </c>
      <c r="C17" s="24">
        <f>'[2]FERIADO NOVIEMBRE'!$M$16</f>
        <v>71</v>
      </c>
      <c r="D17" s="24">
        <f>'[1]FERIADO NOVIEMBRE'!$L$16</f>
        <v>27</v>
      </c>
      <c r="E17" s="24">
        <f>'[1]FERIADO NOVIEMBRE'!$M$16</f>
        <v>38</v>
      </c>
      <c r="F17" s="25">
        <f t="shared" si="0"/>
        <v>98</v>
      </c>
      <c r="G17" s="16">
        <f t="shared" si="0"/>
        <v>109</v>
      </c>
      <c r="H17" s="26">
        <f t="shared" si="1"/>
        <v>0.8990825688073395</v>
      </c>
    </row>
    <row r="18" spans="1:8" x14ac:dyDescent="0.25">
      <c r="A18">
        <v>20</v>
      </c>
      <c r="B18" s="24">
        <f>'[2]FERIADO NOVIEMBRE'!$L$17</f>
        <v>66</v>
      </c>
      <c r="C18" s="24">
        <f>'[2]FERIADO NOVIEMBRE'!$M$17</f>
        <v>73</v>
      </c>
      <c r="D18" s="24">
        <f>'[1]FERIADO NOVIEMBRE'!$L$17</f>
        <v>20</v>
      </c>
      <c r="E18" s="24">
        <f>'[1]FERIADO NOVIEMBRE'!$M$17</f>
        <v>38</v>
      </c>
      <c r="F18" s="25">
        <f t="shared" si="0"/>
        <v>86</v>
      </c>
      <c r="G18" s="16">
        <f t="shared" si="0"/>
        <v>111</v>
      </c>
      <c r="H18" s="26">
        <f t="shared" si="1"/>
        <v>0.77477477477477474</v>
      </c>
    </row>
    <row r="19" spans="1:8" x14ac:dyDescent="0.25">
      <c r="A19">
        <v>21</v>
      </c>
      <c r="B19" s="24">
        <f>'[2]FERIADO NOVIEMBRE'!$L$18</f>
        <v>73</v>
      </c>
      <c r="C19" s="24">
        <f>'[2]FERIADO NOVIEMBRE'!$M$18</f>
        <v>73</v>
      </c>
      <c r="D19" s="24">
        <f>'[1]FERIADO NOVIEMBRE'!$L$18</f>
        <v>24</v>
      </c>
      <c r="E19" s="24">
        <f>'[1]FERIADO NOVIEMBRE'!$M$18</f>
        <v>38</v>
      </c>
      <c r="F19" s="25">
        <f t="shared" si="0"/>
        <v>97</v>
      </c>
      <c r="G19" s="16">
        <f t="shared" si="0"/>
        <v>111</v>
      </c>
      <c r="H19" s="26">
        <f t="shared" si="1"/>
        <v>0.87387387387387383</v>
      </c>
    </row>
    <row r="20" spans="1:8" x14ac:dyDescent="0.25">
      <c r="A20">
        <v>22</v>
      </c>
      <c r="B20" s="24">
        <f>'[2]FERIADO NOVIEMBRE'!$L$19</f>
        <v>71</v>
      </c>
      <c r="C20" s="24">
        <f>'[2]FERIADO NOVIEMBRE'!$M$19</f>
        <v>71</v>
      </c>
      <c r="D20" s="24">
        <f>'[1]FERIADO NOVIEMBRE'!$L$19</f>
        <v>18</v>
      </c>
      <c r="E20" s="24">
        <f>'[1]FERIADO NOVIEMBRE'!$M$19</f>
        <v>38</v>
      </c>
      <c r="F20" s="25">
        <f t="shared" si="0"/>
        <v>89</v>
      </c>
      <c r="G20" s="16">
        <f t="shared" si="0"/>
        <v>109</v>
      </c>
      <c r="H20" s="26">
        <f t="shared" si="1"/>
        <v>0.8165137614678899</v>
      </c>
    </row>
    <row r="21" spans="1:8" x14ac:dyDescent="0.25">
      <c r="A21">
        <v>23</v>
      </c>
      <c r="B21" s="24">
        <f>'[2]FERIADO NOVIEMBRE'!$L$20</f>
        <v>70</v>
      </c>
      <c r="C21" s="24">
        <f>'[2]FERIADO NOVIEMBRE'!$M$20</f>
        <v>71</v>
      </c>
      <c r="D21" s="24">
        <f>'[1]FERIADO NOVIEMBRE'!$L$20</f>
        <v>38</v>
      </c>
      <c r="E21" s="24">
        <f>'[1]FERIADO NOVIEMBRE'!$M$20</f>
        <v>38</v>
      </c>
      <c r="F21" s="25">
        <f t="shared" si="0"/>
        <v>108</v>
      </c>
      <c r="G21" s="16">
        <f t="shared" si="0"/>
        <v>109</v>
      </c>
      <c r="H21" s="26">
        <f t="shared" si="1"/>
        <v>0.99082568807339455</v>
      </c>
    </row>
    <row r="22" spans="1:8" x14ac:dyDescent="0.25">
      <c r="A22">
        <v>24</v>
      </c>
      <c r="B22" s="24">
        <f>'[2]FERIADO NOVIEMBRE'!$L$21</f>
        <v>59</v>
      </c>
      <c r="C22" s="24">
        <f>'[2]FERIADO NOVIEMBRE'!$M$21</f>
        <v>73</v>
      </c>
      <c r="D22" s="24">
        <f>'[1]FERIADO NOVIEMBRE'!$L$21</f>
        <v>38</v>
      </c>
      <c r="E22" s="24">
        <f>'[1]FERIADO NOVIEMBRE'!$M$21</f>
        <v>38</v>
      </c>
      <c r="F22" s="25">
        <f t="shared" si="0"/>
        <v>97</v>
      </c>
      <c r="G22" s="16">
        <f t="shared" si="0"/>
        <v>111</v>
      </c>
      <c r="H22" s="26">
        <f t="shared" si="1"/>
        <v>0.87387387387387383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MAYO</vt:lpstr>
      <vt:lpstr>MAYO GRAFICAS</vt:lpstr>
      <vt:lpstr>JUNIO</vt:lpstr>
      <vt:lpstr>% JUNIO 5,4,3</vt:lpstr>
      <vt:lpstr>JULIO</vt:lpstr>
      <vt:lpstr>AGOSTO</vt:lpstr>
      <vt:lpstr>SEPTIEMBRE</vt:lpstr>
      <vt:lpstr>OCTUBRE</vt:lpstr>
      <vt:lpstr>FERIADO NOVIEMBRE</vt:lpstr>
      <vt:lpstr>NOVIEMBRE</vt:lpstr>
      <vt:lpstr>ACUMULADO MAYO OCTUBRE</vt:lpstr>
      <vt:lpstr>DICIEMBRE</vt:lpstr>
      <vt:lpstr>MAY-DEC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CLARA GONZAGA VALLEJO</dc:creator>
  <cp:lastModifiedBy>LUZ CLARA GONZAGA VALLEJO</cp:lastModifiedBy>
  <dcterms:created xsi:type="dcterms:W3CDTF">2019-07-03T22:55:52Z</dcterms:created>
  <dcterms:modified xsi:type="dcterms:W3CDTF">2020-11-12T15:09:44Z</dcterms:modified>
</cp:coreProperties>
</file>