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3.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268.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402.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279.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248.xml" ContentType="application/vnd.openxmlformats-officedocument.spreadsheetml.revisionLog+xml"/>
  <Override PartName="/xl/revisions/revisionLog357.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404.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261.xml" ContentType="application/vnd.openxmlformats-officedocument.spreadsheetml.revisionLog+xml"/>
  <Override PartName="/xl/revisions/revisionLog359.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230.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241.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392.xml" ContentType="application/vnd.openxmlformats-officedocument.spreadsheetml.revisionLog+xml"/>
  <Override PartName="/xl/revisions/revisionLog210.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196.xml" ContentType="application/vnd.openxmlformats-officedocument.spreadsheetml.revisionLog+xml"/>
  <Override PartName="/xl/revisions/revisionLog319.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27.xml" ContentType="application/vnd.openxmlformats-officedocument.spreadsheetml.revisionLog+xml"/>
  <Override PartName="/xl/revisions/revisionLog48.xml" ContentType="application/vnd.openxmlformats-officedocument.spreadsheetml.revisionLog+xml"/>
  <Override PartName="/xl/revisions/revisionLog69.xml" ContentType="application/vnd.openxmlformats-officedocument.spreadsheetml.revisionLog+xml"/>
  <Override PartName="/xl/revisions/revisionLog113.xml" ContentType="application/vnd.openxmlformats-officedocument.spreadsheetml.revisionLog+xml"/>
  <Override PartName="/xl/revisions/revisionLog134.xml" ContentType="application/vnd.openxmlformats-officedocument.spreadsheetml.revisionLog+xml"/>
  <Override PartName="/xl/revisions/revisionLog320.xml" ContentType="application/vnd.openxmlformats-officedocument.spreadsheetml.revisionLog+xml"/>
  <Override PartName="/xl/revisions/revisionLog80.xml" ContentType="application/vnd.openxmlformats-officedocument.spreadsheetml.revisionLog+xml"/>
  <Override PartName="/xl/revisions/revisionLog155.xml" ContentType="application/vnd.openxmlformats-officedocument.spreadsheetml.revisionLog+xml"/>
  <Override PartName="/xl/revisions/revisionLog176.xml" ContentType="application/vnd.openxmlformats-officedocument.spreadsheetml.revisionLog+xml"/>
  <Override PartName="/xl/revisions/revisionLog197.xml" ContentType="application/vnd.openxmlformats-officedocument.spreadsheetml.revisionLog+xml"/>
  <Override PartName="/xl/revisions/revisionLog341.xml" ContentType="application/vnd.openxmlformats-officedocument.spreadsheetml.revisionLog+xml"/>
  <Override PartName="/xl/revisions/revisionLog362.xml" ContentType="application/vnd.openxmlformats-officedocument.spreadsheetml.revisionLog+xml"/>
  <Override PartName="/xl/revisions/revisionLog383.xml" ContentType="application/vnd.openxmlformats-officedocument.spreadsheetml.revisionLog+xml"/>
  <Override PartName="/xl/revisions/revisionLog201.xml" ContentType="application/vnd.openxmlformats-officedocument.spreadsheetml.revisionLog+xml"/>
  <Override PartName="/xl/revisions/revisionLog222.xml" ContentType="application/vnd.openxmlformats-officedocument.spreadsheetml.revisionLog+xml"/>
  <Override PartName="/xl/revisions/revisionLog243.xml" ContentType="application/vnd.openxmlformats-officedocument.spreadsheetml.revisionLog+xml"/>
  <Override PartName="/xl/revisions/revisionLog264.xml" ContentType="application/vnd.openxmlformats-officedocument.spreadsheetml.revisionLog+xml"/>
  <Override PartName="/xl/revisions/revisionLog285.xml" ContentType="application/vnd.openxmlformats-officedocument.spreadsheetml.revisionLog+xml"/>
  <Override PartName="/xl/revisions/revisionLog310.xml" ContentType="application/vnd.openxmlformats-officedocument.spreadsheetml.revisionLog+xml"/>
  <Override PartName="/xl/revisions/revisionLog38.xml" ContentType="application/vnd.openxmlformats-officedocument.spreadsheetml.revisionLog+xml"/>
  <Override PartName="/xl/revisions/revisionLog59.xml" ContentType="application/vnd.openxmlformats-officedocument.spreadsheetml.revisionLog+xml"/>
  <Override PartName="/xl/revisions/revisionLog103.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66.xml" ContentType="application/vnd.openxmlformats-officedocument.spreadsheetml.revisionLog+xml"/>
  <Override PartName="/xl/revisions/revisionLog187.xml" ContentType="application/vnd.openxmlformats-officedocument.spreadsheetml.revisionLog+xml"/>
  <Override PartName="/xl/revisions/revisionLog331.xml" ContentType="application/vnd.openxmlformats-officedocument.spreadsheetml.revisionLog+xml"/>
  <Override PartName="/xl/revisions/revisionLog352.xml" ContentType="application/vnd.openxmlformats-officedocument.spreadsheetml.revisionLog+xml"/>
  <Override PartName="/xl/revisions/revisionLog373.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254.xml" ContentType="application/vnd.openxmlformats-officedocument.spreadsheetml.revisionLog+xml"/>
  <Override PartName="/xl/revisions/revisionLog212.xml" ContentType="application/vnd.openxmlformats-officedocument.spreadsheetml.revisionLog+xml"/>
  <Override PartName="/xl/revisions/revisionLog233.xml" ContentType="application/vnd.openxmlformats-officedocument.spreadsheetml.revisionLog+xml"/>
  <Override PartName="/xl/revisions/revisionLog28.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75.xml" ContentType="application/vnd.openxmlformats-officedocument.spreadsheetml.revisionLog+xml"/>
  <Override PartName="/xl/revisions/revisionLog296.xml" ContentType="application/vnd.openxmlformats-officedocument.spreadsheetml.revisionLog+xml"/>
  <Override PartName="/xl/revisions/revisionLog300.xml" ContentType="application/vnd.openxmlformats-officedocument.spreadsheetml.revisionLog+xml"/>
  <Override PartName="/xl/revisions/revisionLog60.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56.xml" ContentType="application/vnd.openxmlformats-officedocument.spreadsheetml.revisionLog+xml"/>
  <Override PartName="/xl/revisions/revisionLog177.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42.xml" ContentType="application/vnd.openxmlformats-officedocument.spreadsheetml.revisionLog+xml"/>
  <Override PartName="/xl/revisions/revisionLog363.xml" ContentType="application/vnd.openxmlformats-officedocument.spreadsheetml.revisionLog+xml"/>
  <Override PartName="/xl/revisions/revisionLog384.xml" ContentType="application/vnd.openxmlformats-officedocument.spreadsheetml.revisionLog+xml"/>
  <Override PartName="/xl/revisions/revisionLog202.xml" ContentType="application/vnd.openxmlformats-officedocument.spreadsheetml.revisionLog+xml"/>
  <Override PartName="/xl/revisions/revisionLog223.xml" ContentType="application/vnd.openxmlformats-officedocument.spreadsheetml.revisionLog+xml"/>
  <Override PartName="/xl/revisions/revisionLog244.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265.xml" ContentType="application/vnd.openxmlformats-officedocument.spreadsheetml.revisionLog+xml"/>
  <Override PartName="/xl/revisions/revisionLog286.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25.xml" ContentType="application/vnd.openxmlformats-officedocument.spreadsheetml.revisionLog+xml"/>
  <Override PartName="/xl/revisions/revisionLog146.xml" ContentType="application/vnd.openxmlformats-officedocument.spreadsheetml.revisionLog+xml"/>
  <Override PartName="/xl/revisions/revisionLog167.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32.xml" ContentType="application/vnd.openxmlformats-officedocument.spreadsheetml.revisionLog+xml"/>
  <Override PartName="/xl/revisions/revisionLog353.xml" ContentType="application/vnd.openxmlformats-officedocument.spreadsheetml.revisionLog+xml"/>
  <Override PartName="/xl/revisions/revisionLog374.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71.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234.xml" ContentType="application/vnd.openxmlformats-officedocument.spreadsheetml.revisionLog+xml"/>
  <Override PartName="/xl/revisions/revisionLog297.xml" ContentType="application/vnd.openxmlformats-officedocument.spreadsheetml.revisionLog+xml"/>
  <Override PartName="/xl/revisions/revisionLog29.xml" ContentType="application/vnd.openxmlformats-officedocument.spreadsheetml.revisionLog+xml"/>
  <Override PartName="/xl/revisions/revisionLog255.xml" ContentType="application/vnd.openxmlformats-officedocument.spreadsheetml.revisionLog+xml"/>
  <Override PartName="/xl/revisions/revisionLog276.xml" ContentType="application/vnd.openxmlformats-officedocument.spreadsheetml.revisionLog+xml"/>
  <Override PartName="/xl/revisions/revisionLog40.xml" ContentType="application/vnd.openxmlformats-officedocument.spreadsheetml.revisionLog+xml"/>
  <Override PartName="/xl/revisions/revisionLog115.xml" ContentType="application/vnd.openxmlformats-officedocument.spreadsheetml.revisionLog+xml"/>
  <Override PartName="/xl/revisions/revisionLog136.xml" ContentType="application/vnd.openxmlformats-officedocument.spreadsheetml.revisionLog+xml"/>
  <Override PartName="/xl/revisions/revisionLog157.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22.xml" ContentType="application/vnd.openxmlformats-officedocument.spreadsheetml.revisionLog+xml"/>
  <Override PartName="/xl/revisions/revisionLog343.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99.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45.xml" ContentType="application/vnd.openxmlformats-officedocument.spreadsheetml.revisionLog+xml"/>
  <Override PartName="/xl/revisions/revisionLog266.xml" ContentType="application/vnd.openxmlformats-officedocument.spreadsheetml.revisionLog+xml"/>
  <Override PartName="/xl/revisions/revisionLog287.xml" ContentType="application/vnd.openxmlformats-officedocument.spreadsheetml.revisionLog+xml"/>
  <Override PartName="/xl/revisions/revisionLog1.xml" ContentType="application/vnd.openxmlformats-officedocument.spreadsheetml.revisionLog+xml"/>
  <Override PartName="/xl/revisions/revisionLog3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147.xml" ContentType="application/vnd.openxmlformats-officedocument.spreadsheetml.revisionLog+xml"/>
  <Override PartName="/xl/revisions/revisionLog168.xml" ContentType="application/vnd.openxmlformats-officedocument.spreadsheetml.revisionLog+xml"/>
  <Override PartName="/xl/revisions/revisionLog312.xml" ContentType="application/vnd.openxmlformats-officedocument.spreadsheetml.revisionLog+xml"/>
  <Override PartName="/xl/revisions/revisionLog333.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75.xml" ContentType="application/vnd.openxmlformats-officedocument.spreadsheetml.revisionLog+xml"/>
  <Override PartName="/xl/revisions/revisionLog396.xml" ContentType="application/vnd.openxmlformats-officedocument.spreadsheetml.revisionLog+xml"/>
  <Override PartName="/xl/revisions/revisionLog400.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2.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397.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401.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303.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398.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258.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238.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316.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271.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240.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405.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251.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220.xml" ContentType="application/vnd.openxmlformats-officedocument.spreadsheetml.revisionLog+xml"/>
  <Override PartName="/xl/revisions/revisionLog318.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O:\COAPI\NOTAS TÉCNICAS COAPI\2024-2026\PANORAMA\2026\"/>
    </mc:Choice>
  </mc:AlternateContent>
  <bookViews>
    <workbookView xWindow="0" yWindow="0" windowWidth="24000" windowHeight="9600" tabRatio="473"/>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PAC!$B$2:$AC$471</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011D39_2740_42F3_AC12_5836148D8C07_.wvu.FilterData" localSheetId="0" hidden="1">PAC!$A$5:$BB$582</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6F931B2_4531_4FF7_BCCC_42672668CF1C_.wvu.FilterData" localSheetId="0" hidden="1">PAC!$A$5:$BB$582</definedName>
    <definedName name="Z_0751AF78_49CC_4FE3_81AF_60ED0742562B_.wvu.FilterData" localSheetId="0" hidden="1">PAC!$A$5:$BO$665</definedName>
    <definedName name="Z_07555211_37F9_4029_9DD3_FC162A9053BD_.wvu.FilterData" localSheetId="0" hidden="1">PAC!$A$5:$BB$582</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BBD63F2_5C5A_48D0_8E22_9B8EDDCAB3E8_.wvu.FilterData" localSheetId="0" hidden="1">PAC!$A$5:$BB$582</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PAC!$B:$D,PAC!$H:$H,PAC!$K:$S,PAC!$U:$W,PAC!$BG:$BG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959597_032E_4755_AD5E_8FC5FBF6A855_.wvu.FilterData" localSheetId="0" hidden="1">PAC!$A$5:$BB$582</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4694C_A1A4_42C9_831C_E400186D0D49_.wvu.FilterData" localSheetId="0" hidden="1">PAC!$A$5:$BB$582</definedName>
    <definedName name="Z_2F3D8D4D_25DB_4CA5_8B50_275101B6EA7B_.wvu.FilterData" localSheetId="0" hidden="1">PAC!$A$5:$AV$430</definedName>
    <definedName name="Z_2FA04239_C247_4473_A850_C428CA61C2C5_.wvu.FilterData" localSheetId="0" hidden="1">PAC!$A$5:$BB$582</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358776B_4CE9_4EDD_A53A_723B551E86A4_.wvu.FilterData" localSheetId="0" hidden="1">PAC!$A$5:$BB$582</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732E46_6AF4_4FC9_872C_F8494590FF63_.wvu.FilterData" localSheetId="0" hidden="1">PAC!$A$5:$BB$582</definedName>
    <definedName name="Z_39ACE31F_74A9_495D_AD3A_E62237386245_.wvu.FilterData" localSheetId="0" hidden="1">PAC!$A$5:$BB$582</definedName>
    <definedName name="Z_39EEE442_2701_4091_8831_00C70A5C1D77_.wvu.FilterData" localSheetId="0" hidden="1">PAC!$A$5:$AZ$581</definedName>
    <definedName name="Z_3AA77325_221F_4F74_AC96_F23708343266_.wvu.FilterData" localSheetId="0" hidden="1">PAC!$A$5:$BB$582</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87F2E3_A7C6_4F7B_A7D8_02C91F5E8A7B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ED03C53_0AC4_4A67_9E4A_86DAA039B75E_.wvu.FilterData" localSheetId="0" hidden="1">PAC!$A$5:$BB$582</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45969_DCAB_4D28_8209_8E4FBE629804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0FBEC5F_001F_43B6_92E3_3B5B3768D0D4_.wvu.FilterData" localSheetId="0" hidden="1">PAC!$A$5:$BB$582</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4A66A32_63A3_495A_94BF_42A375F968E1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39B5BF_64E2_4C4D_B41F_24A1293D75E4_.wvu.FilterData" localSheetId="0" hidden="1">PAC!$A$5:$BB$582</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145867_49CA_4973_9B55_91265E7A55AC_.wvu.FilterData" localSheetId="0" hidden="1">PAC!$A$5:$BB$582</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3BE1C55_8213_4A54_A03A_CB5662D94FDF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1DEA0_5E45_48DB_A5B7_A0856E240BD4_.wvu.FilterData" localSheetId="0" hidden="1">PAC!$A$5:$BB$582</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3CE47D_350F_46AB_9F94_4A7FDB4B7B9A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AB330BB_916E_4305_A4D3_D110DC614AF4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52D1FE_D1F2_423D_B1CF_2F82B5C6F716_.wvu.FilterData" localSheetId="0" hidden="1">PAC!$A$5:$BB$582</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C60516_D9A3_4972_AF7A_5F4A40692CE3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72B32F_ACCD_477F_AA4E_5B7A1EF69D01_.wvu.FilterData" localSheetId="0" hidden="1">PAC!$A$5:$BB$582</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28D0DB_B27F_45C9_A331_5654FB6DC133_.wvu.FilterData" localSheetId="0" hidden="1">PAC!$A$5:$BB$582</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7CE4F6_6661_4BB0_BA21_1B31037837FA_.wvu.FilterData" localSheetId="0" hidden="1">PAC!$A$5:$BB$582</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2D91EB_9F4D_4773_9533_94C258B75824_.wvu.FilterData" localSheetId="0" hidden="1">PAC!$A$5:$BB$582</definedName>
    <definedName name="Z_D5707DC1_6055_44A8_8A60_726B3E260BB0_.wvu.FilterData" localSheetId="0" hidden="1">PAC!$A$5:$BB$582</definedName>
    <definedName name="Z_D5C8F241_027B_49F3_BA9B_FC0FD3C66F31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16FDF4_24C9_41F8_AC7C_E393E3D28342_.wvu.FilterData" localSheetId="0" hidden="1">PAC!$A$5:$BB$582</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79919E_9C11_499B_9E54_7243843AC48A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2B36C1_EF0E_4041_8865_28E033402C16_.wvu.FilterData" localSheetId="0" hidden="1">PAC!$A$5:$BB$582</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EF7913B_18D1_4A66_A69E_7793FE63334E_.wvu.FilterData" localSheetId="0" hidden="1">PAC!$A$5:$BB$582</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Juliana Fortunato Ferreira - Modo de exibição pessoal" guid="{B13D886E-BAB8-4D14-822A-F08281218447}" mergeInterval="0" personalView="1" maximized="1" xWindow="-8" yWindow="-8" windowWidth="1936" windowHeight="1056" activeSheetId="1"/>
    <customWorkbookView name="Taís Silva Dos Santos - Modo de exibição pessoal" guid="{129416D2-3637-48C1-A749-90B02AD0693E}" mergeInterval="0" personalView="1" maximized="1" xWindow="-8" yWindow="-8" windowWidth="1616" windowHeight="868" tabRatio="473" activeSheetId="1"/>
    <customWorkbookView name="Tatiane Cruz Souza - Modo de exibição pessoal" guid="{270E95A7-3B6C-4D9D-97B0-E7320BA4DFF7}" mergeInterval="0" personalView="1" maximized="1" xWindow="-8" yWindow="-8" windowWidth="1456" windowHeight="876" tabRatio="623" activeSheetId="1"/>
    <customWorkbookView name="Mário Sérgio Santos da Conceição - Modo de exibição pessoal" guid="{083D9386-A209-4E4D-86CD-025B1176CEB5}" mergeInterval="0" personalView="1" maximized="1" xWindow="-8" yWindow="-8" windowWidth="1936" windowHeight="1048" activeSheetId="1"/>
    <customWorkbookView name="Joélio Balbino Santana - Modo de exibição pessoal" guid="{C0A33525-2FAA-4399-909F-1A52282E6E9A}" mergeInterval="0" personalView="1" maximized="1" xWindow="-8" yWindow="-8" windowWidth="1616" windowHeight="876" tabRatio="428" activeSheetId="1"/>
    <customWorkbookView name="Diego Rocha Figueiredo - Modo de exibição pessoal" guid="{E3BD65C7-28AF-4588-B550-0F7E84154BAA}" mergeInterval="0" personalView="1" maximized="1" xWindow="-8"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3"/>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Antonio Carlos Guimarães Deiró - Modo de exibição pessoal" guid="{650C7FD6-1755-4668-8EF1-3B7C3B405ED0}" mergeInterval="0" personalView="1" maximized="1" xWindow="-8" yWindow="-8" windowWidth="1616" windowHeight="876" activeSheetId="1"/>
    <customWorkbookView name="Lucitania Santana Brandão de Jesus - Modo de exibição pessoal" guid="{46BB051B-272B-49C8-A4C3-B4237F6E1B7D}" mergeInterval="0" personalView="1" maximized="1" xWindow="-8" yWindow="-8" windowWidth="1936" windowHeight="1048" activeSheetId="1"/>
    <customWorkbookView name="Marcelo Pereira dos Santos - Modo de exibição pessoal" guid="{A10EBD83-7D03-4E3F-9980-D4843478A706}" mergeInterval="0" personalView="1" maximized="1" xWindow="-8" yWindow="-8" windowWidth="1616" windowHeight="876" tabRatio="574"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l="1"/>
  <c r="S340" i="1" s="1"/>
  <c r="BB495" i="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<sst xmlns="http://schemas.openxmlformats.org/spreadsheetml/2006/main" count="10235" uniqueCount="2883">
  <si>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</si>
  <si>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</si>
  <si>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</si>
  <si>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</si>
  <si>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</si>
  <si>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</si>
  <si>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</si>
  <si>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</si>
  <si>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</si>
  <si>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</si>
  <si>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</si>
  <si>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</si>
  <si>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</si>
  <si>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</si>
  <si>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</si>
  <si>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</si>
  <si>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</si>
  <si>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</si>
  <si>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</si>
  <si>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</si>
  <si>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</si>
  <si>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</si>
  <si>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</si>
  <si>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</si>
  <si>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</si>
  <si>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</si>
  <si>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</si>
  <si>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</si>
  <si>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</si>
  <si>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</si>
  <si>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</si>
  <si>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</si>
  <si>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</si>
  <si>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</si>
  <si>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</si>
  <si>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</si>
  <si>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</si>
  <si>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</si>
  <si>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</si>
  <si>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</si>
  <si>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</si>
  <si>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</si>
  <si>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</si>
  <si>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</si>
  <si>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</si>
  <si>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</si>
  <si>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</si>
  <si>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</si>
  <si>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</si>
  <si>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</si>
  <si>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</si>
  <si>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</si>
  <si>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</si>
  <si>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</si>
  <si>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</si>
  <si>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</si>
  <si>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</si>
  <si>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</si>
  <si>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</si>
  <si>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</si>
  <si>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</si>
  <si>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</si>
  <si>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</si>
  <si>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</si>
  <si>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</si>
  <si>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</si>
  <si>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</si>
  <si>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</si>
  <si>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</si>
  <si>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</si>
  <si>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</si>
  <si>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</si>
  <si>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</si>
  <si>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</si>
  <si>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</si>
  <si>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</si>
  <si>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</si>
  <si>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</si>
  <si>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</si>
  <si>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</si>
  <si>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</si>
  <si>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</si>
  <si>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</si>
  <si>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</si>
  <si>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</si>
  <si>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</si>
  <si>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</si>
  <si>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</si>
  <si>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</si>
  <si>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</si>
  <si>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</si>
  <si>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</si>
  <si>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</si>
  <si>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</si>
  <si>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</si>
  <si>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</si>
  <si>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</si>
  <si>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</si>
  <si>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</si>
  <si>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</si>
  <si>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</si>
  <si>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</si>
  <si>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</si>
  <si>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</si>
  <si>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</si>
  <si>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</si>
  <si>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</si>
  <si>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</si>
  <si>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</si>
  <si>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</si>
  <si>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</si>
  <si>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</si>
  <si>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</si>
  <si>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</si>
  <si>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</si>
  <si>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</si>
  <si>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</si>
  <si>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</si>
  <si>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</si>
  <si>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</si>
  <si>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</si>
  <si>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</si>
  <si>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</si>
  <si>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</si>
  <si>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</si>
  <si>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</si>
  <si>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</si>
  <si>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</si>
  <si>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</si>
  <si>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</si>
  <si>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</si>
  <si>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</si>
  <si>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</si>
  <si>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</si>
  <si>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</si>
  <si>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</si>
  <si>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</si>
  <si>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</si>
  <si>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</si>
  <si>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</si>
  <si>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</si>
  <si>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</si>
  <si>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</si>
  <si>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</si>
  <si>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</si>
  <si>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</si>
  <si>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</si>
  <si>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</si>
  <si>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</si>
  <si>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</si>
  <si>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</si>
  <si>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</si>
  <si>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</si>
  <si>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</si>
  <si>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</si>
  <si>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</si>
  <si>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</si>
  <si>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</si>
  <si>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</si>
  <si>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</si>
  <si>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</si>
  <si>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</si>
  <si>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</si>
  <si>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</si>
  <si>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</si>
  <si>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</si>
  <si>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</si>
  <si>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</si>
  <si>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</si>
  <si>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</si>
  <si>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</si>
  <si>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</si>
  <si>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</si>
  <si>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</si>
  <si>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</si>
  <si>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</si>
  <si>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</si>
  <si>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</si>
  <si>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</si>
  <si>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</si>
  <si>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</si>
  <si>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</si>
  <si>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</si>
  <si>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</si>
  <si>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</si>
  <si>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</si>
  <si>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</si>
  <si>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</si>
  <si>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</si>
  <si>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</si>
  <si>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</si>
  <si>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</si>
  <si>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</si>
  <si>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</si>
  <si>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</si>
  <si>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</si>
  <si>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</si>
  <si>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</si>
  <si>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</si>
  <si>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</si>
  <si>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</si>
  <si>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</si>
  <si>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</si>
  <si>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</si>
  <si>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</si>
  <si>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</si>
  <si>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</si>
  <si>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</si>
  <si>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</si>
  <si>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</si>
  <si>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</si>
  <si>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</si>
  <si>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</si>
  <si>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</si>
  <si>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</si>
  <si>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</si>
  <si>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</si>
  <si>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</si>
  <si>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</si>
  <si>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</si>
  <si>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</si>
  <si>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</si>
  <si>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</si>
  <si>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</si>
  <si>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</si>
  <si>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</si>
  <si>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</si>
  <si>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</si>
  <si>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</si>
  <si>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</si>
  <si>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</si>
  <si>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</si>
  <si>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</si>
  <si>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</si>
  <si>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</si>
  <si>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</si>
  <si>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</si>
  <si>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</si>
  <si>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</si>
  <si>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</si>
  <si>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</si>
  <si>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</si>
  <si>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</si>
  <si>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</si>
  <si>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</si>
  <si>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</si>
  <si>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</si>
  <si>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</si>
  <si>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</si>
  <si>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</si>
  <si>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</si>
  <si>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</si>
  <si>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</si>
  <si>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</si>
  <si>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</si>
  <si>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</si>
  <si>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</si>
  <si>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</si>
  <si>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</si>
  <si>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</si>
  <si>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</si>
  <si>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</si>
  <si>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</si>
  <si>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</si>
  <si>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</si>
  <si>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</si>
  <si>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</si>
  <si>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</si>
  <si>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</si>
  <si>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</si>
  <si>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</si>
  <si>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</si>
  <si>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</si>
  <si>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</si>
  <si>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</si>
  <si>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</si>
  <si>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</si>
  <si>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</si>
  <si>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</si>
  <si>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</si>
  <si>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</si>
  <si>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</si>
  <si>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</si>
  <si>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</si>
  <si>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</si>
  <si>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</si>
  <si>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</si>
  <si>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</si>
  <si>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</si>
  <si>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</si>
  <si>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</si>
  <si>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</si>
  <si>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</si>
  <si>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</si>
  <si>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</si>
  <si>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</si>
  <si>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</si>
  <si>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</si>
  <si>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</si>
  <si>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</si>
  <si>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</si>
  <si>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</si>
  <si>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</si>
  <si>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</si>
  <si>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</si>
  <si>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</si>
  <si>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</si>
  <si>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</si>
  <si>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</si>
  <si>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</si>
  <si>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</si>
  <si>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</si>
  <si>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</si>
  <si>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</si>
  <si>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</si>
  <si>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</si>
  <si>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</si>
  <si>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</si>
  <si>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</si>
  <si>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</si>
  <si>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</si>
  <si>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</si>
  <si>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</si>
  <si>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</si>
  <si>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</si>
  <si>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</si>
  <si>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</si>
  <si>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</si>
  <si>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</si>
  <si>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</si>
  <si>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</si>
  <si>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</si>
  <si>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</si>
  <si>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</si>
  <si>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</si>
  <si>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</si>
  <si>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</si>
  <si>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</si>
  <si>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</si>
  <si>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</si>
  <si>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</si>
  <si>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</si>
  <si>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</si>
  <si>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</si>
  <si>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</si>
  <si>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</si>
  <si>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</si>
  <si>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</si>
  <si>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</si>
  <si>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</si>
  <si>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</si>
  <si>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</si>
  <si>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</si>
  <si>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</si>
  <si>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</si>
  <si>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</si>
  <si>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</si>
  <si>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</si>
  <si>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</si>
  <si>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</si>
  <si>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</si>
  <si>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</si>
  <si>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</si>
  <si>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</si>
  <si>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</si>
  <si>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</si>
  <si>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</si>
  <si>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</si>
  <si>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</si>
  <si>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</si>
  <si>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</si>
  <si>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</si>
  <si>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</si>
  <si>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</si>
  <si>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</si>
  <si>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</si>
  <si>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</si>
  <si>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</si>
  <si>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</si>
  <si>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</si>
  <si>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</si>
  <si>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</si>
  <si>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</si>
  <si>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</si>
  <si>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</si>
  <si>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</si>
  <si>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</si>
  <si>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</si>
  <si>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</si>
  <si>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</si>
  <si>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</si>
  <si>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</si>
  <si>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</si>
  <si>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</si>
  <si>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</si>
  <si>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</si>
  <si>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</si>
  <si>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</si>
  <si>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</si>
  <si>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</si>
  <si>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</si>
  <si>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</si>
  <si>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</si>
  <si>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</si>
  <si>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</si>
  <si>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</si>
  <si>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</si>
  <si>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</si>
  <si>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</si>
  <si>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</si>
  <si>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</si>
  <si>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</si>
  <si>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</si>
  <si>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</si>
  <si>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</si>
  <si>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</si>
  <si>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</si>
  <si>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</si>
  <si>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</si>
  <si>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</si>
  <si>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</si>
  <si>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</si>
  <si>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</si>
  <si>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</si>
  <si>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</si>
  <si>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</si>
  <si>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</si>
  <si>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</si>
  <si>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</si>
  <si>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</si>
  <si>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</si>
  <si>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</si>
  <si>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</si>
  <si>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</si>
  <si>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</si>
  <si>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</si>
  <si>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</si>
  <si>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</si>
  <si>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</si>
  <si>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</si>
  <si>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</si>
  <si>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</si>
  <si>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</si>
  <si>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</si>
  <si>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</si>
  <si>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</si>
  <si>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</si>
  <si>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</si>
  <si>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</si>
  <si>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</si>
  <si>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</si>
  <si>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</si>
  <si>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</si>
  <si>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</si>
  <si>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</si>
  <si>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</si>
  <si>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</si>
  <si>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</si>
  <si>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</si>
  <si>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</si>
  <si>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</si>
  <si>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</si>
  <si>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</si>
  <si>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</si>
  <si>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</si>
  <si>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</si>
  <si>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</si>
  <si>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</si>
  <si>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</si>
  <si>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</si>
  <si>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</si>
  <si>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</si>
  <si>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</si>
  <si>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</si>
  <si>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</si>
  <si>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</si>
  <si>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</si>
  <si>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</si>
  <si>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</si>
  <si>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</si>
  <si>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</si>
  <si>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</si>
  <si>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</si>
  <si>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</si>
  <si>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</si>
  <si>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</si>
  <si>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</si>
  <si>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</si>
  <si>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</si>
  <si>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</si>
  <si>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</si>
  <si>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</si>
  <si>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</si>
  <si>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</si>
  <si>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</si>
  <si>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</si>
  <si>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</si>
  <si>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</si>
  <si>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</si>
  <si>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</si>
  <si>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</si>
  <si>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</si>
  <si>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</si>
  <si>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</si>
  <si>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</si>
  <si>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</si>
  <si>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</si>
  <si>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</si>
  <si>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</si>
  <si>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</si>
  <si>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</si>
  <si>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</si>
  <si>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</si>
  <si>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</si>
  <si>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</si>
  <si>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</si>
  <si>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</si>
  <si>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</si>
  <si>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</si>
  <si>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</si>
  <si>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</si>
  <si>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</si>
  <si>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</si>
  <si>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</si>
  <si>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</si>
  <si>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</si>
  <si>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</si>
  <si>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</si>
  <si>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</si>
  <si>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</si>
  <si>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</si>
  <si>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</si>
  <si>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</si>
  <si>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</si>
  <si>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</si>
  <si>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</si>
  <si>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</si>
  <si>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</si>
  <si>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</si>
  <si>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</si>
  <si>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</si>
  <si>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</si>
  <si>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</si>
  <si>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</si>
  <si>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</si>
  <si>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</si>
  <si>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</si>
  <si>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</si>
  <si>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</si>
  <si>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</si>
  <si>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</si>
  <si>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</si>
  <si>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</si>
  <si>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</si>
  <si>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</si>
  <si>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</si>
  <si>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</si>
  <si>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</si>
  <si>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</si>
  <si>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</si>
  <si>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</si>
  <si>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</si>
  <si>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</si>
  <si>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</si>
  <si>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</si>
  <si>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</si>
  <si>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</si>
  <si>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</si>
  <si>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</si>
  <si>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</si>
  <si>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</si>
  <si>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</si>
  <si>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</si>
  <si>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</si>
  <si>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</si>
  <si>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</si>
  <si>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</si>
  <si>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</si>
  <si>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</si>
  <si>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</si>
  <si>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</si>
  <si>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</si>
  <si>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</si>
  <si>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</si>
  <si>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</si>
  <si>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</si>
  <si>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</si>
  <si>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</si>
  <si>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</si>
  <si>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</si>
  <si>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</si>
  <si>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</si>
  <si>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</si>
  <si>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</si>
  <si>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</si>
  <si>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</si>
  <si>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</si>
  <si>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</si>
  <si>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</si>
  <si>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</si>
  <si>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</si>
  <si>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</si>
  <si>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</si>
  <si>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</si>
  <si>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</si>
  <si>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</si>
  <si>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</si>
  <si>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</si>
  <si>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</si>
  <si>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</si>
  <si>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</si>
  <si>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</si>
  <si>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</si>
  <si>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</si>
  <si>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</si>
  <si>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</si>
  <si>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</si>
  <si>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</si>
  <si>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</si>
  <si>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</si>
  <si>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</si>
  <si>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</si>
  <si>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</si>
  <si>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</si>
  <si>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</si>
  <si>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</si>
  <si>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</si>
  <si>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</si>
  <si>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</si>
  <si>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</si>
  <si>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</si>
  <si>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</si>
  <si>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</si>
  <si>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</si>
  <si>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</si>
  <si>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</si>
  <si>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</si>
  <si>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</si>
  <si>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</si>
  <si>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</si>
  <si>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</si>
  <si>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</si>
  <si>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</si>
  <si>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</si>
  <si>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</si>
  <si>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</si>
  <si>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</si>
  <si>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</si>
  <si>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</si>
  <si>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</si>
  <si>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</si>
  <si>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</si>
  <si>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</si>
  <si>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</si>
  <si>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</si>
  <si>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</si>
  <si>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</si>
  <si>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</si>
  <si>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</si>
  <si>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</si>
  <si>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</si>
  <si>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</si>
  <si>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</si>
  <si>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</si>
  <si>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</si>
  <si>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</si>
  <si>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</si>
  <si>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</si>
  <si>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</si>
  <si>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</si>
  <si>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</si>
  <si>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</si>
  <si>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</si>
  <si>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</si>
  <si>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</si>
  <si>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</si>
  <si>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</si>
  <si>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</si>
  <si>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</si>
  <si>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</si>
  <si>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</si>
  <si>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</si>
  <si>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</si>
  <si>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</si>
  <si>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</si>
  <si>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</si>
  <si>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</si>
  <si>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</si>
  <si>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</si>
  <si>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</si>
  <si>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</si>
  <si>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</si>
  <si>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</si>
  <si>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</si>
  <si>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</si>
  <si>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</si>
  <si>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</si>
  <si>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</si>
  <si>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</si>
  <si>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</si>
  <si>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</si>
  <si>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</si>
  <si>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</si>
  <si>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</si>
  <si>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</si>
  <si>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</si>
  <si>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</si>
  <si>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</si>
  <si>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</si>
  <si>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</si>
  <si>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</si>
  <si>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</si>
  <si>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</si>
  <si>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</si>
  <si>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</si>
  <si>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</si>
  <si>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</si>
  <si>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</si>
  <si>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</si>
  <si>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</si>
  <si>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</si>
  <si>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</si>
  <si>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</si>
  <si>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</si>
  <si>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</si>
  <si>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</si>
  <si>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Rua Bela Vista / Malembá</t>
  </si>
  <si>
    <t>Travessa Boa Vista – Malembá</t>
  </si>
  <si>
    <t>Rua Sandro Marcio, Bairro Vianão</t>
  </si>
  <si>
    <t>Ladeira Rio Almada, Tapera, Alto Da Capela - Bairro Malhada</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</si>
  <si>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</si>
  <si>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</si>
  <si>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</si>
  <si>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</si>
  <si>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</si>
  <si>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</si>
  <si>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</si>
  <si>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</si>
  <si>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</si>
  <si>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</si>
  <si>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</si>
  <si>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</si>
  <si>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</si>
  <si>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</si>
  <si>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</si>
  <si>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</si>
  <si>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</si>
  <si>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</si>
  <si>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</si>
  <si>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</si>
  <si>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</si>
  <si>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</si>
  <si>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</si>
  <si>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 xml:space="preserve"> Praça Luis Eduardo Magalhães - Rua Dr. José Alves Martins, Acesso Ba-424</t>
  </si>
  <si>
    <t>Rua Da Estrela, Distrito De Indaí</t>
  </si>
  <si>
    <t xml:space="preserve"> Rua Do Fundo Do Hospital, Nova Esperança</t>
  </si>
  <si>
    <t xml:space="preserve"> Rua Hornório Ribeiro Costa </t>
  </si>
  <si>
    <t>Rua Conceição</t>
  </si>
  <si>
    <t>Rua Luís Gualberto</t>
  </si>
  <si>
    <t xml:space="preserve"> Rua Manuel Euráguido</t>
  </si>
  <si>
    <t xml:space="preserve"> Rua Mercantil</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</si>
  <si>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</si>
  <si>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</si>
  <si>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</si>
  <si>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</si>
  <si>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</si>
  <si>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</si>
  <si>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</si>
  <si>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</si>
  <si>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</si>
  <si>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</si>
  <si>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</si>
  <si>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</si>
  <si>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</si>
  <si>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</si>
  <si>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</si>
  <si>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</si>
  <si>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</si>
  <si>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</si>
  <si>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</si>
  <si>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</si>
  <si>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</si>
  <si>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</si>
  <si>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</si>
  <si>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</si>
  <si>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</si>
  <si>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</si>
  <si>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</si>
  <si>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</si>
  <si>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</si>
  <si>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</si>
  <si>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</si>
  <si>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</si>
  <si>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</si>
  <si>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</si>
  <si>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</si>
  <si>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</si>
  <si>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</si>
  <si>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</si>
  <si>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</si>
  <si>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</si>
  <si>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</si>
  <si>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</si>
  <si>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</si>
  <si>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</si>
  <si>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</si>
  <si>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</si>
  <si>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</si>
  <si>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</si>
  <si>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</si>
  <si>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</si>
  <si>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</si>
  <si>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</si>
  <si>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</si>
  <si>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</si>
  <si>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</si>
  <si>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</si>
  <si>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</si>
  <si>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</si>
  <si>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</si>
  <si>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</si>
  <si>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</si>
  <si>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</si>
  <si>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</si>
  <si>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</si>
  <si>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</si>
  <si>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</si>
  <si>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</si>
  <si>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</si>
  <si>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</si>
  <si>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</si>
  <si>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</si>
  <si>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</si>
  <si>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</si>
  <si>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</si>
  <si>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</si>
  <si>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</si>
  <si>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</si>
  <si>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</si>
  <si>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</si>
  <si>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</si>
  <si>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</si>
  <si>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</si>
  <si>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</si>
  <si>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</si>
  <si>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</si>
  <si>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</si>
  <si>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</si>
  <si>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</si>
  <si>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</si>
  <si>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</si>
  <si>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</si>
  <si>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</si>
  <si>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</si>
  <si>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</si>
  <si>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</si>
  <si>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</si>
  <si>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</si>
  <si>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</si>
  <si>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</si>
  <si>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</si>
  <si>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</si>
  <si>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</si>
  <si>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</si>
  <si>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</si>
  <si>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</si>
  <si>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</si>
  <si>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</si>
  <si>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</si>
  <si>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</si>
  <si>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</si>
  <si>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</si>
  <si>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</si>
  <si>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</si>
  <si>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</si>
  <si>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</si>
  <si>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</si>
  <si>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</si>
  <si>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</si>
  <si>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</si>
  <si>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</si>
  <si>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</si>
  <si>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</si>
  <si>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</si>
  <si>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</si>
  <si>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</si>
  <si>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</si>
  <si>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</si>
  <si>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</si>
  <si>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</si>
  <si>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</si>
  <si>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</si>
  <si>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</si>
  <si>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</si>
  <si>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</si>
  <si>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</si>
  <si>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</si>
  <si>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</si>
  <si>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</si>
  <si>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</si>
  <si>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</si>
  <si>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</si>
  <si>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</si>
  <si>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</si>
  <si>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</si>
  <si>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</si>
  <si>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</si>
  <si>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</si>
  <si>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</si>
  <si>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</si>
  <si>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</si>
  <si>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</si>
  <si>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</si>
  <si>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</si>
  <si>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</si>
  <si>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</si>
  <si>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</si>
  <si>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</si>
  <si>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</si>
  <si>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</si>
  <si>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</si>
  <si>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</si>
  <si>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</si>
  <si>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</si>
  <si>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</si>
  <si>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</si>
  <si>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</si>
  <si>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</si>
  <si>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</si>
  <si>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</si>
  <si>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</si>
  <si>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</si>
  <si>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</si>
  <si>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</si>
  <si>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</si>
  <si>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</si>
  <si>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</si>
  <si>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</si>
  <si>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</si>
  <si>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</si>
  <si>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</si>
  <si>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</si>
  <si>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</si>
  <si>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</si>
  <si>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</si>
  <si>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</si>
  <si>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</si>
  <si>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</si>
  <si>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</si>
  <si>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</si>
  <si>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</si>
  <si>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</si>
  <si>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</si>
  <si>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</si>
  <si>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</si>
  <si>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</si>
  <si>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</si>
  <si>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</si>
  <si>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</si>
  <si>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</si>
  <si>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</si>
  <si>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</si>
  <si>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</si>
  <si>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</si>
  <si>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</si>
  <si>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</si>
  <si>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</si>
  <si>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</si>
  <si>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</si>
  <si>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</si>
  <si>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</si>
  <si>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</si>
  <si>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</si>
  <si>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</si>
  <si>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</si>
  <si>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</si>
  <si>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</si>
  <si>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</si>
  <si>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</si>
  <si>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</si>
  <si>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</si>
  <si>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</si>
  <si>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</si>
  <si>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</si>
  <si>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</si>
  <si>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</si>
  <si>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</si>
  <si>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</si>
  <si>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</si>
  <si>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</si>
  <si>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</si>
  <si>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</si>
  <si>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</si>
  <si>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</si>
  <si>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</si>
  <si>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</si>
  <si>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</si>
  <si>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</si>
  <si>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</si>
  <si>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</si>
  <si>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</si>
  <si>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</si>
  <si>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</si>
  <si>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</si>
  <si>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</si>
  <si>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</si>
  <si>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</si>
  <si>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</si>
  <si>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</si>
  <si>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</si>
  <si>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</si>
  <si>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</si>
  <si>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</si>
  <si>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</si>
  <si>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</si>
  <si>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</si>
  <si>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</si>
  <si>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</si>
  <si>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</si>
  <si>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</si>
  <si>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</si>
  <si>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</si>
  <si>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</si>
  <si>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</si>
  <si>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</si>
  <si>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</si>
  <si>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</si>
  <si>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</si>
  <si>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</si>
  <si>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</si>
  <si>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</si>
  <si>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</si>
  <si>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</si>
  <si>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</si>
  <si>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</si>
  <si>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</si>
  <si>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</si>
  <si>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</si>
  <si>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</si>
  <si>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</si>
  <si>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</si>
  <si>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</si>
  <si>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</si>
  <si>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</si>
  <si>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</si>
  <si>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</si>
  <si>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</si>
  <si>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</si>
  <si>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</si>
  <si>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</si>
  <si>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</si>
  <si>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</si>
  <si>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</si>
  <si>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</si>
  <si>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</si>
  <si>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</si>
  <si>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</si>
  <si>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</si>
  <si>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</si>
  <si>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</si>
  <si>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</si>
  <si>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</si>
  <si>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</si>
  <si>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</si>
  <si>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</si>
  <si>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</si>
  <si>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</si>
  <si>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</si>
  <si>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</si>
  <si>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</si>
  <si>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</si>
  <si>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</si>
  <si>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</si>
  <si>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</si>
  <si>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</si>
  <si>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</si>
  <si>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</si>
  <si>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</si>
  <si>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</si>
  <si>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</si>
  <si>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</si>
  <si>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</si>
  <si>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</si>
  <si>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</si>
  <si>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</si>
  <si>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</si>
  <si>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</si>
  <si>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</si>
  <si>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</si>
  <si>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</si>
  <si>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</si>
  <si>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</si>
  <si>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</si>
  <si>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</si>
  <si>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</si>
  <si>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</si>
  <si>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</si>
  <si>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</si>
  <si>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</si>
  <si>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</si>
  <si>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</si>
  <si>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</si>
  <si>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</si>
  <si>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</si>
  <si>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</si>
  <si>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</si>
  <si>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</si>
  <si>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</si>
  <si>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</si>
  <si>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</si>
  <si>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</si>
  <si>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</si>
  <si>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</si>
  <si>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</si>
  <si>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</si>
  <si>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</si>
  <si>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</si>
  <si>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</si>
  <si>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</si>
  <si>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</si>
  <si>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</si>
  <si>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</si>
  <si>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</si>
  <si>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</si>
  <si>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</si>
  <si>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</si>
  <si>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</si>
  <si>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</si>
  <si>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</si>
  <si>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</si>
  <si>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</si>
  <si>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</si>
  <si>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</si>
  <si>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</si>
  <si>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</si>
  <si>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</si>
  <si>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</si>
  <si>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</si>
  <si>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</si>
  <si>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</si>
  <si>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</si>
  <si>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</si>
  <si>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</si>
  <si>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</si>
  <si>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</si>
  <si>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</si>
  <si>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</si>
  <si>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</si>
  <si>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</si>
  <si>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</si>
  <si>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</si>
  <si>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</si>
  <si>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</si>
  <si>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</si>
  <si>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</si>
  <si>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</si>
  <si>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</si>
  <si>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</si>
  <si>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</si>
  <si>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</si>
  <si>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</si>
  <si>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</si>
  <si>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</si>
  <si>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</si>
  <si>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</si>
  <si>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</si>
  <si>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</si>
  <si>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</si>
  <si>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</si>
  <si>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</si>
  <si>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</si>
  <si>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</si>
  <si>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</si>
  <si>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</si>
  <si>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</si>
  <si>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</si>
  <si>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</si>
  <si>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</si>
  <si>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</si>
  <si>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</si>
  <si>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</si>
  <si>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</si>
  <si>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</si>
  <si>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</si>
  <si>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</si>
  <si>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</si>
  <si>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</si>
  <si>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</si>
  <si>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</si>
  <si>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</si>
  <si>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</si>
  <si>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</si>
  <si>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</si>
  <si>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</si>
  <si>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</si>
  <si>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</si>
  <si>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</si>
  <si>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</si>
  <si>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</si>
  <si>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</si>
  <si>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</si>
  <si>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</si>
  <si>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</si>
  <si>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</si>
  <si>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</si>
  <si>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</si>
  <si>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</si>
  <si>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</si>
  <si>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</si>
  <si>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</si>
  <si>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</si>
  <si>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</si>
  <si>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</si>
  <si>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</si>
  <si>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</si>
  <si>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</si>
  <si>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</si>
  <si>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</si>
  <si>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</si>
  <si>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</si>
  <si>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</si>
  <si>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</si>
  <si>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</si>
  <si>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</si>
  <si>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</si>
  <si>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</si>
  <si>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</si>
  <si>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</si>
  <si>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</si>
  <si>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</si>
  <si>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</si>
  <si>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</si>
  <si>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</si>
  <si>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</si>
  <si>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</si>
  <si>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</si>
  <si>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</si>
  <si>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</si>
  <si>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</si>
  <si>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</si>
  <si>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</si>
  <si>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</si>
  <si>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</si>
  <si>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</si>
  <si>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</si>
  <si>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</si>
  <si>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</si>
  <si>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</si>
  <si>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</si>
  <si>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</si>
  <si>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</si>
  <si>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</si>
  <si>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</si>
  <si>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</si>
  <si>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</si>
  <si>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</si>
  <si>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</si>
  <si>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</si>
  <si>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</si>
  <si>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</si>
  <si>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</si>
  <si>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</si>
  <si>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</si>
  <si>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</si>
  <si>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</si>
  <si>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</si>
  <si>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</si>
  <si>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</si>
  <si>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</si>
  <si>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</si>
  <si>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</si>
  <si>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</si>
  <si>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</si>
  <si>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</si>
  <si>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</si>
  <si>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</si>
  <si>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</si>
  <si>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</si>
  <si>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</si>
  <si>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</si>
  <si>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</si>
  <si>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</si>
  <si>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</si>
  <si>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</si>
  <si>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</si>
  <si>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</si>
  <si>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</si>
  <si>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</si>
  <si>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</si>
  <si>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</si>
  <si>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</si>
  <si>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</si>
  <si>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</si>
  <si>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</si>
  <si>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</si>
  <si>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</si>
  <si>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</si>
  <si>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</si>
  <si>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</si>
  <si>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</si>
  <si>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</si>
  <si>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</si>
  <si>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</si>
  <si>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</si>
  <si>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</si>
  <si>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</si>
  <si>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</si>
  <si>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</si>
  <si>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</si>
  <si>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</si>
  <si>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</si>
  <si>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</si>
  <si>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</si>
  <si>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</si>
  <si>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</si>
  <si>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</si>
  <si>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</si>
  <si>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</si>
  <si>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</si>
  <si>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</si>
  <si>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</si>
  <si>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</si>
  <si>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</si>
  <si>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</si>
  <si>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</si>
  <si>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</si>
  <si>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</si>
  <si>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</si>
  <si>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</si>
  <si>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</si>
  <si>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</si>
  <si>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</si>
  <si>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</si>
  <si>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</si>
  <si>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</si>
  <si>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</si>
  <si>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</si>
  <si>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</si>
  <si>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</si>
  <si>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</si>
  <si>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</si>
  <si>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</si>
  <si>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</si>
  <si>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</si>
  <si>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</si>
  <si>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</si>
  <si>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</si>
  <si>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</si>
  <si>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</si>
  <si>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</si>
  <si>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</si>
  <si>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</si>
  <si>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</si>
  <si>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</si>
  <si>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</si>
  <si>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</si>
  <si>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</si>
  <si>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</si>
  <si>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</si>
  <si>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</si>
  <si>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</si>
  <si>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</si>
  <si>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</si>
  <si>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</si>
  <si>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</si>
  <si>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</si>
  <si>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</si>
  <si>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</si>
  <si>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</si>
  <si>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</si>
  <si>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</si>
  <si>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</si>
  <si>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</si>
  <si>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</si>
  <si>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</si>
  <si>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</si>
  <si>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</si>
  <si>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</si>
  <si>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</si>
  <si>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</si>
  <si>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</si>
  <si>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</si>
  <si>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</si>
  <si>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</si>
  <si>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</si>
  <si>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</si>
  <si>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</si>
  <si>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</si>
  <si>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</si>
  <si>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</si>
  <si>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</si>
  <si>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</si>
  <si>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</si>
  <si>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</si>
  <si>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</si>
  <si>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</si>
  <si>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</si>
  <si>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</si>
  <si>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</si>
  <si>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</si>
  <si>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</si>
  <si>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</si>
  <si>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</si>
  <si>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</si>
  <si>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</si>
  <si>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</si>
  <si>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</si>
  <si>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</si>
  <si>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</si>
  <si>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</si>
  <si>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</si>
  <si>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</si>
  <si>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</si>
  <si>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</si>
  <si>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</si>
  <si>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</si>
  <si>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</si>
  <si>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</si>
  <si>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</si>
  <si>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</si>
  <si>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</si>
  <si>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</si>
  <si>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</si>
  <si>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</si>
  <si>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</si>
  <si>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</si>
  <si>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</si>
  <si>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</si>
  <si>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</si>
  <si>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</si>
  <si>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</si>
  <si>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</si>
  <si>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</si>
  <si>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</si>
  <si>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</si>
  <si>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</si>
  <si>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</si>
  <si>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</si>
  <si>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</si>
  <si>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</si>
  <si>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</si>
  <si>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</si>
  <si>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</si>
  <si>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</si>
  <si>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</si>
  <si>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</si>
  <si>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</si>
  <si>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</si>
  <si>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</si>
  <si>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</si>
  <si>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</si>
  <si>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</si>
  <si>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</si>
  <si>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</si>
  <si>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</si>
  <si>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</si>
  <si>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</si>
  <si>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</si>
  <si>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</si>
  <si>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</si>
  <si>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</si>
  <si>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</si>
  <si>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</si>
  <si>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</si>
  <si>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</si>
  <si>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</si>
  <si>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</si>
  <si>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</si>
  <si>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</si>
  <si>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</si>
  <si>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</si>
  <si>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</si>
  <si>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</si>
  <si>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</si>
  <si>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</si>
  <si>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</si>
  <si>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</si>
  <si>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</si>
  <si>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</si>
  <si>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</si>
  <si>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</si>
  <si>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</si>
  <si>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</si>
  <si>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</si>
  <si>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</si>
  <si>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</si>
  <si>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</si>
  <si>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</si>
  <si>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</si>
  <si>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</si>
  <si>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</si>
  <si>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</si>
  <si>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</si>
  <si>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</si>
  <si>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</si>
  <si>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</si>
  <si>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</si>
  <si>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</si>
  <si>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</si>
  <si>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</si>
  <si>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</si>
  <si>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</si>
  <si>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</si>
  <si>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</si>
  <si>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</si>
  <si>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</si>
  <si>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</si>
  <si>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</si>
  <si>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</si>
  <si>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</si>
  <si>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</si>
  <si>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</si>
  <si>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</si>
  <si>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</si>
  <si>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</si>
  <si>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</si>
  <si>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</si>
  <si>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</si>
  <si>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</si>
  <si>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</si>
  <si>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</si>
  <si>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</si>
  <si>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</si>
  <si>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</si>
  <si>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</si>
  <si>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</si>
  <si>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</si>
  <si>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</si>
  <si>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</si>
  <si>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</si>
  <si>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</si>
  <si>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</si>
  <si>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</si>
  <si>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</si>
  <si>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</si>
  <si>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</si>
  <si>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</si>
  <si>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</si>
  <si>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</si>
  <si>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</si>
  <si>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</si>
  <si>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</si>
  <si>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</si>
  <si>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</si>
  <si>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</si>
  <si>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</si>
  <si>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</si>
  <si>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</si>
  <si>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</si>
  <si>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</si>
  <si>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</si>
  <si>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</si>
  <si>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</si>
  <si>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</si>
  <si>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</si>
  <si>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</si>
  <si>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</si>
  <si>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</si>
  <si>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</si>
  <si>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</si>
  <si>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</si>
  <si>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</si>
  <si>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</si>
  <si>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</si>
  <si>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</si>
  <si>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</si>
  <si>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</si>
  <si>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</si>
  <si>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</si>
  <si>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</si>
  <si>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</si>
  <si>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</si>
  <si>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</si>
  <si>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</si>
  <si>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</si>
  <si>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</si>
  <si>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</si>
  <si>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</si>
  <si>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</si>
  <si>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</si>
  <si>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</si>
  <si>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</si>
  <si>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</si>
  <si>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</si>
  <si>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</si>
  <si>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</si>
  <si>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</si>
  <si>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</si>
  <si>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</si>
  <si>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</si>
  <si>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</si>
  <si>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</si>
  <si>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</si>
  <si>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</si>
  <si>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</si>
  <si>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</si>
  <si>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</si>
  <si>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</si>
  <si>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</si>
  <si>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</si>
  <si>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</si>
  <si>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</si>
  <si>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</si>
  <si>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</si>
  <si>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</si>
  <si>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</si>
  <si>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</si>
  <si>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</si>
  <si>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</si>
  <si>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</si>
  <si>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</si>
  <si>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</si>
  <si>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</si>
  <si>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</si>
  <si>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</si>
  <si>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</si>
  <si>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</si>
  <si>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</si>
  <si>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</si>
  <si>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</si>
  <si>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</si>
  <si>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</si>
  <si>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</si>
  <si>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</si>
  <si>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</si>
  <si>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</si>
  <si>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</si>
  <si>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</si>
  <si>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</si>
  <si>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</si>
  <si>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</si>
  <si>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</si>
  <si>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</si>
  <si>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</si>
  <si>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</si>
  <si>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</si>
  <si>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</si>
  <si>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</si>
  <si>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</si>
  <si>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</si>
  <si>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</si>
  <si>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</si>
  <si>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</si>
  <si>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</si>
  <si>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</si>
  <si>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</si>
  <si>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</si>
  <si>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</si>
  <si>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</si>
  <si>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</si>
  <si>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</si>
  <si>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</si>
  <si>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</si>
  <si>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</si>
  <si>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</si>
  <si>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</si>
  <si>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</si>
  <si>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</si>
  <si>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</si>
  <si>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</si>
  <si>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</si>
  <si>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</si>
  <si>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</si>
  <si>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</si>
  <si>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</si>
  <si>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</si>
  <si>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</si>
  <si>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</si>
  <si>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</si>
  <si>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</si>
  <si>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</si>
  <si>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</si>
  <si>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</si>
  <si>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</si>
  <si>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</si>
  <si>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</si>
  <si>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</si>
  <si>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</si>
  <si>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</si>
  <si>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</si>
  <si>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</si>
  <si>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</si>
  <si>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</si>
  <si>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</si>
  <si>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</si>
  <si>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</si>
  <si>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</si>
  <si>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</si>
  <si>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</si>
  <si>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</si>
  <si>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</si>
  <si>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</si>
  <si>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</si>
  <si>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</si>
  <si>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</si>
  <si>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</si>
  <si>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</si>
  <si>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</si>
  <si>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</si>
  <si>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</si>
  <si>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</si>
  <si>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</si>
  <si>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</si>
  <si>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t xml:space="preserve"> 986329/2025</t>
  </si>
  <si>
    <t>986329/2025</t>
  </si>
  <si>
    <t>https://governodabahia.plataformatarget.com.br/web/0c14baa2-28fe-4b84-b57d-4f50a921337b/home</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</si>
  <si>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</si>
  <si>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</si>
  <si>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</si>
  <si>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</si>
  <si>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</si>
  <si>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</si>
  <si>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</si>
  <si>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</si>
  <si>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</si>
  <si>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</si>
  <si>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</si>
  <si>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</si>
  <si>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</si>
  <si>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</si>
  <si>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</si>
  <si>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</si>
  <si>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</si>
  <si>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</si>
  <si>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</si>
  <si>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</si>
  <si>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</si>
  <si>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</si>
  <si>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</si>
  <si>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</si>
  <si>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</si>
  <si>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</si>
  <si>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</si>
  <si>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</si>
  <si>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</si>
  <si>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</si>
  <si>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</si>
  <si>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</si>
  <si>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</si>
  <si>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</si>
  <si>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</si>
  <si>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</si>
  <si>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</si>
  <si>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</si>
  <si>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</si>
  <si>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</si>
  <si>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</si>
  <si>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</si>
  <si>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</si>
  <si>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</si>
  <si>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</si>
  <si>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</si>
  <si>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</si>
  <si>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</si>
  <si>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</si>
  <si>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</si>
  <si>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</si>
  <si>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</si>
  <si>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</si>
  <si>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</si>
  <si>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</si>
  <si>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</si>
  <si>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</si>
  <si>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</si>
  <si>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</si>
  <si>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</si>
  <si>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</si>
  <si>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</si>
  <si>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</si>
  <si>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</si>
  <si>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</si>
  <si>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</si>
  <si>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</si>
  <si>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</si>
  <si>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</si>
  <si>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</si>
  <si>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</si>
  <si>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</si>
  <si>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</si>
  <si>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</si>
  <si>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</si>
  <si>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</si>
  <si>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</si>
  <si>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</si>
  <si>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</si>
  <si>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</si>
  <si>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</si>
  <si>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</si>
  <si>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</si>
  <si>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</si>
  <si>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</si>
  <si>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</si>
  <si>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</si>
  <si>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</si>
  <si>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</si>
  <si>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</si>
  <si>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</si>
  <si>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</si>
  <si>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</si>
  <si>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</si>
  <si>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</si>
  <si>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</si>
  <si>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</si>
  <si>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</si>
  <si>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</si>
  <si>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</si>
  <si>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</si>
  <si>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</si>
  <si>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</si>
  <si>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</si>
  <si>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</si>
  <si>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</si>
  <si>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</si>
  <si>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</si>
  <si>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</si>
  <si>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</si>
  <si>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</si>
  <si>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</si>
  <si>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</si>
  <si>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</si>
  <si>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</si>
  <si>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</si>
  <si>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</si>
  <si>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</si>
  <si>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</si>
  <si>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</si>
  <si>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</si>
  <si>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</si>
  <si>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</si>
  <si>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</si>
  <si>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</si>
  <si>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</si>
  <si>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</si>
  <si>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</si>
  <si>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</si>
  <si>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</si>
  <si>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</si>
  <si>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</si>
  <si>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</si>
  <si>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</si>
  <si>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</si>
  <si>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</si>
  <si>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</si>
  <si>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</si>
  <si>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</si>
  <si>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</si>
  <si>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</si>
  <si>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</si>
  <si>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</si>
  <si>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</si>
  <si>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</si>
  <si>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</si>
  <si>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</si>
  <si>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</si>
  <si>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</si>
  <si>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</si>
  <si>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</si>
  <si>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</si>
  <si>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</si>
  <si>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</si>
  <si>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</si>
  <si>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</si>
  <si>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</si>
  <si>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</si>
  <si>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</si>
  <si>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</si>
  <si>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</si>
  <si>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</si>
  <si>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</si>
  <si>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</si>
  <si>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</si>
  <si>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</si>
  <si>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</si>
  <si>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</si>
  <si>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</si>
  <si>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</si>
  <si>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</si>
  <si>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</si>
  <si>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</si>
  <si>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</si>
  <si>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</si>
  <si>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</si>
  <si>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</si>
  <si>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</si>
  <si>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</si>
  <si>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</si>
  <si>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</si>
  <si>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</si>
  <si>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</si>
  <si>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</si>
  <si>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</si>
  <si>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</si>
  <si>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</si>
  <si>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</si>
  <si>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</si>
  <si>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</si>
  <si>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</si>
  <si>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</si>
  <si>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</si>
  <si>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</si>
  <si>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</si>
  <si>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</si>
  <si>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</si>
  <si>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</si>
  <si>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</si>
  <si>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</si>
  <si>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</si>
  <si>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</si>
  <si>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</si>
  <si>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</si>
  <si>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</si>
  <si>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</si>
  <si>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</si>
  <si>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</si>
  <si>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</si>
  <si>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</si>
  <si>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</si>
  <si>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</si>
  <si>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</si>
  <si>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</si>
  <si>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</si>
  <si>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</si>
  <si>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</si>
  <si>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</si>
  <si>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</si>
  <si>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</si>
  <si>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</si>
  <si>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</si>
  <si>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</si>
  <si>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</si>
  <si>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</si>
  <si>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</si>
  <si>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</si>
  <si>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</si>
  <si>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</si>
  <si>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</si>
  <si>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</si>
  <si>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</si>
  <si>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</si>
  <si>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</si>
  <si>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</si>
  <si>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</si>
  <si>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</si>
  <si>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</si>
  <si>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</si>
  <si>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</si>
  <si>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</si>
  <si>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</si>
  <si>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</si>
  <si>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</si>
  <si>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</si>
  <si>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</si>
  <si>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</si>
  <si>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</si>
  <si>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</si>
  <si>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</si>
  <si>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</si>
  <si>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</si>
  <si>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</si>
  <si>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</si>
  <si>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</si>
  <si>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</si>
  <si>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</si>
  <si>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</si>
  <si>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</si>
  <si>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</si>
  <si>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</si>
  <si>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</si>
  <si>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</si>
  <si>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</si>
  <si>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</si>
  <si>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</si>
  <si>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</si>
  <si>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</si>
  <si>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</si>
  <si>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</si>
  <si>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</si>
  <si>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</si>
  <si>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</si>
  <si>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</si>
  <si>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</si>
  <si>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</si>
  <si>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</si>
  <si>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</si>
  <si>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</si>
  <si>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</si>
  <si>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</si>
  <si>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</si>
  <si>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</si>
  <si>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</si>
  <si>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</si>
  <si>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</si>
  <si>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</si>
  <si>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</si>
  <si>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</si>
  <si>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</si>
  <si>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</si>
  <si>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</si>
  <si>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</si>
  <si>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</si>
  <si>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</si>
  <si>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</si>
  <si>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</si>
  <si>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</si>
  <si>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</si>
  <si>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</si>
  <si>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</si>
  <si>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</si>
  <si>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</si>
  <si>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</si>
  <si>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</si>
  <si>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</si>
  <si>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</si>
  <si>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</si>
  <si>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</si>
  <si>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</si>
  <si>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</si>
  <si>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</si>
  <si>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</si>
  <si>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</si>
  <si>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</si>
  <si>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</si>
  <si>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</si>
  <si>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</si>
  <si>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</si>
  <si>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</si>
  <si>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</si>
  <si>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</si>
  <si>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</si>
  <si>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</si>
  <si>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</si>
  <si>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</si>
  <si>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</si>
  <si>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</si>
  <si>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</si>
  <si>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</si>
  <si>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</si>
  <si>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</si>
  <si>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</si>
  <si>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</si>
  <si>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</si>
  <si>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</si>
  <si>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</si>
  <si>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</si>
  <si>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</si>
  <si>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CT 004/2026 - Monitorar execução da obra com previsão de conclusão 19/05/2027.</t>
  </si>
  <si>
    <t>https://maps.app.goo.gl/P8Bynu81pn3iitY8A?g_st=iw</t>
  </si>
  <si>
    <t>https://maps.app.goo.gl/3ZP2UX71zTbsKZus7?g_st=iw</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</si>
  <si>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</si>
  <si>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</si>
  <si>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</si>
  <si>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</si>
  <si>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</si>
  <si>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</si>
  <si>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</si>
  <si>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</si>
  <si>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</si>
  <si>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</si>
  <si>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</si>
  <si>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</si>
  <si>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</si>
  <si>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</si>
  <si>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</si>
  <si>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</si>
  <si>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</si>
  <si>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</si>
  <si>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</si>
  <si>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</si>
  <si>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</si>
  <si>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</si>
  <si>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</si>
  <si>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</si>
  <si>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</si>
  <si>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</si>
  <si>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</si>
  <si>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</si>
  <si>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</si>
  <si>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</si>
  <si>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</si>
  <si>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</si>
  <si>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</si>
  <si>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</si>
  <si>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</si>
  <si>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</si>
  <si>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</si>
  <si>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</si>
  <si>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</si>
  <si>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</si>
  <si>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</si>
  <si>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</si>
  <si>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</si>
  <si>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</si>
  <si>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</si>
  <si>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</si>
  <si>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</si>
  <si>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</si>
  <si>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</si>
  <si>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</si>
  <si>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</si>
  <si>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</si>
  <si>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</si>
  <si>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</si>
  <si>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</si>
  <si>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</si>
  <si>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</si>
  <si>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</si>
  <si>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</si>
  <si>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</si>
  <si>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</si>
  <si>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</si>
  <si>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</si>
  <si>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</si>
  <si>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</si>
  <si>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</si>
  <si>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</si>
  <si>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</si>
  <si>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</si>
  <si>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</si>
  <si>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</si>
  <si>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</si>
  <si>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</si>
  <si>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</si>
  <si>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</si>
  <si>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</si>
  <si>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</si>
  <si>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</si>
  <si>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</si>
  <si>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</si>
  <si>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</si>
  <si>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</si>
  <si>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</si>
  <si>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</si>
  <si>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</si>
  <si>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</si>
  <si>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</si>
  <si>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</si>
  <si>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</si>
  <si>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</si>
  <si>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</si>
  <si>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</si>
  <si>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</si>
  <si>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</si>
  <si>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</si>
  <si>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</si>
  <si>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</si>
  <si>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</si>
  <si>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</si>
  <si>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</si>
  <si>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</si>
  <si>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</si>
  <si>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</si>
  <si>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</si>
  <si>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</si>
  <si>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</si>
  <si>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</si>
  <si>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</si>
  <si>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</si>
  <si>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</si>
  <si>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</si>
  <si>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</si>
  <si>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</si>
  <si>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</si>
  <si>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</si>
  <si>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</si>
  <si>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</si>
  <si>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</si>
  <si>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</si>
  <si>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</si>
  <si>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</si>
  <si>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</si>
  <si>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</si>
  <si>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</si>
  <si>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</si>
  <si>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</si>
  <si>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</si>
  <si>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</si>
  <si>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</si>
  <si>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</si>
  <si>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</si>
  <si>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</si>
  <si>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</si>
  <si>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</si>
  <si>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</si>
  <si>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</si>
  <si>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</si>
  <si>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</si>
  <si>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</si>
  <si>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</si>
  <si>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</si>
  <si>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</si>
  <si>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</si>
  <si>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</si>
  <si>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</si>
  <si>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</si>
  <si>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</si>
  <si>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</si>
  <si>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</si>
  <si>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</si>
  <si>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</si>
  <si>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</si>
  <si>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</si>
  <si>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</si>
  <si>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</si>
  <si>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</si>
  <si>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</si>
  <si>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</si>
  <si>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</si>
  <si>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</si>
  <si>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</si>
  <si>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</si>
  <si>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</si>
  <si>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</si>
  <si>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</si>
  <si>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</si>
  <si>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</si>
  <si>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</si>
  <si>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</si>
  <si>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</si>
  <si>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</si>
  <si>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</si>
  <si>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</si>
  <si>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</si>
  <si>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</si>
  <si>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</si>
  <si>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</si>
  <si>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</si>
  <si>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</si>
  <si>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</si>
  <si>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</si>
  <si>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</si>
  <si>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</si>
  <si>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</si>
  <si>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</si>
  <si>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</si>
  <si>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</si>
  <si>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</si>
  <si>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</si>
  <si>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</si>
  <si>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</si>
  <si>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</si>
  <si>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</si>
  <si>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</si>
  <si>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</si>
  <si>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</si>
  <si>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</si>
  <si>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</si>
  <si>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</si>
  <si>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</si>
  <si>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</si>
  <si>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</si>
  <si>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</si>
  <si>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</si>
  <si>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</si>
  <si>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</si>
  <si>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</si>
  <si>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</si>
  <si>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</si>
  <si>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</si>
  <si>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</si>
  <si>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</si>
  <si>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</si>
  <si>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</si>
  <si>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</si>
  <si>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</si>
  <si>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</si>
  <si>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</si>
  <si>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</si>
  <si>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</si>
  <si>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</si>
  <si>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</si>
  <si>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</si>
  <si>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</si>
  <si>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</si>
  <si>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</si>
  <si>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</si>
  <si>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</si>
  <si>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</si>
  <si>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</si>
  <si>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</si>
  <si>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</si>
  <si>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</si>
  <si>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</si>
  <si>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</si>
  <si>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</si>
  <si>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</si>
  <si>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</si>
  <si>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</si>
  <si>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</si>
  <si>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</si>
  <si>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</si>
  <si>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</si>
  <si>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</si>
  <si>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</si>
  <si>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</si>
  <si>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</si>
  <si>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</si>
  <si>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</si>
  <si>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</si>
  <si>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</si>
  <si>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</si>
  <si>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</si>
  <si>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</si>
  <si>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</si>
  <si>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</si>
  <si>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</si>
  <si>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</si>
  <si>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</si>
  <si>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</si>
  <si>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</si>
  <si>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</si>
  <si>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</si>
  <si>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</si>
  <si>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</si>
  <si>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</si>
  <si>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</si>
  <si>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</si>
  <si>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</si>
  <si>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</si>
  <si>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</si>
  <si>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</si>
  <si>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</si>
  <si>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</si>
  <si>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</si>
  <si>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</si>
  <si>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</si>
  <si>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</si>
  <si>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</si>
  <si>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</si>
  <si>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</si>
  <si>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</si>
  <si>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</si>
  <si>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</si>
  <si>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</si>
  <si>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</si>
  <si>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</si>
  <si>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</si>
  <si>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</si>
  <si>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</si>
  <si>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</si>
  <si>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</si>
  <si>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</si>
  <si>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</si>
  <si>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</si>
  <si>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</si>
  <si>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</si>
  <si>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</si>
  <si>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</si>
  <si>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</si>
  <si>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</si>
  <si>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</si>
  <si>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</si>
  <si>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</si>
  <si>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</si>
  <si>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</si>
  <si>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</si>
  <si>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</si>
  <si>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</si>
  <si>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</si>
  <si>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</si>
  <si>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</si>
  <si>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</si>
  <si>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</si>
  <si>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</si>
  <si>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</si>
  <si>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</si>
  <si>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</si>
  <si>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</si>
  <si>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</si>
  <si>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</si>
  <si>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</si>
  <si>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</si>
  <si>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</si>
  <si>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</si>
  <si>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</si>
  <si>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</si>
  <si>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</si>
  <si>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</si>
  <si>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</si>
  <si>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</si>
  <si>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</si>
  <si>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</si>
  <si>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</si>
  <si>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</si>
  <si>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</si>
  <si>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</si>
  <si>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</si>
  <si>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</si>
  <si>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</si>
  <si>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</si>
  <si>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</si>
  <si>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</si>
  <si>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</si>
  <si>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</si>
  <si>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</si>
  <si>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</si>
  <si>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</si>
  <si>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</si>
  <si>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xml:space="preserve">Acompanhar Publicação da Licitação no DOE </t>
  </si>
  <si>
    <t>ROBLE SERVIÇOS LTDA e FCK CONSTRUÇÕES E INCORPORAÇÕES LTDA</t>
  </si>
  <si>
    <t>Contrato assinado em 30/06/2026.
Atendimento à cláusula suspensiva.</t>
  </si>
  <si>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</si>
  <si>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</si>
  <si>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</si>
  <si>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</si>
  <si>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</si>
  <si>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</si>
  <si>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</si>
  <si>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</si>
  <si>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</si>
  <si>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</si>
  <si>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</si>
  <si>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</si>
  <si>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</si>
  <si>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</si>
  <si>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</si>
  <si>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</si>
  <si>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</si>
  <si>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</si>
  <si>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</si>
  <si>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</si>
  <si>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</si>
  <si>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</si>
  <si>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</si>
  <si>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</si>
  <si>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</si>
  <si>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</si>
  <si>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</si>
  <si>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</si>
  <si>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</si>
  <si>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</si>
  <si>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</si>
  <si>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</si>
  <si>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</si>
  <si>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</si>
  <si>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</si>
  <si>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</si>
  <si>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</si>
  <si>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</si>
  <si>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</si>
  <si>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</si>
  <si>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</si>
  <si>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</si>
  <si>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</si>
  <si>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</si>
  <si>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</si>
  <si>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</si>
  <si>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</si>
  <si>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</si>
  <si>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</si>
  <si>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</si>
  <si>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</si>
  <si>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</si>
  <si>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</si>
  <si>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</si>
  <si>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</si>
  <si>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</si>
  <si>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</si>
  <si>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</si>
  <si>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Previsão de publicação de edital em 30/11/2026.</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</si>
  <si>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</si>
  <si>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</si>
  <si>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</si>
  <si>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</si>
  <si>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</si>
  <si>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</si>
  <si>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</si>
  <si>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</si>
  <si>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</si>
  <si>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</si>
  <si>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</si>
  <si>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</si>
  <si>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</si>
  <si>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</si>
  <si>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</si>
  <si>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</si>
  <si>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</si>
  <si>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</si>
  <si>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</si>
  <si>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</si>
  <si>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</si>
  <si>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</si>
  <si>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</si>
  <si>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</si>
  <si>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</si>
  <si>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</si>
  <si>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</si>
  <si>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</si>
  <si>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</si>
  <si>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</si>
  <si>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</si>
  <si>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</si>
  <si>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</si>
  <si>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</si>
  <si>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</si>
  <si>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t xml:space="preserve">Monitorar execução da obra. 
</t>
  </si>
  <si>
    <t>https://maps.app.goo.gl/MSUyEFhzcrBwbz3c6</t>
  </si>
  <si>
    <t xml:space="preserve">VRPL Concluida, após o período de defeso eleitoral o Ministério poderá emitir AIO </t>
  </si>
  <si>
    <t>-Autorização para Início de Objeto - AIO
-Assinatura da Ordem de Serviço;
-Monitoramento da Execução de Obras;</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</si>
  <si>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</si>
  <si>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</si>
  <si>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</si>
  <si>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</si>
  <si>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</si>
  <si>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</si>
  <si>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</si>
  <si>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</si>
  <si>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</si>
  <si>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</si>
  <si>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</si>
  <si>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</si>
  <si>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</si>
  <si>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</si>
  <si>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</si>
  <si>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</si>
  <si>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</si>
  <si>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</si>
  <si>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</si>
  <si>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</si>
  <si>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</si>
  <si>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</si>
  <si>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</si>
  <si>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</si>
  <si>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</si>
  <si>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</si>
  <si>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</si>
  <si>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</si>
  <si>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t>Em execução 03 obras de contenção de encosta (03, 04 e 07).</t>
  </si>
  <si>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</si>
  <si>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</si>
  <si>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</si>
  <si>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</si>
  <si>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</si>
  <si>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</si>
  <si>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</si>
  <si>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</si>
  <si>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</si>
  <si>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</si>
  <si>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</si>
  <si>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</si>
  <si>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</si>
  <si>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</si>
  <si>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</si>
  <si>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</si>
  <si>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</si>
  <si>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</si>
  <si>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</si>
  <si>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</si>
  <si>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</si>
  <si>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</si>
  <si>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</si>
  <si>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G5/G6 LOTE 02 C - PDE 418 - Rua Padre Luís Figueiredo - Engenho Velho de Brotas</t>
  </si>
  <si>
    <t>56000000743/2023</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</si>
  <si>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</si>
  <si>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</si>
  <si>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</si>
  <si>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</si>
  <si>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t xml:space="preserve">Aguardando o Ministério emitir a AIO para posterior emissão da OS. </t>
  </si>
  <si>
    <t xml:space="preserve">
Emissão de AIO
Emissão de OS 
Monitorar execução da obra</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</si>
  <si>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</si>
  <si>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</si>
  <si>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</si>
  <si>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</si>
  <si>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</si>
  <si>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</si>
  <si>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</si>
  <si>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</si>
  <si>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</si>
  <si>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</si>
  <si>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</si>
  <si>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</si>
  <si>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</si>
  <si>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</si>
  <si>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</si>
  <si>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</si>
  <si>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</si>
  <si>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</si>
  <si>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</si>
  <si>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</si>
  <si>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t>CONDER enviou dia 18/08 documentação técnica com ajustes e complementações para prosseguimento na análise da CAIXA</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</si>
  <si>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</si>
  <si>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</si>
  <si>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</si>
  <si>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</si>
  <si>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</si>
  <si>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</si>
  <si>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</si>
  <si>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</si>
  <si>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</si>
  <si>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</si>
  <si>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</si>
  <si>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</si>
  <si>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</si>
  <si>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</si>
  <si>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</si>
  <si>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</si>
  <si>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</si>
  <si>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</si>
  <si>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</si>
  <si>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</si>
  <si>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</si>
  <si>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</si>
  <si>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</si>
  <si>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</si>
  <si>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</si>
  <si>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</si>
  <si>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</si>
  <si>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</si>
  <si>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</si>
  <si>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</si>
  <si>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</si>
  <si>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</si>
  <si>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</si>
  <si>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</si>
  <si>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</si>
  <si>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</si>
  <si>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</si>
  <si>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</si>
  <si>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</si>
  <si>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</si>
  <si>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</si>
  <si>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</si>
  <si>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</si>
  <si>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</si>
  <si>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</si>
  <si>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</si>
  <si>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</si>
  <si>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</si>
  <si>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</si>
  <si>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</si>
  <si>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</si>
  <si>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</si>
  <si>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</si>
  <si>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</si>
  <si>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</si>
  <si>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</si>
  <si>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</si>
  <si>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</si>
  <si>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</si>
  <si>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</si>
  <si>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</si>
  <si>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</si>
  <si>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</si>
  <si>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</si>
  <si>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</si>
  <si>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</si>
  <si>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</si>
  <si>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</si>
  <si>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</si>
  <si>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</si>
  <si>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</si>
  <si>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</si>
  <si>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</si>
  <si>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</si>
  <si>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</si>
  <si>
    <t>https://governodabahia.plataformatarget.com.br/web/580fd029-4878-4dc1-ac7f-6c2f50a1011e/home</t>
  </si>
  <si>
    <t>https://governodabahia.plataformatarget.com.br/web/63d6e467-556e-427b-8518-fbdcb0278f29/home</t>
  </si>
  <si>
    <t>https://governodabahia.plataformatarget.com.br/web/6d584845-a06a-4a41-8993-3cfc1de21429/home</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</si>
  <si>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</si>
  <si>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</si>
  <si>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</si>
  <si>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</si>
  <si>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</si>
  <si>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</si>
  <si>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Expedição de Ordem de Serviço condicionada a Regularização Ambiental, cujas pendências são as Autorizações para Supressão de Vegetação (ASV) e de Manejo de Fauna (AMF). 
</t>
  </si>
  <si>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</si>
  <si>
    <t>https://governodabahia.plataformatarget.com.br/web/0fda47d2-2758-4810-8e4d-9e338eed0f98/home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</si>
  <si>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</si>
  <si>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https://governodabahia.plataformatarget.com.br/web/3c7f87c4-a3de-427a-b7aa-53eb4fd7960d/home</t>
  </si>
  <si>
    <t>https://governodabahia.plataformatarget.com.br/web/3e963474-25e9-402b-8682-dfbad385123f/home</t>
  </si>
  <si>
    <t>https://governodabahia.plataformatarget.com.br/web/01617ef9-bf54-43d4-9ef8-10cd14def21c/home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</si>
  <si>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</si>
  <si>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 xml:space="preserve">Em fase de análise documental da arrematante.
</t>
  </si>
  <si>
    <t>https://governodabahia.plataformatarget.com.br/web/383fd14d-f1b6-47a9-9c21-e6e008cd3bba/home</t>
  </si>
  <si>
    <t>https://governodabahia.plataformatarget.com.br/web/cbe9c2db-e2b0-459b-9bc1-fe56b24147d8/home</t>
  </si>
  <si>
    <t>https://governodabahia.plataformatarget.com.br/web/121316f7-3303-4ca7-a075-1e3ce80da675/home</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</si>
  <si>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</si>
  <si>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</si>
  <si>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C.E.R Engenharia Ltda LTDA</t>
  </si>
  <si>
    <r>
      <t xml:space="preserve">Execução das obras de ampliação do SIAA de Itaparica/Vera Cruz - 1ª etapa (Licitação BB nº: 1092172)
</t>
    </r>
    <r>
      <rPr>
        <b/>
        <sz val="16"/>
        <rFont val="Calibri"/>
        <family val="2"/>
      </rPr>
      <t>PROPONENTE: EMBASA</t>
    </r>
  </si>
  <si>
    <t>Definição do Estado quanto a publicação de Lei Autorizativa
Monitorar a execução da obra</t>
  </si>
  <si>
    <t>Validação da proposta pelo Agente Financeiro
Monitorar a execução da obra</t>
  </si>
  <si>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</si>
  <si>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</si>
  <si>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</si>
  <si>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Contratação integrada  de empresa especializada para elaboração dos projetos básico e executivo e a execução da obra de macrodrenagem na BA-420 no município de Santo Amaro, estado da Bahia.</t>
  </si>
  <si>
    <t>AVISO DE LP 086/26 - MACRODRENAGEM - DOE 27/08/26</t>
  </si>
  <si>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</si>
  <si>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https://maps.app.goo.gl/kXm1E1tyB4Zrp66F7</t>
  </si>
  <si>
    <t>https://maps.app.goo.gl/XL9igboiNSoG2NCSA</t>
  </si>
  <si>
    <r>
      <t xml:space="preserve">EMBASA enviar documentação complementar para a emissão do AIO
</t>
    </r>
    <r>
      <rPr>
        <b/>
        <sz val="16"/>
        <rFont val="Calibri"/>
        <family val="2"/>
      </rPr>
      <t>Monitorar a execução da obra</t>
    </r>
  </si>
  <si>
    <t>Monitorar a obra</t>
  </si>
  <si>
    <r>
      <t xml:space="preserve">
Definição do Estado quanto a publicação de Lei Autorizativa
</t>
    </r>
    <r>
      <rPr>
        <b/>
        <sz val="16"/>
        <rFont val="Calibri"/>
        <family val="2"/>
      </rPr>
      <t>LICITAÇÃO n.º 073/26, Abertura de Propostas: 11/11/2026, às 9h</t>
    </r>
    <r>
      <rPr>
        <sz val="16"/>
        <rFont val="Calibri"/>
        <family val="2"/>
      </rPr>
      <t xml:space="preserve">
</t>
    </r>
  </si>
  <si>
    <t>https://maps.app.goo.gl/hmPhciC3BR4kvxQq6</t>
  </si>
  <si>
    <t>Termo Aditivo ao Termo de Compromisso 304 dias
Monitorar a execução da obra - Conclusão prevista: Jul/2026;</t>
  </si>
  <si>
    <t>https://maps.app.goo.gl/tyvHyi6RUcoziRid7</t>
  </si>
  <si>
    <t>https://www.google.com/maps/place/13%C2%B041'15.6%22S+41%C2%B051'06.9%22W/@-13.6875082,-41.8535221,525m/data=!3m1!1e3!4m4!3m3!8m2!3d-13.6876704!4d-41.8519241!18m1!1e1?entry=ttu&amp;g_ep=EgoyMDI2MDgyNC4wIKXMDSoASAFQAw%3D%3D</t>
  </si>
  <si>
    <t>https://www.google.com/maps/search/-13.056879,+-39.007309?entry=tts&amp;g_ep=EgoyMDI2MDgyNS4wIPu8ASoASAFQAw%3D%3D&amp;skid=e60759e9-6e17-4e1d-825a-b911715933bc</t>
  </si>
  <si>
    <t>https://maps.app.goo.gl/XVLzJnHvskU8AE5eA</t>
  </si>
  <si>
    <t>https://maps.app.goo.gl/UZyiXHLoPsoYUFtR7</t>
  </si>
  <si>
    <t>https://maps.app.goo.gl/zPpcgcje5tL1tq5d9</t>
  </si>
  <si>
    <t xml:space="preserve">
https://www.google.com/maps/@-12.5400913,-38.0026595,143m/data=!3m1!1e3?entry=ttu&amp;g_ep=EgoyMDI2MDgyNS4wIKXMDSoASAFQAw%3D%3D
</t>
  </si>
  <si>
    <t>https://maps.app.goo.gl/xwUwnXabA2WukyQt6</t>
  </si>
  <si>
    <t>https://maps.app.goo.gl/xsqs62VcNRMT3nZ9A</t>
  </si>
  <si>
    <t>https://maps.app.goo.gl/iZ8oJtWxZGp7qpfu5</t>
  </si>
  <si>
    <t>https://www.google.com/maps/place/14%C2%B007'19.6%22S+39%C2%B045'47.9%22W/@-14.122096,-39.763315,693m/data=!3m2!1e3!4b1!4m4!3m3!8m2!3d-14.122096!4d-39.763315?entry=ttu&amp;g_ep=EgoyMDI2MDgyNC4wIKXMDSoASAFQAw%3D%3D</t>
  </si>
  <si>
    <t>https://www.google.com/maps/@-11.2482848,-39.3758139,67m/data=!3m1!1e3?hl=pt-BR&amp;entry=ttu&amp;g_ep=EgoyMDI2MDgyNC4wIKXMDSoASAFQAw%3D%3D</t>
  </si>
  <si>
    <t>https://www.google.com/maps/place/13%C2%B057'31.8%22S+41%C2%B028'23.9%22W/@-14.139397,-41.5483398,65850m/data=!3m1!1e3!4m4!3m3!8m2!3d-13.958824!4d-41.473292?entry=ttu&amp;g_ep=EgoyMDI2MDgyNC4wIKXMDSoASAFQAw%3D%3D</t>
  </si>
  <si>
    <t>https://www.google.com/maps/place/14%C2%B007'36.0%22S+39%C2%B044'38.3%22W/@-14.1267227,-39.7442632,93m/data=!3m1!1e3!4m4!3m3!8m2!3d-14.126665!4d-39.7439653!18m1!1e1?entry=ttu&amp;g_ep=EgoyMDI2MDgyNS4wIKXMDSoASAFQAw%3D%3D</t>
  </si>
  <si>
    <t>https://www.google.com/maps/place/10%C2%B058'39.9%22S+42%C2%B021'37.0%22W/@-10.9777527,-42.3628502,1107m/data=!3m2!1e3!4b1!4m4!3m3!8m2!3d-10.9777527!4d-42.3602753?hl=pt-BR&amp;entry=ttu&amp;g_ep=EgoyMDI2MDgyNC4wIKXMDSoASAFQAw%3D%3D</t>
  </si>
  <si>
    <t>Atendido pela CERB no prazo, que era até 31/08/2026, está em análise pela CAIXA. A CAIXA tem 30 dias para analisar.</t>
  </si>
  <si>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</si>
  <si>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</si>
  <si>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</si>
  <si>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</si>
  <si>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</si>
  <si>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</si>
  <si>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</si>
  <si>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</si>
  <si>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</si>
  <si>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</si>
  <si>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</si>
  <si>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https://maps.app.goo.gl/E9m2WDEP7EqjLgrL9</t>
  </si>
  <si>
    <t>https://maps.app.goo.gl/AmKSJTJQLcPBPSYb9</t>
  </si>
  <si>
    <t>https://maps.app.goo.gl/fsrVc8Ez21ZC4PJG7</t>
  </si>
  <si>
    <t>https://maps.app.goo.gl/MhZ3x4ZSXQ9r3wJr6</t>
  </si>
  <si>
    <t xml:space="preserve">https://maps.app.goo.gl/XUnZ4EbphMuQvuG27 </t>
  </si>
  <si>
    <t>https://maps.app.goo.gl/XC5Xq1Q6ESGVGZuU7</t>
  </si>
  <si>
    <t>https://maps.app.goo.gl/B4izrmbahp46j5MJ6</t>
  </si>
  <si>
    <t>https://maps.app.goo.gl/HAGgNpCFtjgAnTJg9</t>
  </si>
  <si>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</si>
  <si>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</si>
  <si>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</si>
  <si>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</si>
  <si>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</si>
  <si>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Contratação;
- Emissão do AIO pelo Mcidades.
- Emissão de OS</t>
  </si>
  <si>
    <t>- Lançamento da licitação;
- Contratação;
- Emissão do AIO pelo Mcidades.</t>
  </si>
  <si>
    <t>PROJETO BÁSICO EM ANDAMENTO
Conclusão prevista para 30/11/2026</t>
  </si>
  <si>
    <t>https://maps.app.goo.gl/4by5HfZXiCzzxzrw5</t>
  </si>
  <si>
    <t>https://maps.app.goo.gl/RCE984kC5Ee3pKFFA</t>
  </si>
  <si>
    <t>https://maps.app.goo.gl/RNntDA9Xe9L6AWaj6</t>
  </si>
  <si>
    <t>https://maps.app.goo.gl/vLk5UpfZ1PsnmSh38</t>
  </si>
  <si>
    <t>https://maps.app.goo.gl/DLTKhb1khCVXBDTV9</t>
  </si>
  <si>
    <t>https://maps.app.goo.gl/XeL9aNnxWGxtS7TeA</t>
  </si>
  <si>
    <r>
      <t xml:space="preserve">CE GIGOV/AS 5147/2026 - Solicitações para continuidades do Processo - Análise do VRPL (17/8/26) - Sedur não informa prazo p/ atendimento à Caixa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</si>
  <si>
    <r>
      <t xml:space="preserve">CE GIGOV/AS 4695/2026 - Solicitações para continuidades do Processo - Análise do VRPL (29/07/26) - Sedur não informa prazo p/ atendimento à Caixa -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</si>
  <si>
    <r>
      <t xml:space="preserve">CE GIGOV/AS 5146/2026 -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(Retificado o valor no DOE 14/07/26)
Documentação para VRPL enviada em 16/07/26 (Transferegov)</t>
    </r>
  </si>
  <si>
    <r>
      <t xml:space="preserve">CE GIGOV/SA 4846/2026 - Solicitações para Continuidade do Processo - análise VRPL (04/08/26) - Sedur não informa prazo p/ atendimento à Caixa </t>
    </r>
    <r>
      <rPr>
        <strike/>
        <sz val="16"/>
        <rFont val="Calibri"/>
        <family val="2"/>
      </rPr>
      <t>documentação será enviada até 31/08 12/08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</si>
  <si>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GIGOV/SA 4629/2026 - Solicitações para continuidade da análise da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(Retificado valor no DOE 14/07/026)
Documentação para VRPL enviada em 16/07/26 (Transferegov)</t>
    </r>
  </si>
  <si>
    <r>
      <t xml:space="preserve">CE GIGOV/SA 4621/2026 -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26/06/26 (Transferegov)</t>
    </r>
  </si>
  <si>
    <r>
      <t xml:space="preserve">CE GIGOV/SA 4646/2026 - Solicitações para Continuidade da Análise da VRPL (28/07/26) - Sedur não informa prazo p/ atendimento à Caixa </t>
    </r>
    <r>
      <rPr>
        <strike/>
        <sz val="16"/>
        <rFont val="Calibri"/>
        <family val="2"/>
      </rPr>
      <t>documentação será enviada até 31/08 12/08 (inf. Sedur)</t>
    </r>
    <r>
      <rPr>
        <sz val="16"/>
        <rFont val="Calibri"/>
        <family val="2"/>
      </rPr>
      <t xml:space="preserve">
Resultado da Licitação / Adjudicação e Homologação DOE - 17/06/26
Documentação para VRPL enviada em 03/07/26 (Transferegov)</t>
    </r>
  </si>
  <si>
    <r>
      <t xml:space="preserve">CE GIGOV/AS 4690/2026 - Solicitações para continuidade do Processo - análise VRPL (29/07/26)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(Retificação de valor DOE 14/07/26)
Documentação para VRPL enviada em 16/07/26 (Transferegov)</t>
    </r>
  </si>
  <si>
    <r>
      <t xml:space="preserve">CE GIGOV/SA 4628/2026 -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16/07/26 (Transferegov)</t>
    </r>
  </si>
  <si>
    <r>
      <t xml:space="preserve">CE GIGOV/AS 5153/2026 -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Documentação para VRPL enviada em 16/07/26 (Transferegov)</t>
    </r>
  </si>
  <si>
    <r>
      <t xml:space="preserve">CE GIGOV/AS 5145/2026 -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Adjudicação e Homologação Publicada no DOE de 04/06/26
Documentação para VRPL enviada em 16/07/26 (Transferegov)</t>
    </r>
  </si>
  <si>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</si>
  <si>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</si>
  <si>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t xml:space="preserve">CE GIGOV/SA 5586/2026 - Enviado dia 03/09/26 - Pleito de alteração de cronograma: solicitações.
</t>
    </r>
    <r>
      <rPr>
        <sz val="16"/>
        <rFont val="Calibri"/>
        <family val="2"/>
      </rPr>
      <t>CE GIGOV/SA 5265/2026 - Enviado dia 21/08/26 - Disponibiliza Termo de Rerratificação assinado para retirada.</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</si>
  <si>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</si>
  <si>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</si>
  <si>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</si>
  <si>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</si>
  <si>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</si>
  <si>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 xml:space="preserve">
LC 065/23 - Monitorar execução da obra
Enquadrada como licitação pretérita
Investimento:  R$ 15.914.233,38
Empresa: IQ Construtora Ltda
Contrato com a empresa: R$ 12.662.857,49
</t>
  </si>
  <si>
    <t>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Parte do valor faturado de obra havia sido inicialmente considerado como TC. No entanto, esse montante passou a ser classificado como Extra TC.
 Em andamento contrato do PTS. 
Valor Termo de Compromisso: R$ 14.612.511,53
Avanço físico Termo de Compromisso: 79,3% (excluindo o saldo do TC, o % representa 98,0%)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t>
  </si>
  <si>
    <t xml:space="preserve">LC 092/24 - 2ª Etapa - Monitorar execução da obra
Enquadrada como licitação pretérita
Investimento:  R$ 44.563.876,83
Empresa: Pejota Construções Ltda
Contrato com a empresa: R$ 21.991.559,06
</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</si>
  <si>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61,0%  (excluindo o saldo do TC, o % representa 97,3%)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</si>
  <si>
    <r>
      <t xml:space="preserve">Monitorar a execução da obra
Obra em funcionamento, início da operação no dia 09/07/2026, em fase de operação assistida.  </t>
    </r>
    <r>
      <rPr>
        <b/>
        <sz val="16"/>
        <rFont val="Calibri"/>
        <family val="2"/>
      </rPr>
      <t xml:space="preserve">Previsão de conclusão em 30/09/2026 (após finalização da automação). </t>
    </r>
    <r>
      <rPr>
        <sz val="16"/>
        <rFont val="Calibri"/>
        <family val="2"/>
      </rPr>
      <t xml:space="preserve">
</t>
    </r>
    <r>
      <rPr>
        <b/>
        <sz val="16"/>
        <rFont val="Calibri"/>
        <family val="2"/>
      </rPr>
      <t>A inauguração foi realizada em 24/07/2026.</t>
    </r>
  </si>
  <si>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32,6%
Avanço físico Contrato de Financiamento 2ª etapa: 0,00%
Avanço físico Contrato de Financiamento.: 6,6%</t>
  </si>
  <si>
    <t>Obra em fase de mobilização. Pendente alvará. Ordem de Serviço emitida em 01/06/26 com previsão de conclusão das obras: 16/05/2029. 
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</si>
  <si>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</si>
  <si>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</si>
  <si>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R$ 35.926.008,58
Valor Investimento Total:  R$ 147.36.8421,05
Empreendimento habilitado através da Portaria Mcid nº 1077 de 20/08/2026, publicado no DOU em 21/08/2026.</t>
  </si>
  <si>
    <r>
      <t xml:space="preserve">Definição do Estado quanto a publicação de Lei Autorizativa
</t>
    </r>
    <r>
      <rPr>
        <b/>
        <sz val="16"/>
        <rFont val="Calibri"/>
        <family val="2"/>
      </rPr>
      <t>Obra em fase de mobilização. Pendente alvará</t>
    </r>
  </si>
  <si>
    <t>Obra em fase de mobilização. Pendente alvará.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</si>
  <si>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r>
      <t xml:space="preserve">Validação da proposta pelo Agente Financeiro
</t>
    </r>
    <r>
      <rPr>
        <b/>
        <sz val="16"/>
        <rFont val="Calibri"/>
        <family val="2"/>
      </rPr>
      <t>Obra em fase de mobilização. Pendente alvará</t>
    </r>
  </si>
  <si>
    <t>Projeto Básico CONCLUÍDO.
Previsão de publicação de edital  em outubro/2026,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</si>
  <si>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PROPONENTE : EMBASA
Obra em fase de mobilização. Concedido alvará pela Prefeirura Municipal de Piritiba, em fase de emissão do alvará de Miguel Calmon e o alvará de Mundo Novo não será solicitado em 2026. Ordem de Serviço  emitida em 10/08/26, com previsão de conclusão da obra em 30/07/2028. 
LC 163/25 publicada, com abertura realizada no dia 24/02/26 (com recursos Próprios). A licitante Construtora PABLO foi declarada vencedora do certame no dia 16/03/2026.  Contrato 460025107/26 assinado em 20/05/26.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</si>
  <si>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Definição do Estado quanto a publicação de Lei Autorizativa
</t>
    </r>
    <r>
      <rPr>
        <b/>
        <sz val="16"/>
        <rFont val="Calibri"/>
        <family val="2"/>
      </rPr>
      <t xml:space="preserve">Obra em fase de mobilização. Concedido alvará pela Prefeirura Municipal de Piritiba, em fase de emissão do alvará de Miguel Calmon e o alvará de Mundo Novo não será solicitado em 2026. </t>
    </r>
  </si>
  <si>
    <t>PROPONENTE : EMBASA
A licitação das obras da 1ª etapa (com recursos próprios), LC 083/26, foi publicada, com disputa ocorrida em 03/09/2026. Arrematante disponibilizará documentação até 08/09/26, para análise.
O empreendimento foi habilitado, através da Portaria 1425 de 10/12/2025 - Novo PAC FGTS 2025, no valor de R$ 170.000.000,00 (referente ao empréstimo)  e encontra-se em fase de validação pela Caixa / Mcidades.</t>
  </si>
  <si>
    <t>Nova publicação da  LC 073/26 (Recursos Próprios) em 29/08/2026, com disputa agendada para 11/11/2026.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</si>
  <si>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 xml:space="preserve">PROPONENTE : EMBASA
Previsão de publicação de edital para execução da obra em novembro/2026.
Licença Prévia concedida pelo Inema, através da Portaria 35.261 , publicada em 02/09/2026 com vencimento em 02/09/2031.
O empreendimento foi contratado, por meio do Contrato de Financiamento Novo PAC 2025 FGTS (BNDES) nº 25.2.0438.2, assinado em 30/12/2025, no valor de R$  133.713.948,71 (referente ao empréstimo) . </t>
  </si>
  <si>
    <r>
      <rPr>
        <b/>
        <sz val="16"/>
        <rFont val="Calibri"/>
        <family val="2"/>
      </rPr>
      <t xml:space="preserve">CE GIGOV/SA 5620/2026 - Enviado dia 04/09/26 -Pendências para a conclusão da VRPL.
</t>
    </r>
    <r>
      <rPr>
        <sz val="16"/>
        <rFont val="Calibri"/>
        <family val="2"/>
      </rPr>
      <t>CE GIGOV/SA 4995/2026 -Enviado dia 10/08/26 -  Aceite do QCI.</t>
    </r>
    <r>
      <rPr>
        <b/>
        <sz val="16"/>
        <rFont val="Calibri"/>
        <family val="2"/>
      </rPr>
      <t xml:space="preserve">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</si>
  <si>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</si>
  <si>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</si>
  <si>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</si>
  <si>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</si>
  <si>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</si>
  <si>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</si>
  <si>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</si>
  <si>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</si>
  <si>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</si>
  <si>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 execução será dividida em 03 Etapas:
Etapa 01 - Galpão de Triagem;
Etapa 02 - Execução de 09 PDE + urbanização e infraestrutura (inf. Conder 04/09/26);
Etapa 03 - Execução de 07 PDE + urbanização e infraestrutura (inf. Conder 04/09/26).
- Número do contrato Caixa: 634058-14 (site da Caixa)
- Fonte de recurso: FGTS
- Proposta de financiamento validada pela Caixa conforme Ofício GIGOV/S A 2333/2024 de 19/08/24.
- Lei Autorizativa para contratação de financiamento publicada no DOE de 08/11/24.</t>
  </si>
  <si>
    <t>LP 089/26 - Aviso de licitação publicado no DOE dia 09/09/2026. Abertura prevista para dia 05/10/2026.</t>
  </si>
  <si>
    <t xml:space="preserve">
Monitorar conclusão da licitação
Envio de material técnico para emissão do VRPL
Análise da mandatária e emissão de VRPL
Emissão de AIO
Emissão de OS 
Execução da obra</t>
  </si>
  <si>
    <t>Monitorar conclusão da licitação
Envio de material técnico para emissão do VRPL
Análise da mandatária e emissão de VRPL
Emissão de AIO
Emissão de OS 
Execução da obra</t>
  </si>
  <si>
    <t>PDE 391 - Etapa 3 - Rua dos Humildes - Pau da Lima</t>
  </si>
  <si>
    <t xml:space="preserve">Em fase de análise da documentação de habilitação </t>
  </si>
  <si>
    <r>
      <rPr>
        <b/>
        <sz val="16"/>
        <rFont val="Calibri"/>
        <family val="2"/>
      </rPr>
      <t>DUP N 24.798 de 08/09/26 - publicado no DOE 09/09. At= 66.562,75 m².
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</si>
  <si>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r>
      <t xml:space="preserve">CE GIGOV SA 5481 2026 </t>
    </r>
    <r>
      <rPr>
        <sz val="16"/>
        <rFont val="Calibri"/>
        <family val="2"/>
      </rPr>
      <t xml:space="preserve">- Análise técnica de Engenharia Etapa 6 Macrodrenagem G2 Juazeiro
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</si>
  <si>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 xml:space="preserve">CE GIGOV/SA 5533/2026 </t>
    </r>
    <r>
      <rPr>
        <sz val="16"/>
        <rFont val="Calibri"/>
        <family val="2"/>
      </rPr>
      <t xml:space="preserve">- Pendências para elaboração do Laudo de Análise de Engenharia da Etapa 7 - Caixa solicita complementações.
</t>
    </r>
    <r>
      <rPr>
        <b/>
        <sz val="16"/>
        <rFont val="Calibri"/>
        <family val="2"/>
      </rP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</si>
  <si>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 xml:space="preserve">CE GIGOV SA 5655 2026 - Crédito de Recursos Financeiros – Orçamento Geral da União
CE GIGOV SA 5495 2026 - Ateste de Medição do BM 02 até o BM 06
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</si>
  <si>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rPr>
        <sz val="16"/>
        <rFont val="Calibri"/>
        <family val="2"/>
      </rPr>
      <t>CE GIGOV/SA 5685/2026 - Resultado da análise da documentação
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</si>
  <si>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5639 2026 - </t>
    </r>
    <r>
      <rPr>
        <sz val="16"/>
        <rFont val="Calibri"/>
        <family val="2"/>
      </rPr>
      <t>Condicionante Para Desbloqueio - BM 07 - Etapa 1 - COMPATIBILIDADE</t>
    </r>
    <r>
      <rPr>
        <b/>
        <sz val="16"/>
        <rFont val="Calibri"/>
        <family val="2"/>
      </rPr>
      <t xml:space="preserve">  
CE GIGOVSA 5536 2026 -</t>
    </r>
    <r>
      <rPr>
        <sz val="16"/>
        <rFont val="Calibri"/>
        <family val="2"/>
      </rPr>
      <t xml:space="preserve"> Ateste de Medição e  Desbloqueio do  BM 07 do Social</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</si>
  <si>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CE GIGOV/SA 5506/2026 -</t>
    </r>
    <r>
      <rPr>
        <sz val="16"/>
        <rFont val="Calibri"/>
        <family val="2"/>
      </rPr>
      <t xml:space="preserve"> Verificação do Resultado do Processo Licitatório - Etapa 04 (Jaguaribe)
</t>
    </r>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</si>
  <si>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CE GIGOV SA 5604 2026 Etapa 02 retirada de suspensivas e orientações para licitação
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</si>
  <si>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t>G8 - Lote 01-  Praça Da Liberdade</t>
  </si>
  <si>
    <t>Proposta complementada e enviada. 
Previsão de publicação de edital, condicionada  a captação de recursos</t>
  </si>
  <si>
    <t>RESULTADO DE LICITAÇÃO Nº 2026023 -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das Obras do sistema integrado de abastecimento de água das localidades de Itapicuru, Barra do Riacho, Várzea da Cruz, Poção, Aldeia e Ramalho, no Município de Feira da Mata, no Estado da Bahia. Empresa(s) EMPRENGE CONSTRUTORA LTDA, no valor global de R$16.012.394,82 (dezesseis milhões, doze mil, trezentos e noventa e quatro reais e oitenta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</si>
  <si>
    <r>
      <t xml:space="preserve">Em fase de análise das propostas. Arrematante: GN BR COMERCIALIZADORA DE ENERGIA LTDA
Objeto: Execução das obras de ampliação do SIAA Jordão - Fase 1 - </t>
    </r>
    <r>
      <rPr>
        <b/>
        <sz val="16"/>
        <rFont val="Calibri"/>
        <family val="2"/>
      </rPr>
      <t>complementar</t>
    </r>
    <r>
      <rPr>
        <sz val="16"/>
        <rFont val="Calibri"/>
        <family val="2"/>
      </rPr>
      <t xml:space="preserve">, município de Camaçari - Bahia. </t>
    </r>
  </si>
  <si>
    <t>LP 083/26 - Aviso de licitação publicado no DOE dia 13/08/2026.</t>
  </si>
  <si>
    <t>G8 - Lote 01 - Bairro Planalto I - Etapa 2</t>
  </si>
  <si>
    <t>G8 - Lote 01 - Bairro Planalto I - Etapa 3</t>
  </si>
  <si>
    <t>G8 - Lote 01 -  Bairro Planalto I - Etapa 4</t>
  </si>
  <si>
    <t xml:space="preserve">G8 - LOTE 02- Rua Rio Verruga, Alto Da Boa Vista </t>
  </si>
  <si>
    <t>Aguardando apresentação de proposta de preços ajustada.</t>
  </si>
  <si>
    <t>G8 - LOTE 02 - Bairro Bela Vista, Ruas A E D</t>
  </si>
  <si>
    <t>G8 - LOTE 02 - Av Vereador José Fernandes - Alto São João</t>
  </si>
  <si>
    <t>G8 - LOTE 02 -  Rua Da Fazendinha - Alto Do Carvalho</t>
  </si>
  <si>
    <t xml:space="preserve"> G8 - Lote 03 - Rua Rui Barbosa/ Cel. Tamarindo, Centro </t>
  </si>
  <si>
    <t xml:space="preserve">G8 -  Lote 02 - Rua Mateus Vagner </t>
  </si>
  <si>
    <t xml:space="preserve"> G8 - Lote 03 - Rua Valério Dos Santos/Alto Do Cruzeiro</t>
  </si>
  <si>
    <t xml:space="preserve">G8 - Lote 03 -  Bairro Travessa São Paulo </t>
  </si>
  <si>
    <t>G8 - Lote 03 -  Getulio Vargas /  Malembá</t>
  </si>
  <si>
    <t xml:space="preserve">LP 083/26 - Aviso de licitação publicado no DOE dia 13/08/2026. </t>
  </si>
  <si>
    <t xml:space="preserve">LP 082/26 - Aviso de licitação publicado no DOE dia 14/08/2026. </t>
  </si>
  <si>
    <t>Conder enviar material técnico para emissão do VRPL.</t>
  </si>
  <si>
    <t xml:space="preserve">
Envio de material técnico para emissão do VRPL
Análise da mandatária e emissão de VRPL 
Emissão de AIO
Emissão de OS 
Execução da obra</t>
  </si>
  <si>
    <t xml:space="preserve">
Envio de material técnico para emissão do VRPL
Análise da mandatária e emissão de VRPL 
Emissão de AIO
Emissão de OS 
Execução da obra</t>
  </si>
  <si>
    <t>LP 083/26 - Homologação publicada no DOE dia 11/09/2026. Empresa Vencedora: LR Engenharia Ltda. Valor total R$: 7.906.708,11.</t>
  </si>
  <si>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</si>
  <si>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</si>
  <si>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</si>
  <si>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</si>
  <si>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</si>
  <si>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</si>
  <si>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</si>
  <si>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</si>
  <si>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</si>
  <si>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</si>
  <si>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</si>
  <si>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 CE GIGOV/SA 5705/2026 - Enviado dia 09/09/26 - Informamos o desbloqueio  da parcela referente ao BM 11 + glosas, no valor de R$  570.300,46.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</si>
  <si>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 CE GIGOV/SA 5705/2026 - Enviado dia 09/09/26 - Informamos o desbloqueio  da parcela referente ao BM 11 + glosas, no valor de R$  570.300,46.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</si>
  <si>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</si>
  <si>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</si>
  <si>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</si>
  <si>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 CE GIGOV/SA 5705/2026 - Enviado dia 09/09/26 - Informamos o desbloqueio  da parcela referente ao BM 11 + glosas, no valor de R$  570.300,46.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</si>
  <si>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</si>
  <si>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</si>
  <si>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</si>
  <si>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</si>
  <si>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</si>
  <si>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 CE GIGOV/SA 5705/2026 - Enviado dia 09/09/26 - Informamos o desbloqueio  da parcela referente ao BM 11 + glosas, no valor de R$  570.300,46.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</si>
  <si>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 CE GIGOV/SA 5722/2026 - Enviado dia 09/09/26 - Informamos o ateste de medição e a pendência para desbloqueio no valor de R$ 67.869,78.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</si>
  <si>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 CE GIGOV/SA 5722/2026 - Enviado dia 09/09/26 - Informamos o ateste de medição e a pendência para desbloqueio no valor de R$ 67.869,78.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</si>
  <si>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t>https://maps.app.goo.gl/wzNcQ5SuLkmDijww5</t>
  </si>
  <si>
    <t>https://www.google.com/maps/place/13%C2%B002'58.5%22S+38%C2%B047'11.4%22W/@-13.049574,-38.786496,696m/data=!3m2!1e3!4b1!4m4!3m3!8m2!3d-13.049574!4d-38.786496?entry=ttu&amp;g_ep=EgoyMDI2MDkwNi4wIKXMDSoASAFQAw%3D%3D</t>
  </si>
  <si>
    <r>
      <t>Aviso de LP 092/26 publicado no DOE 12/09/2026
Previsão de abertura 26/11/2026</t>
    </r>
    <r>
      <rPr>
        <sz val="16"/>
        <rFont val="Calibri"/>
        <family val="2"/>
      </rPr>
      <t xml:space="preserve">
Contratação da operação de crédito.
Projeto em Fase final de Análise pela CAIXA. </t>
    </r>
  </si>
  <si>
    <t>Notificação de Recurso pela empresas: Topfort, Realiza e LD - DOE 15/09/26
31/08/26 - 1ª Reunião - Abertura da Licitação
Empresas participantes:
- GNP Const. E Pinturas - EPP: R$ 1,00 mi;
- Topfort Empreend.: R$ 1,02 mi;
- LD Eng: R$ 1,03 mi;
- Realiza Const.: R$ 1,07 mi;
- Plan Conmercial: R$ 1,07 mi; RGM Const.: R$ 1,08 mi; Constric: R$ 1,09 mi; HEN Const.: R$ 1,13 mi</t>
  </si>
  <si>
    <t>RESULTADO DE IMPUGNAÇÃO - LICITAÇÃO nº 2026 045 - SEI- 039.0798.2026.0002991-18.
SECRETARIA DE INFRAESTRUTURA HÍDRICA E SANEAMENTO - SIHS COMPANHIA DE ENGENHARIA HÍDRICA E DE SANEAMENTO DA BAHIA - CERB
Tipo: Menor Preço Global. Modo de Disputa: Fechada. Objeto: Contratação de Empresa Especializada para Execução das Obras do Sistema de Abastecimento de Água das localidades de Rodeador, Fortuna, Baraúna das Cabaças, Barra Bonita, Cacimba do Silva, Lagoa dos Cavalos, Sertãozinho, Caldeirão da Canoa, Tanquinho, Serrote Branco, Camaleão, Serra da Madeira, Firmeza, Mudobin, Sítio de Sacramento, Fazenda Icó, Santana, Cantinho e Paredão, na Região de Itamotinga, no município de Juazeiro, no Estado da Bahia. A Comissão Permanente de Licitação - CPL, torna público que foi acolhida a impugnação apresentada ao instrumento convocatório. Em consequência, fica adiada a sessão de abertura da Licitação nº 2026 045, com a reposição integral do prazo de 15 (quinze) dias, passando a abertura para o dia 05.10.2026 às 14h. O edital e seus anexos serão disponibilizados no site da CERB, no endereço licitacoescerb.ba.gov.br. Permanecem inalteradas as demais condições do edital, sendo alterado apenas a data de abertura. Salvador-BA, 14.09.2026. Izabel Maiza dos Anjos Viana - Presidente da CPL.</t>
  </si>
  <si>
    <t>Abertura da Licitação nº 2026 045 dia 05.10.2026 às 14h</t>
  </si>
  <si>
    <t>CERB enviou documentação para Análise da Mandatária/Concedente em 08/09/2026</t>
  </si>
  <si>
    <t>Contratação de empresa especializada para desenvolvimento de projetos e execução de obras de Macrodrenagem Pluvial na área urbana de Vitória da Conquista no estado da Bahia</t>
  </si>
  <si>
    <r>
      <t xml:space="preserve">AVISO DE LP 097/26 - MACRODRENAGEM - DOE 17/09/26
</t>
    </r>
    <r>
      <rPr>
        <sz val="16"/>
        <rFont val="Calibri"/>
        <family val="2"/>
      </rPr>
      <t>TC celebrado  - 04/12/2025
Plano de Trabalho, empenho e abertura da conta vinculada</t>
    </r>
  </si>
  <si>
    <t>Contratação de empresa especializada para desenvolvimento de projetos básicos e executivos e execução de obras do sistema de drenagem da Avenida Luis Tarquinio na cidade de Salvador</t>
  </si>
  <si>
    <r>
      <t xml:space="preserve">AVISO DE LP 096/26 - DRENAGEM - DOE 16/09/26
</t>
    </r>
    <r>
      <rPr>
        <sz val="16"/>
        <rFont val="Calibri"/>
        <family val="2"/>
      </rPr>
      <t>TC celebrado  - 04/12/2025
Plano de Trabalho, empenho e abertura da conta vinculada</t>
    </r>
  </si>
  <si>
    <t>Contratação de empresa especializada para desenvolvimento de projetos básicos e executivos e execução de obras de macrodrenagem na Rua Nilo Peçanha no município de Salvador/BA</t>
  </si>
  <si>
    <r>
      <t xml:space="preserve">AVISO DE LP 095/26 - MACRODRENAGEM - DOE 16/09/26
</t>
    </r>
    <r>
      <rPr>
        <sz val="16"/>
        <rFont val="Calibri"/>
        <family val="2"/>
      </rPr>
      <t>TC celebrado  - 04/12/2025
Plano de Trabalho, empenho e abertura da conta vinculada</t>
    </r>
  </si>
  <si>
    <t>SECRETARIA DE INFRAESTRUTURA HÍDRICA E SANEAMENTO - SIHS
COMPANHIA DE ENGENHARIA HÍDRICA E DE SANEAMENTO DA BAHIA - CERB
Extrato de Contrato nº 089/2026. Processo Sei nº 039.0798.2026.0003666-64. Partes: CERB e Ebisa Engenharia Brasileira, Indústria e Saneamento Ltda. Objeto: contratação de empresa especializada para implantação das obras do SIAA, de Laginha, Cágados, Chapada e Bananeira dos Pretos no Município de Pindobaçu no Estado da Bahia. Fundamento: Licitação nº 2026026. Valor Global: R$ 7.560.482,52.  Prazo de execução será de 240 dias para as obras civis e o Trabalho Técnico e Social - TTS, contados a partir do 7º dia após a emissão da Ordem de Serviço expedida pela CONTRATANTE. Prazo de vigência será de 360 dias, iniciando-se a partir do 1º dia útil seguinte à assinatura do contrato pela CERB. Data da Assinatura: 17/09/2026. Larissa Gomes Moraes - Diretora Presidente -CERB.</t>
  </si>
  <si>
    <t>Não foi selecionada no PAC 2025,  esta escrevendo pelo Proinfra, Banco do Brasil.
SECRETARIA DE INFRAESTRUTURA HÍDRICA E SANEAMENTO - SIHS
COMPANHIA DE ENGENHARIA HÍDRICA E DE SANEAMENTO DA BAHIA - CERB
Extrato de Contrato nº 090/2026. Processo Sei nº 039.0798.2026.0003678-06. Partes: CERB e Metro Engenharia e Consultoria Ltda. Objeto: contratação de empresa especializada para implantação das obras do Sistemas Integrado de Abastecimento de Água - SIAA, de Carnaíba de Dentro, Altaneira, Carneiro, Laje, Lajinha e Cacimba do Pandú, no município de Juazeiro, no Estado da Bahia, Fundamento: Licitação nº 2026033. Valor Global: R$ 8.401.829,98.  Prazo de execução será de 180 dias para as obras civis iniciando-se a partir do7º dia após a emissão da Ordem de Serviço expedida pela CONTRATANTE. Prazo de vigência será de 300 dias iniciando-se a partir do dia útil seguinte a assinatura do contrato pela CERB. Data da Assinatura: 21/09/2026. Larissa Gomes Moraes - Diretora Presidente -CERB.</t>
  </si>
  <si>
    <r>
      <t xml:space="preserve">
</t>
    </r>
    <r>
      <rPr>
        <b/>
        <sz val="16"/>
        <rFont val="Calibri"/>
        <family val="2"/>
      </rPr>
      <t>RESULTADO DE LP 26.003</t>
    </r>
    <r>
      <rPr>
        <sz val="16"/>
        <rFont val="Calibri"/>
        <family val="2"/>
      </rPr>
      <t xml:space="preserve"> - Tipo - Menor Preço Modo de disputa - Fechado FORNECIMENTO DE TRENS - DOE 22/09/26 - CTB
Habilitar  Consórcio Grupo Alstom (Alstom Brasil Energia e Transporte Ltda + Alstom Transport S.A.)
Valor </t>
    </r>
    <r>
      <rPr>
        <b/>
        <sz val="16"/>
        <rFont val="Calibri"/>
        <family val="2"/>
      </rPr>
      <t>632.719.519,37</t>
    </r>
    <r>
      <rPr>
        <sz val="16"/>
        <rFont val="Calibri"/>
        <family val="2"/>
      </rPr>
      <t xml:space="preserve">
</t>
    </r>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</si>
  <si>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rPr>
        <sz val="16"/>
        <rFont val="Calibri"/>
        <family val="2"/>
      </rPr>
      <t xml:space="preserve">
</t>
    </r>
    <r>
      <rPr>
        <b/>
        <sz val="16"/>
        <rFont val="Calibri"/>
        <family val="2"/>
      </rPr>
      <t>RESULTADO DE LP 26.003 - Tipo - Menor Preço Modo de disputa - Fechado</t>
    </r>
    <r>
      <rPr>
        <sz val="16"/>
        <rFont val="Calibri"/>
        <family val="2"/>
      </rPr>
      <t xml:space="preserve"> 
Habilitar  Consórcio Grupo Alstom (Alstom Brasil Energia e Transporte Ltda + Alstom Transport S.A.)
Valor 632.719.519,37
</t>
    </r>
    <r>
      <rPr>
        <b/>
        <sz val="16"/>
        <rFont val="Calibri"/>
        <family val="2"/>
      </rP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</si>
  <si>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 xml:space="preserve"> Consórcio Grupo Alstom (Alstom Brasil Energia e Transporte Ltda + Alstom Transport S.A.)</t>
  </si>
  <si>
    <t>SECRETARIA DE INFRAESTRUTURA HÍDRICA E SANEAMENTO - SIHS
COMPANHIA DE ENGENHARIA HÍDRICA E DE SANEAMENTO DA BAHIA - CERB
Extrato de Contrato nº 088/2026. Processo Sei nº 039.0798.2026.0003668-26. Partes: CERB e Ambiente Engenharia Ltda. Objeto: contratação de empresa especializada para implantação das Obras do Sistema de Abastecimento da localidade de Assentamento Mel de Abelha no município de Carinhanha, no Estado da Bahia. Fundamento: Licitação nº 2026027, com respaldo na Lei Federal 13.303/2016 e RILC da CERB. Valor: R$ 2.286.746,03. Prazos: 180 dias para obras civis e o trabalho social, iniciando-se a partir do 7º dia após a ordem de serviço expedida pela CERB e a Vigência: 300 dias, iniciando-se a partir do dia útil seguinte a assinatura do contrato pela CERB. Data da Assinatura: 22/09/2026.Larissa Gomes Moraes - Diretora Presidente</t>
  </si>
  <si>
    <r>
      <t>Encontram-se em andamento as atividades de implantação do canteiro de obras, incluindo a instalação do canteiro destinado à equipe de fiscalização. 
Processo 2026.001.006448/INEMA/LIC-06448 no INEMA para de Licença Ambiental Unificada, Outorga e ASV, permanece com o status “aguardando distribuição”</t>
    </r>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</si>
  <si>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r>
      <rPr>
        <sz val="16"/>
        <rFont val="Calibri"/>
        <family val="2"/>
      </rPr>
      <t>Aditivo de 90 dias de prazo em trâmite
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</si>
  <si>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 xml:space="preserve">
* Lançamento da licitação.
* VRPL.
* AIO.
* Execução do objeto</t>
  </si>
  <si>
    <t xml:space="preserve">
* Lançamento da licitação.
* VRPL.
* AIO.
* Execução do objeto.</t>
  </si>
  <si>
    <r>
      <t xml:space="preserve">
Definição do Estado quanto a publicação de Lei Autorizativa
Previsão de publicação de edital em 01/09/2026, condicionada a assinatura do contato de financiamento ou disponibilização de recursos próprios.
</t>
    </r>
    <r>
      <rPr>
        <b/>
        <sz val="16"/>
        <rFont val="Calibri"/>
        <family val="2"/>
      </rPr>
      <t>LICITAÇÃO n.º 133/26: Abertura de Propostas: 01/12/2026 às 09:00.</t>
    </r>
    <r>
      <rPr>
        <sz val="16"/>
        <rFont val="Calibri"/>
        <family val="2"/>
      </rPr>
      <t xml:space="preserve">
</t>
    </r>
  </si>
  <si>
    <t>AVISO DA LICITAÇÃO Nº 133/26
A Embasa torna público que realizará a LICITAÇÃO n.º 133/26, processada de acordo com as disposições da Lei nº 13.303/2016, Lei Complementar 123/2006 e Regulamento Interno de Licitações e Contratos da EMBASA. Objeto: Ampliação e execução da estação de tratamento de lodo - ETL no Parque Bolandeira, Município de Salvador - Bahia.  Abertura de Propostas: 01/12/2026 às 09:00. (Horário de Brasília-DF). Recursos Financeiros: Próprios. O Edital e seus anexos encontram-se disponíveis para download no site https://licitacoes-e2.bb.com.br/aop-inter-estatico/, (Licitação BB nº: 1101326). O cadastro da proposta deverá ser feito no site https://licitacoes-e2.bb.com.br/aop-inter-estatico/, antes da abertura da sessão pública. Informações através do e-mail: glcle.esclarecimentos@embasa.ba.gov.br ou por telefone: (71) 3372-4756/4764. Salvador, 23 de Setembro de 2026. - Samuel Cordeiro de Jesus - Agente de Licitação.
PROPONENTE : EMBASA</t>
  </si>
  <si>
    <t>SECRETARIA DE INFRAESTRUTURA HÍDRICA E SANEAMENTO - SIHS
COMPANHIA DE ENGENHARIA HÍDRICA E DE SANEAMENTO DA BAHIA - CERB
Extrato de Contrato nº 085/2026. Processo Sei nº 039.0798.2026.0003661-82. Partes: CERB e Roble Serviços Ltda. Objeto: Contratação de empresa especializada para execução das obras do sistema integrado de abastecimento de água da localidade de Barcelos do Sul, no município de Camamu, no Estado da Bahia. Fundamento. Licitação nº 2026025. Valor Global: R$ 5.972.511,26.  Prazo de execução será de 270 dias iniciando-se a partir do 7º dia após a emissão da Ordem de Serviço expedida pela CERB, a empresa contratada. Prazo de vigência será de 390 dias, iniciando-se a partir do dia útil seguinte a assinatura do contrato pela CERB. Data da Assinatura: 22/09/2026. Larissa Gomes Moraes - Diretora Presidente -CERB.</t>
  </si>
  <si>
    <t xml:space="preserve">PARALISAÇÃO DOS SERVIÇOS DO CONTRATO Nº 071/2026 NO DIA 09/09/26 POR PRAZO INDETERMINADO.  </t>
  </si>
  <si>
    <t xml:space="preserve">Estudo preliminar </t>
  </si>
  <si>
    <t>Estudo preliminar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</si>
</sst>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 numFmtId="172" formatCode="dd/mm/yyyy"/>
  </numFmts>
  <fonts count="29">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
      <sz val="16"/>
      <name val="Calibri"/>
      <family val="2"/>
    </font>
    <font>
      <u/>
      <sz val="16"/>
      <color theme="10"/>
      <name val="Aptos Narrow"/>
      <family val="2"/>
      <scheme val="minor"/>
    </font>
    <font>
      <u/>
      <sz val="16"/>
      <color theme="10"/>
      <name val="Aptos Narrow"/>
      <scheme val="minor"/>
    </font>
    <font>
      <sz val="20"/>
      <name val="Calibri"/>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
      <left style="thin">
        <color theme="0"/>
      </left>
      <right/>
      <top style="medium">
        <color theme="0"/>
      </top>
      <bottom style="medium">
        <color theme="0"/>
      </bottom>
      <diagonal/>
    </border>
    <border>
      <left style="medium">
        <color theme="0"/>
      </left>
      <right/>
      <top style="thin">
        <color theme="0"/>
      </top>
      <bottom style="medium">
        <color theme="0"/>
      </bottom>
      <diagonal/>
    </border>
    <border>
      <left style="medium">
        <color theme="0"/>
      </left>
      <right/>
      <top/>
      <bottom style="thin">
        <color theme="0"/>
      </bottom>
      <diagonal/>
    </border>
    <border>
      <left style="medium">
        <color theme="0"/>
      </left>
      <right/>
      <top/>
      <bottom/>
      <diagonal/>
    </border>
  </borders>
  <cellStyleXfs count="2">
    <xf numFmtId="0" fontId="0" fillId="0" borderId="0"/>
    <xf numFmtId="0" fontId="7" fillId="0" borderId="0" applyNumberFormat="0" applyFill="0" applyBorder="0" applyAlignment="0" applyProtection="0"/>
  </cellStyleXfs>
  <cellXfs count="219">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49" fontId="25" fillId="5" borderId="5" xfId="0" applyNumberFormat="1" applyFont="1" applyFill="1" applyBorder="1" applyAlignment="1">
      <alignment horizontal="center" vertical="center" wrapText="1"/>
    </xf>
    <xf numFmtId="165" fontId="26" fillId="5" borderId="11" xfId="0" applyNumberFormat="1" applyFont="1" applyFill="1" applyBorder="1" applyAlignment="1">
      <alignment horizontal="center" vertical="center" wrapText="1"/>
    </xf>
    <xf numFmtId="165" fontId="26" fillId="5" borderId="12" xfId="0" applyNumberFormat="1" applyFont="1" applyFill="1" applyBorder="1" applyAlignment="1">
      <alignment horizontal="center" vertical="center" wrapText="1"/>
    </xf>
    <xf numFmtId="165" fontId="26" fillId="4" borderId="4" xfId="0" applyNumberFormat="1" applyFont="1" applyFill="1" applyBorder="1" applyAlignment="1">
      <alignment horizontal="center" vertical="center" wrapText="1"/>
    </xf>
    <xf numFmtId="165" fontId="26" fillId="5" borderId="13" xfId="0" applyNumberFormat="1" applyFont="1" applyFill="1" applyBorder="1" applyAlignment="1">
      <alignment horizontal="center" vertical="center" wrapText="1"/>
    </xf>
    <xf numFmtId="165" fontId="26" fillId="5" borderId="4" xfId="0" applyNumberFormat="1" applyFont="1" applyFill="1" applyBorder="1" applyAlignment="1">
      <alignment horizontal="center" vertical="center" wrapText="1"/>
    </xf>
    <xf numFmtId="165" fontId="26" fillId="4" borderId="5" xfId="0" applyNumberFormat="1" applyFont="1" applyFill="1" applyBorder="1" applyAlignment="1">
      <alignment horizontal="center" vertical="center" wrapText="1"/>
    </xf>
    <xf numFmtId="165" fontId="26" fillId="4" borderId="14" xfId="0" applyNumberFormat="1" applyFont="1" applyFill="1" applyBorder="1" applyAlignment="1">
      <alignment horizontal="center" vertical="center" wrapText="1"/>
    </xf>
    <xf numFmtId="165" fontId="26" fillId="5" borderId="5" xfId="0" applyNumberFormat="1" applyFont="1" applyFill="1" applyBorder="1" applyAlignment="1">
      <alignment horizontal="center" vertical="center" wrapText="1"/>
    </xf>
    <xf numFmtId="165" fontId="27" fillId="4" borderId="14" xfId="0" applyNumberFormat="1" applyFont="1" applyFill="1" applyBorder="1" applyAlignment="1">
      <alignment horizontal="center" vertical="center" wrapText="1"/>
    </xf>
    <xf numFmtId="165" fontId="27" fillId="5" borderId="4" xfId="0" applyNumberFormat="1" applyFont="1" applyFill="1" applyBorder="1" applyAlignment="1">
      <alignment horizontal="center" vertical="center" wrapText="1"/>
    </xf>
    <xf numFmtId="165" fontId="27" fillId="4" borderId="4" xfId="0" applyNumberFormat="1" applyFont="1" applyFill="1" applyBorder="1" applyAlignment="1">
      <alignment horizontal="center" vertical="center" wrapText="1"/>
    </xf>
    <xf numFmtId="165" fontId="27" fillId="5" borderId="5" xfId="0" applyNumberFormat="1" applyFont="1" applyFill="1" applyBorder="1" applyAlignment="1">
      <alignment horizontal="center" vertical="center" wrapText="1"/>
    </xf>
    <xf numFmtId="165" fontId="27" fillId="4" borderId="5" xfId="0" applyNumberFormat="1" applyFont="1"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xf numFmtId="172" fontId="28" fillId="4" borderId="5" xfId="0" applyNumberFormat="1" applyFont="1" applyFill="1" applyBorder="1" applyAlignment="1">
      <alignment horizontal="center" vertical="center" wrapText="1"/>
    </xf>
    <xf numFmtId="49" fontId="28" fillId="4" borderId="5" xfId="0" applyNumberFormat="1" applyFont="1" applyFill="1" applyBorder="1" applyAlignment="1">
      <alignment horizontal="left" vertical="center" wrapText="1" indent="1"/>
    </xf>
  </cellXfs>
  <cellStyles count="2">
    <cellStyle name="Hiperlink" xfId="1" builtinId="8"/>
    <cellStyle name="Normal" xfId="0" builtinId="0"/>
  </cellStyles>
  <dxfs count="22">
    <dxf>
      <font>
        <sz val="20"/>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dxf>
      <font>
        <sz val="20"/>
        <color auto="1"/>
        <name val="Calibri"/>
        <scheme val="none"/>
      </font>
      <numFmt numFmtId="172" formatCode="dd/mm/yyyy"/>
      <fill>
        <patternFill patternType="solid">
          <bgColor rgb="FFEEF5FC"/>
        </patternFill>
      </fill>
      <alignment horizontal="center" vertical="center" wrapText="1" readingOrder="0"/>
      <border outline="0">
        <left style="medium">
          <color theme="0"/>
        </left>
        <top style="medium">
          <color theme="0"/>
        </top>
      </border>
    </dxf>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21"/>
      <tableStyleElement type="headerRow" dxfId="20"/>
      <tableStyleElement type="firstRowStripe" dxfId="19"/>
      <tableStyleElement type="secondRowStripe" dxfId="18"/>
      <tableStyleElement type="firstColumnStripe" dxfId="17"/>
    </tableStyle>
    <tableStyle name="Estilo de Tabela 1" pivot="0" count="5">
      <tableStyleElement type="wholeTable" dxfId="16"/>
      <tableStyleElement type="headerRow" dxfId="15"/>
      <tableStyleElement type="firstRowStripe" dxfId="14"/>
      <tableStyleElement type="secondRowStripe" dxfId="13"/>
      <tableStyleElement type="firstColumnStripe" dxfId="12"/>
    </tableStyle>
    <tableStyle name="OUTRAS" pivot="0" count="5">
      <tableStyleElement type="wholeTable" dxfId="11"/>
      <tableStyleElement type="headerRow" dxfId="10"/>
      <tableStyleElement type="firstRowStripe" dxfId="9"/>
      <tableStyleElement type="secondRowStripe" dxfId="8"/>
      <tableStyleElement type="firstColumnStripe" dxfId="7"/>
    </tableStyle>
    <tableStyle name="SELEÇÕES" pivot="0" count="5">
      <tableStyleElement type="wholeTable" dxfId="6"/>
      <tableStyleElement type="headerRow" dxfId="5"/>
      <tableStyleElement type="firstRowStripe" dxfId="4"/>
      <tableStyleElement type="secondRowStripe" dxfId="3"/>
      <tableStyleElement type="firstColumnStripe" dxfId="2"/>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s>
    <sheetDataSet>
      <sheetData sheetId="0" refreshError="1"/>
    </sheetDataSet>
  </externalBook>
</externalLink>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268" Type="http://schemas.openxmlformats.org/officeDocument/2006/relationships/revisionLog" Target="revisionLog268.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402" Type="http://schemas.openxmlformats.org/officeDocument/2006/relationships/revisionLog" Target="revisionLog402.xml"/><Relationship Id="rId181" Type="http://schemas.openxmlformats.org/officeDocument/2006/relationships/revisionLog" Target="revisionLog181.xml"/><Relationship Id="rId237" Type="http://schemas.openxmlformats.org/officeDocument/2006/relationships/revisionLog" Target="revisionLog237.xml"/><Relationship Id="rId279" Type="http://schemas.openxmlformats.org/officeDocument/2006/relationships/revisionLog" Target="revisionLog279.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248" Type="http://schemas.openxmlformats.org/officeDocument/2006/relationships/revisionLog" Target="revisionLog248.xml"/><Relationship Id="rId357" Type="http://schemas.openxmlformats.org/officeDocument/2006/relationships/revisionLog" Target="revisionLog357.xml"/><Relationship Id="rId108" Type="http://schemas.openxmlformats.org/officeDocument/2006/relationships/revisionLog" Target="revisionLog108.xml"/><Relationship Id="rId315" Type="http://schemas.openxmlformats.org/officeDocument/2006/relationships/revisionLog" Target="revisionLog315.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172" Type="http://schemas.openxmlformats.org/officeDocument/2006/relationships/revisionLog" Target="revisionLog172.xml"/><Relationship Id="rId228" Type="http://schemas.openxmlformats.org/officeDocument/2006/relationships/revisionLog" Target="revisionLog228.xml"/><Relationship Id="rId281" Type="http://schemas.openxmlformats.org/officeDocument/2006/relationships/revisionLog" Target="revisionLog281.xml"/><Relationship Id="rId337" Type="http://schemas.openxmlformats.org/officeDocument/2006/relationships/revisionLog" Target="revisionLog337.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404" Type="http://schemas.openxmlformats.org/officeDocument/2006/relationships/revisionLog" Target="revisionLog404.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261" Type="http://schemas.openxmlformats.org/officeDocument/2006/relationships/revisionLog" Target="revisionLog261.xml"/><Relationship Id="rId359" Type="http://schemas.openxmlformats.org/officeDocument/2006/relationships/revisionLog" Target="revisionLog359.xml"/><Relationship Id="rId56" Type="http://schemas.openxmlformats.org/officeDocument/2006/relationships/revisionLog" Target="revisionLog56.xml"/><Relationship Id="rId317" Type="http://schemas.openxmlformats.org/officeDocument/2006/relationships/revisionLog" Target="revisionLog317.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230" Type="http://schemas.openxmlformats.org/officeDocument/2006/relationships/revisionLog" Target="revisionLog230.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241" Type="http://schemas.openxmlformats.org/officeDocument/2006/relationships/revisionLog" Target="revisionLog241.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392" Type="http://schemas.openxmlformats.org/officeDocument/2006/relationships/revisionLog" Target="revisionLog392.xml"/><Relationship Id="rId210" Type="http://schemas.openxmlformats.org/officeDocument/2006/relationships/revisionLog" Target="revisionLog210.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196" Type="http://schemas.openxmlformats.org/officeDocument/2006/relationships/revisionLog" Target="revisionLog196.xml"/><Relationship Id="rId319" Type="http://schemas.openxmlformats.org/officeDocument/2006/relationships/revisionLog" Target="revisionLog319.xml"/><Relationship Id="rId221" Type="http://schemas.openxmlformats.org/officeDocument/2006/relationships/revisionLog" Target="revisionLog221.xml"/><Relationship Id="rId263" Type="http://schemas.openxmlformats.org/officeDocument/2006/relationships/revisionLog" Target="revisionLog263.xml"/><Relationship Id="rId242" Type="http://schemas.openxmlformats.org/officeDocument/2006/relationships/revisionLog" Target="revisionLog242.xml"/><Relationship Id="rId284" Type="http://schemas.openxmlformats.org/officeDocument/2006/relationships/revisionLog" Target="revisionLog284.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165" Type="http://schemas.openxmlformats.org/officeDocument/2006/relationships/revisionLog" Target="revisionLog165.xml"/><Relationship Id="rId372" Type="http://schemas.openxmlformats.org/officeDocument/2006/relationships/revisionLog" Target="revisionLog372.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232" Type="http://schemas.openxmlformats.org/officeDocument/2006/relationships/revisionLog" Target="revisionLog232.xml"/><Relationship Id="rId274" Type="http://schemas.openxmlformats.org/officeDocument/2006/relationships/revisionLog" Target="revisionLog274.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27" Type="http://schemas.openxmlformats.org/officeDocument/2006/relationships/revisionLog" Target="revisionLog27.xml"/><Relationship Id="rId48" Type="http://schemas.openxmlformats.org/officeDocument/2006/relationships/revisionLog" Target="revisionLog48.xml"/><Relationship Id="rId69" Type="http://schemas.openxmlformats.org/officeDocument/2006/relationships/revisionLog" Target="revisionLog69.xml"/><Relationship Id="rId113" Type="http://schemas.openxmlformats.org/officeDocument/2006/relationships/revisionLog" Target="revisionLog113.xml"/><Relationship Id="rId134" Type="http://schemas.openxmlformats.org/officeDocument/2006/relationships/revisionLog" Target="revisionLog134.xml"/><Relationship Id="rId320" Type="http://schemas.openxmlformats.org/officeDocument/2006/relationships/revisionLog" Target="revisionLog320.xml"/><Relationship Id="rId80" Type="http://schemas.openxmlformats.org/officeDocument/2006/relationships/revisionLog" Target="revisionLog80.xml"/><Relationship Id="rId155" Type="http://schemas.openxmlformats.org/officeDocument/2006/relationships/revisionLog" Target="revisionLog155.xml"/><Relationship Id="rId176" Type="http://schemas.openxmlformats.org/officeDocument/2006/relationships/revisionLog" Target="revisionLog176.xml"/><Relationship Id="rId197" Type="http://schemas.openxmlformats.org/officeDocument/2006/relationships/revisionLog" Target="revisionLog197.xml"/><Relationship Id="rId341" Type="http://schemas.openxmlformats.org/officeDocument/2006/relationships/revisionLog" Target="revisionLog341.xml"/><Relationship Id="rId362" Type="http://schemas.openxmlformats.org/officeDocument/2006/relationships/revisionLog" Target="revisionLog362.xml"/><Relationship Id="rId383" Type="http://schemas.openxmlformats.org/officeDocument/2006/relationships/revisionLog" Target="revisionLog383.xml"/><Relationship Id="rId201" Type="http://schemas.openxmlformats.org/officeDocument/2006/relationships/revisionLog" Target="revisionLog201.xml"/><Relationship Id="rId222" Type="http://schemas.openxmlformats.org/officeDocument/2006/relationships/revisionLog" Target="revisionLog222.xml"/><Relationship Id="rId243" Type="http://schemas.openxmlformats.org/officeDocument/2006/relationships/revisionLog" Target="revisionLog243.xml"/><Relationship Id="rId264" Type="http://schemas.openxmlformats.org/officeDocument/2006/relationships/revisionLog" Target="revisionLog264.xml"/><Relationship Id="rId285" Type="http://schemas.openxmlformats.org/officeDocument/2006/relationships/revisionLog" Target="revisionLog285.xml"/><Relationship Id="rId310" Type="http://schemas.openxmlformats.org/officeDocument/2006/relationships/revisionLog" Target="revisionLog310.xml"/><Relationship Id="rId38" Type="http://schemas.openxmlformats.org/officeDocument/2006/relationships/revisionLog" Target="revisionLog38.xml"/><Relationship Id="rId59" Type="http://schemas.openxmlformats.org/officeDocument/2006/relationships/revisionLog" Target="revisionLog59.xml"/><Relationship Id="rId103" Type="http://schemas.openxmlformats.org/officeDocument/2006/relationships/revisionLog" Target="revisionLog103.xml"/><Relationship Id="rId124" Type="http://schemas.openxmlformats.org/officeDocument/2006/relationships/revisionLog" Target="revisionLog124.xml"/><Relationship Id="rId70" Type="http://schemas.openxmlformats.org/officeDocument/2006/relationships/revisionLog" Target="revisionLog70.xml"/><Relationship Id="rId91" Type="http://schemas.openxmlformats.org/officeDocument/2006/relationships/revisionLog" Target="revisionLog91.xml"/><Relationship Id="rId145" Type="http://schemas.openxmlformats.org/officeDocument/2006/relationships/revisionLog" Target="revisionLog145.xml"/><Relationship Id="rId166" Type="http://schemas.openxmlformats.org/officeDocument/2006/relationships/revisionLog" Target="revisionLog166.xml"/><Relationship Id="rId187" Type="http://schemas.openxmlformats.org/officeDocument/2006/relationships/revisionLog" Target="revisionLog187.xml"/><Relationship Id="rId331" Type="http://schemas.openxmlformats.org/officeDocument/2006/relationships/revisionLog" Target="revisionLog331.xml"/><Relationship Id="rId352" Type="http://schemas.openxmlformats.org/officeDocument/2006/relationships/revisionLog" Target="revisionLog352.xml"/><Relationship Id="rId373" Type="http://schemas.openxmlformats.org/officeDocument/2006/relationships/revisionLog" Target="revisionLog373.xml"/><Relationship Id="rId394" Type="http://schemas.openxmlformats.org/officeDocument/2006/relationships/revisionLog" Target="revisionLog394.xml"/><Relationship Id="rId408" Type="http://schemas.openxmlformats.org/officeDocument/2006/relationships/revisionLog" Target="revisionLog408.xml"/><Relationship Id="rId254" Type="http://schemas.openxmlformats.org/officeDocument/2006/relationships/revisionLog" Target="revisionLog254.xml"/><Relationship Id="rId212" Type="http://schemas.openxmlformats.org/officeDocument/2006/relationships/revisionLog" Target="revisionLog212.xml"/><Relationship Id="rId233" Type="http://schemas.openxmlformats.org/officeDocument/2006/relationships/revisionLog" Target="revisionLog233.xml"/><Relationship Id="rId28" Type="http://schemas.openxmlformats.org/officeDocument/2006/relationships/revisionLog" Target="revisionLog28.xml"/><Relationship Id="rId49" Type="http://schemas.openxmlformats.org/officeDocument/2006/relationships/revisionLog" Target="revisionLog49.xml"/><Relationship Id="rId114" Type="http://schemas.openxmlformats.org/officeDocument/2006/relationships/revisionLog" Target="revisionLog114.xml"/><Relationship Id="rId275" Type="http://schemas.openxmlformats.org/officeDocument/2006/relationships/revisionLog" Target="revisionLog275.xml"/><Relationship Id="rId296" Type="http://schemas.openxmlformats.org/officeDocument/2006/relationships/revisionLog" Target="revisionLog296.xml"/><Relationship Id="rId300" Type="http://schemas.openxmlformats.org/officeDocument/2006/relationships/revisionLog" Target="revisionLog300.xml"/><Relationship Id="rId60" Type="http://schemas.openxmlformats.org/officeDocument/2006/relationships/revisionLog" Target="revisionLog60.xml"/><Relationship Id="rId81" Type="http://schemas.openxmlformats.org/officeDocument/2006/relationships/revisionLog" Target="revisionLog81.xml"/><Relationship Id="rId135" Type="http://schemas.openxmlformats.org/officeDocument/2006/relationships/revisionLog" Target="revisionLog135.xml"/><Relationship Id="rId156" Type="http://schemas.openxmlformats.org/officeDocument/2006/relationships/revisionLog" Target="revisionLog156.xml"/><Relationship Id="rId177" Type="http://schemas.openxmlformats.org/officeDocument/2006/relationships/revisionLog" Target="revisionLog177.xml"/><Relationship Id="rId198" Type="http://schemas.openxmlformats.org/officeDocument/2006/relationships/revisionLog" Target="revisionLog198.xml"/><Relationship Id="rId321" Type="http://schemas.openxmlformats.org/officeDocument/2006/relationships/revisionLog" Target="revisionLog321.xml"/><Relationship Id="rId342" Type="http://schemas.openxmlformats.org/officeDocument/2006/relationships/revisionLog" Target="revisionLog342.xml"/><Relationship Id="rId363" Type="http://schemas.openxmlformats.org/officeDocument/2006/relationships/revisionLog" Target="revisionLog363.xml"/><Relationship Id="rId384" Type="http://schemas.openxmlformats.org/officeDocument/2006/relationships/revisionLog" Target="revisionLog384.xml"/><Relationship Id="rId202" Type="http://schemas.openxmlformats.org/officeDocument/2006/relationships/revisionLog" Target="revisionLog202.xml"/><Relationship Id="rId223" Type="http://schemas.openxmlformats.org/officeDocument/2006/relationships/revisionLog" Target="revisionLog223.xml"/><Relationship Id="rId244" Type="http://schemas.openxmlformats.org/officeDocument/2006/relationships/revisionLog" Target="revisionLog244.xml"/><Relationship Id="rId18" Type="http://schemas.openxmlformats.org/officeDocument/2006/relationships/revisionLog" Target="revisionLog18.xml"/><Relationship Id="rId39" Type="http://schemas.openxmlformats.org/officeDocument/2006/relationships/revisionLog" Target="revisionLog39.xml"/><Relationship Id="rId265" Type="http://schemas.openxmlformats.org/officeDocument/2006/relationships/revisionLog" Target="revisionLog265.xml"/><Relationship Id="rId286" Type="http://schemas.openxmlformats.org/officeDocument/2006/relationships/revisionLog" Target="revisionLog286.xml"/><Relationship Id="rId50" Type="http://schemas.openxmlformats.org/officeDocument/2006/relationships/revisionLog" Target="revisionLog50.xml"/><Relationship Id="rId104" Type="http://schemas.openxmlformats.org/officeDocument/2006/relationships/revisionLog" Target="revisionLog104.xml"/><Relationship Id="rId125" Type="http://schemas.openxmlformats.org/officeDocument/2006/relationships/revisionLog" Target="revisionLog125.xml"/><Relationship Id="rId146" Type="http://schemas.openxmlformats.org/officeDocument/2006/relationships/revisionLog" Target="revisionLog146.xml"/><Relationship Id="rId167" Type="http://schemas.openxmlformats.org/officeDocument/2006/relationships/revisionLog" Target="revisionLog167.xml"/><Relationship Id="rId188" Type="http://schemas.openxmlformats.org/officeDocument/2006/relationships/revisionLog" Target="revisionLog188.xml"/><Relationship Id="rId311" Type="http://schemas.openxmlformats.org/officeDocument/2006/relationships/revisionLog" Target="revisionLog311.xml"/><Relationship Id="rId332" Type="http://schemas.openxmlformats.org/officeDocument/2006/relationships/revisionLog" Target="revisionLog332.xml"/><Relationship Id="rId353" Type="http://schemas.openxmlformats.org/officeDocument/2006/relationships/revisionLog" Target="revisionLog353.xml"/><Relationship Id="rId374" Type="http://schemas.openxmlformats.org/officeDocument/2006/relationships/revisionLog" Target="revisionLog374.xml"/><Relationship Id="rId395" Type="http://schemas.openxmlformats.org/officeDocument/2006/relationships/revisionLog" Target="revisionLog395.xml"/><Relationship Id="rId409" Type="http://schemas.openxmlformats.org/officeDocument/2006/relationships/revisionLog" Target="revisionLog409.xml"/><Relationship Id="rId71" Type="http://schemas.openxmlformats.org/officeDocument/2006/relationships/revisionLog" Target="revisionLog71.xml"/><Relationship Id="rId92" Type="http://schemas.openxmlformats.org/officeDocument/2006/relationships/revisionLog" Target="revisionLog92.xml"/><Relationship Id="rId213" Type="http://schemas.openxmlformats.org/officeDocument/2006/relationships/revisionLog" Target="revisionLog213.xml"/><Relationship Id="rId234" Type="http://schemas.openxmlformats.org/officeDocument/2006/relationships/revisionLog" Target="revisionLog234.xml"/><Relationship Id="rId297" Type="http://schemas.openxmlformats.org/officeDocument/2006/relationships/revisionLog" Target="revisionLog297.xml"/><Relationship Id="rId29" Type="http://schemas.openxmlformats.org/officeDocument/2006/relationships/revisionLog" Target="revisionLog29.xml"/><Relationship Id="rId255" Type="http://schemas.openxmlformats.org/officeDocument/2006/relationships/revisionLog" Target="revisionLog255.xml"/><Relationship Id="rId276" Type="http://schemas.openxmlformats.org/officeDocument/2006/relationships/revisionLog" Target="revisionLog276.xml"/><Relationship Id="rId40" Type="http://schemas.openxmlformats.org/officeDocument/2006/relationships/revisionLog" Target="revisionLog40.xml"/><Relationship Id="rId115" Type="http://schemas.openxmlformats.org/officeDocument/2006/relationships/revisionLog" Target="revisionLog115.xml"/><Relationship Id="rId136" Type="http://schemas.openxmlformats.org/officeDocument/2006/relationships/revisionLog" Target="revisionLog136.xml"/><Relationship Id="rId157" Type="http://schemas.openxmlformats.org/officeDocument/2006/relationships/revisionLog" Target="revisionLog157.xml"/><Relationship Id="rId178" Type="http://schemas.openxmlformats.org/officeDocument/2006/relationships/revisionLog" Target="revisionLog178.xml"/><Relationship Id="rId301" Type="http://schemas.openxmlformats.org/officeDocument/2006/relationships/revisionLog" Target="revisionLog301.xml"/><Relationship Id="rId322" Type="http://schemas.openxmlformats.org/officeDocument/2006/relationships/revisionLog" Target="revisionLog322.xml"/><Relationship Id="rId343" Type="http://schemas.openxmlformats.org/officeDocument/2006/relationships/revisionLog" Target="revisionLog343.xml"/><Relationship Id="rId364" Type="http://schemas.openxmlformats.org/officeDocument/2006/relationships/revisionLog" Target="revisionLog364.xml"/><Relationship Id="rId61" Type="http://schemas.openxmlformats.org/officeDocument/2006/relationships/revisionLog" Target="revisionLog61.xml"/><Relationship Id="rId82" Type="http://schemas.openxmlformats.org/officeDocument/2006/relationships/revisionLog" Target="revisionLog82.xml"/><Relationship Id="rId199" Type="http://schemas.openxmlformats.org/officeDocument/2006/relationships/revisionLog" Target="revisionLog199.xml"/><Relationship Id="rId203" Type="http://schemas.openxmlformats.org/officeDocument/2006/relationships/revisionLog" Target="revisionLog203.xml"/><Relationship Id="rId385" Type="http://schemas.openxmlformats.org/officeDocument/2006/relationships/revisionLog" Target="revisionLog385.xml"/><Relationship Id="rId19" Type="http://schemas.openxmlformats.org/officeDocument/2006/relationships/revisionLog" Target="revisionLog19.xml"/><Relationship Id="rId224" Type="http://schemas.openxmlformats.org/officeDocument/2006/relationships/revisionLog" Target="revisionLog224.xml"/><Relationship Id="rId245" Type="http://schemas.openxmlformats.org/officeDocument/2006/relationships/revisionLog" Target="revisionLog245.xml"/><Relationship Id="rId266" Type="http://schemas.openxmlformats.org/officeDocument/2006/relationships/revisionLog" Target="revisionLog266.xml"/><Relationship Id="rId287" Type="http://schemas.openxmlformats.org/officeDocument/2006/relationships/revisionLog" Target="revisionLog287.xml"/><Relationship Id="rId410" Type="http://schemas.openxmlformats.org/officeDocument/2006/relationships/revisionLog" Target="revisionLog1.xml"/><Relationship Id="rId30" Type="http://schemas.openxmlformats.org/officeDocument/2006/relationships/revisionLog" Target="revisionLog30.xml"/><Relationship Id="rId105" Type="http://schemas.openxmlformats.org/officeDocument/2006/relationships/revisionLog" Target="revisionLog105.xml"/><Relationship Id="rId126" Type="http://schemas.openxmlformats.org/officeDocument/2006/relationships/revisionLog" Target="revisionLog126.xml"/><Relationship Id="rId147" Type="http://schemas.openxmlformats.org/officeDocument/2006/relationships/revisionLog" Target="revisionLog147.xml"/><Relationship Id="rId168" Type="http://schemas.openxmlformats.org/officeDocument/2006/relationships/revisionLog" Target="revisionLog168.xml"/><Relationship Id="rId312" Type="http://schemas.openxmlformats.org/officeDocument/2006/relationships/revisionLog" Target="revisionLog312.xml"/><Relationship Id="rId333" Type="http://schemas.openxmlformats.org/officeDocument/2006/relationships/revisionLog" Target="revisionLog333.xml"/><Relationship Id="rId354" Type="http://schemas.openxmlformats.org/officeDocument/2006/relationships/revisionLog" Target="revisionLog354.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189" Type="http://schemas.openxmlformats.org/officeDocument/2006/relationships/revisionLog" Target="revisionLog189.xml"/><Relationship Id="rId375" Type="http://schemas.openxmlformats.org/officeDocument/2006/relationships/revisionLog" Target="revisionLog375.xml"/><Relationship Id="rId396" Type="http://schemas.openxmlformats.org/officeDocument/2006/relationships/revisionLog" Target="revisionLog396.xml"/><Relationship Id="rId400" Type="http://schemas.openxmlformats.org/officeDocument/2006/relationships/revisionLog" Target="revisionLog400.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277" Type="http://schemas.openxmlformats.org/officeDocument/2006/relationships/revisionLog" Target="revisionLog277.xml"/><Relationship Id="rId298" Type="http://schemas.openxmlformats.org/officeDocument/2006/relationships/revisionLog" Target="revisionLog298.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2.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397" Type="http://schemas.openxmlformats.org/officeDocument/2006/relationships/revisionLog" Target="revisionLog397.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401" Type="http://schemas.openxmlformats.org/officeDocument/2006/relationships/revisionLog" Target="revisionLog401.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303" Type="http://schemas.openxmlformats.org/officeDocument/2006/relationships/revisionLog" Target="revisionLog303.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3.xml"/><Relationship Id="rId107" Type="http://schemas.openxmlformats.org/officeDocument/2006/relationships/revisionLog" Target="revisionLog107.xml"/><Relationship Id="rId289" Type="http://schemas.openxmlformats.org/officeDocument/2006/relationships/revisionLog" Target="revisionLog289.xml"/><Relationship Id="rId398" Type="http://schemas.openxmlformats.org/officeDocument/2006/relationships/revisionLog" Target="revisionLog398.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258" Type="http://schemas.openxmlformats.org/officeDocument/2006/relationships/revisionLog" Target="revisionLog258.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238" Type="http://schemas.openxmlformats.org/officeDocument/2006/relationships/revisionLog" Target="revisionLog238.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316" Type="http://schemas.openxmlformats.org/officeDocument/2006/relationships/revisionLog" Target="revisionLog316.xml"/><Relationship Id="rId109" Type="http://schemas.openxmlformats.org/officeDocument/2006/relationships/revisionLog" Target="revisionLog109.xml"/><Relationship Id="rId260" Type="http://schemas.openxmlformats.org/officeDocument/2006/relationships/revisionLog" Target="revisionLog260.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271" Type="http://schemas.openxmlformats.org/officeDocument/2006/relationships/revisionLog" Target="revisionLog271.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240" Type="http://schemas.openxmlformats.org/officeDocument/2006/relationships/revisionLog" Target="revisionLog240.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405" Type="http://schemas.openxmlformats.org/officeDocument/2006/relationships/revisionLog" Target="revisionLog405.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251" Type="http://schemas.openxmlformats.org/officeDocument/2006/relationships/revisionLog" Target="revisionLog251.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220" Type="http://schemas.openxmlformats.org/officeDocument/2006/relationships/revisionLog" Target="revisionLog220.xml"/><Relationship Id="rId318" Type="http://schemas.openxmlformats.org/officeDocument/2006/relationships/revisionLog" Target="revisionLog318.xml"/><Relationship Id="rId57" Type="http://schemas.openxmlformats.org/officeDocument/2006/relationships/revisionLog" Target="revisionLog57.xml"/><Relationship Id="rId262" Type="http://schemas.openxmlformats.org/officeDocument/2006/relationships/revisionLog" Target="revisionLog262.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200" Type="http://schemas.openxmlformats.org/officeDocument/2006/relationships/revisionLog" Target="revisionLog200.xml"/><Relationship Id="rId382" Type="http://schemas.openxmlformats.org/officeDocument/2006/relationships/revisionLog" Target="revisionLog382.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748FD72B-D5AE-4C72-B516-00E6917FC801}" diskRevisions="1" revisionId="2627" version="412">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 guid="{B51582AB-D98F-4DAA-A828-C6F467507899}" dateTime="2026-08-28T09:58:29" maxSheetId="14" userName="Antonio Carlos Guimarães Deiró" r:id="rId59" minRId="318">
    <sheetIdMap count="13">
      <sheetId val="1"/>
      <sheetId val="2"/>
      <sheetId val="3"/>
      <sheetId val="4"/>
      <sheetId val="5"/>
      <sheetId val="6"/>
      <sheetId val="7"/>
      <sheetId val="8"/>
      <sheetId val="9"/>
      <sheetId val="10"/>
      <sheetId val="11"/>
      <sheetId val="12"/>
      <sheetId val="13"/>
    </sheetIdMap>
  </header>
  <header guid="{99157EBD-1F54-4601-B16D-818E1CC60ECA}" dateTime="2026-08-28T09:59:22" maxSheetId="14" userName="Diego Rocha Figueiredo" r:id="rId60">
    <sheetIdMap count="13">
      <sheetId val="1"/>
      <sheetId val="2"/>
      <sheetId val="3"/>
      <sheetId val="4"/>
      <sheetId val="5"/>
      <sheetId val="6"/>
      <sheetId val="7"/>
      <sheetId val="8"/>
      <sheetId val="9"/>
      <sheetId val="10"/>
      <sheetId val="11"/>
      <sheetId val="12"/>
      <sheetId val="13"/>
    </sheetIdMap>
  </header>
  <header guid="{E18A3641-FB29-45B0-84F5-074C5401E391}" dateTime="2026-08-28T10:00:40" maxSheetId="14" userName="Diego Rocha Figueiredo" r:id="rId61">
    <sheetIdMap count="13">
      <sheetId val="1"/>
      <sheetId val="2"/>
      <sheetId val="3"/>
      <sheetId val="4"/>
      <sheetId val="5"/>
      <sheetId val="6"/>
      <sheetId val="7"/>
      <sheetId val="8"/>
      <sheetId val="9"/>
      <sheetId val="10"/>
      <sheetId val="11"/>
      <sheetId val="12"/>
      <sheetId val="13"/>
    </sheetIdMap>
  </header>
  <header guid="{3461CDFB-A74A-4D18-B695-3D7AE891FCAC}" dateTime="2026-08-28T10:02:23" maxSheetId="14" userName="Antonio Carlos Guimarães Deiró" r:id="rId62">
    <sheetIdMap count="13">
      <sheetId val="1"/>
      <sheetId val="2"/>
      <sheetId val="3"/>
      <sheetId val="4"/>
      <sheetId val="5"/>
      <sheetId val="6"/>
      <sheetId val="7"/>
      <sheetId val="8"/>
      <sheetId val="9"/>
      <sheetId val="10"/>
      <sheetId val="11"/>
      <sheetId val="12"/>
      <sheetId val="13"/>
    </sheetIdMap>
  </header>
  <header guid="{A570A960-ED9A-458D-91B6-EB460F9790C7}" dateTime="2026-08-28T10:03:11" maxSheetId="14" userName="Joélio Balbino Santana" r:id="rId63" minRId="331" maxRId="335">
    <sheetIdMap count="13">
      <sheetId val="1"/>
      <sheetId val="2"/>
      <sheetId val="3"/>
      <sheetId val="4"/>
      <sheetId val="5"/>
      <sheetId val="6"/>
      <sheetId val="7"/>
      <sheetId val="8"/>
      <sheetId val="9"/>
      <sheetId val="10"/>
      <sheetId val="11"/>
      <sheetId val="12"/>
      <sheetId val="13"/>
    </sheetIdMap>
  </header>
  <header guid="{8E9D6C34-A128-41E7-8E08-C8F85CB735D4}" dateTime="2026-08-28T10:04:00" maxSheetId="14" userName="Antonio Carlos Guimarães Deiró" r:id="rId64" minRId="341">
    <sheetIdMap count="13">
      <sheetId val="1"/>
      <sheetId val="2"/>
      <sheetId val="3"/>
      <sheetId val="4"/>
      <sheetId val="5"/>
      <sheetId val="6"/>
      <sheetId val="7"/>
      <sheetId val="8"/>
      <sheetId val="9"/>
      <sheetId val="10"/>
      <sheetId val="11"/>
      <sheetId val="12"/>
      <sheetId val="13"/>
    </sheetIdMap>
  </header>
  <header guid="{1E5BF3FB-9C04-452C-95EF-268926BEE711}" dateTime="2026-08-28T10:05:10" maxSheetId="14" userName="Antonio Carlos Guimarães Deiró" r:id="rId65">
    <sheetIdMap count="13">
      <sheetId val="1"/>
      <sheetId val="2"/>
      <sheetId val="3"/>
      <sheetId val="4"/>
      <sheetId val="5"/>
      <sheetId val="6"/>
      <sheetId val="7"/>
      <sheetId val="8"/>
      <sheetId val="9"/>
      <sheetId val="10"/>
      <sheetId val="11"/>
      <sheetId val="12"/>
      <sheetId val="13"/>
    </sheetIdMap>
  </header>
  <header guid="{4AF19094-F4C4-4894-AC3E-DB17C3D3165A}" dateTime="2026-08-28T10:06:22" maxSheetId="14" userName="Antonio Carlos Guimarães Deiró" r:id="rId66" minRId="350">
    <sheetIdMap count="13">
      <sheetId val="1"/>
      <sheetId val="2"/>
      <sheetId val="3"/>
      <sheetId val="4"/>
      <sheetId val="5"/>
      <sheetId val="6"/>
      <sheetId val="7"/>
      <sheetId val="8"/>
      <sheetId val="9"/>
      <sheetId val="10"/>
      <sheetId val="11"/>
      <sheetId val="12"/>
      <sheetId val="13"/>
    </sheetIdMap>
  </header>
  <header guid="{BEB7AF6B-AC8A-4E58-B50A-DA2D442E7A57}" dateTime="2026-08-28T10:10:12" maxSheetId="14" userName="Antonio Carlos Guimarães Deiró" r:id="rId67" minRId="351">
    <sheetIdMap count="13">
      <sheetId val="1"/>
      <sheetId val="2"/>
      <sheetId val="3"/>
      <sheetId val="4"/>
      <sheetId val="5"/>
      <sheetId val="6"/>
      <sheetId val="7"/>
      <sheetId val="8"/>
      <sheetId val="9"/>
      <sheetId val="10"/>
      <sheetId val="11"/>
      <sheetId val="12"/>
      <sheetId val="13"/>
    </sheetIdMap>
  </header>
  <header guid="{D99D2D72-233A-4BDE-98C3-4760B7A76EFC}" dateTime="2026-08-28T10:10:54" maxSheetId="14" userName="Antonio Carlos Guimarães Deiró" r:id="rId68" minRId="356">
    <sheetIdMap count="13">
      <sheetId val="1"/>
      <sheetId val="2"/>
      <sheetId val="3"/>
      <sheetId val="4"/>
      <sheetId val="5"/>
      <sheetId val="6"/>
      <sheetId val="7"/>
      <sheetId val="8"/>
      <sheetId val="9"/>
      <sheetId val="10"/>
      <sheetId val="11"/>
      <sheetId val="12"/>
      <sheetId val="13"/>
    </sheetIdMap>
  </header>
  <header guid="{A730417F-A59B-4852-B437-3865000485A1}" dateTime="2026-08-28T10:11:40" maxSheetId="14" userName="Antonio Carlos Guimarães Deiró" r:id="rId69" minRId="357">
    <sheetIdMap count="13">
      <sheetId val="1"/>
      <sheetId val="2"/>
      <sheetId val="3"/>
      <sheetId val="4"/>
      <sheetId val="5"/>
      <sheetId val="6"/>
      <sheetId val="7"/>
      <sheetId val="8"/>
      <sheetId val="9"/>
      <sheetId val="10"/>
      <sheetId val="11"/>
      <sheetId val="12"/>
      <sheetId val="13"/>
    </sheetIdMap>
  </header>
  <header guid="{71DAEE01-2A72-48DE-A7C8-B89D94A1BF06}" dateTime="2026-08-28T10:12:04" maxSheetId="14" userName="Antonio Carlos Guimarães Deiró" r:id="rId70" minRId="358">
    <sheetIdMap count="13">
      <sheetId val="1"/>
      <sheetId val="2"/>
      <sheetId val="3"/>
      <sheetId val="4"/>
      <sheetId val="5"/>
      <sheetId val="6"/>
      <sheetId val="7"/>
      <sheetId val="8"/>
      <sheetId val="9"/>
      <sheetId val="10"/>
      <sheetId val="11"/>
      <sheetId val="12"/>
      <sheetId val="13"/>
    </sheetIdMap>
  </header>
  <header guid="{A32D8579-3DDD-498C-83EE-715A9797069E}" dateTime="2026-08-28T10:12:27" maxSheetId="14" userName="Antonio Carlos Guimarães Deiró" r:id="rId71" minRId="359">
    <sheetIdMap count="13">
      <sheetId val="1"/>
      <sheetId val="2"/>
      <sheetId val="3"/>
      <sheetId val="4"/>
      <sheetId val="5"/>
      <sheetId val="6"/>
      <sheetId val="7"/>
      <sheetId val="8"/>
      <sheetId val="9"/>
      <sheetId val="10"/>
      <sheetId val="11"/>
      <sheetId val="12"/>
      <sheetId val="13"/>
    </sheetIdMap>
  </header>
  <header guid="{A14B9EA6-06F8-4ABC-9ECE-C9B968078727}" dateTime="2026-08-28T10:13:11" maxSheetId="14" userName="Antonio Carlos Guimarães Deiró" r:id="rId72" minRId="360">
    <sheetIdMap count="13">
      <sheetId val="1"/>
      <sheetId val="2"/>
      <sheetId val="3"/>
      <sheetId val="4"/>
      <sheetId val="5"/>
      <sheetId val="6"/>
      <sheetId val="7"/>
      <sheetId val="8"/>
      <sheetId val="9"/>
      <sheetId val="10"/>
      <sheetId val="11"/>
      <sheetId val="12"/>
      <sheetId val="13"/>
    </sheetIdMap>
  </header>
  <header guid="{FFFF8EE3-91B5-4BD3-9C0F-62AD3E64AD82}" dateTime="2026-08-28T10:13:52" maxSheetId="14" userName="Antonio Carlos Guimarães Deiró" r:id="rId73" minRId="361">
    <sheetIdMap count="13">
      <sheetId val="1"/>
      <sheetId val="2"/>
      <sheetId val="3"/>
      <sheetId val="4"/>
      <sheetId val="5"/>
      <sheetId val="6"/>
      <sheetId val="7"/>
      <sheetId val="8"/>
      <sheetId val="9"/>
      <sheetId val="10"/>
      <sheetId val="11"/>
      <sheetId val="12"/>
      <sheetId val="13"/>
    </sheetIdMap>
  </header>
  <header guid="{CF11E097-B2D6-47F8-AD31-A7B4FD466AB2}" dateTime="2026-08-28T10:14:15" maxSheetId="14" userName="Antonio Carlos Guimarães Deiró" r:id="rId74" minRId="362">
    <sheetIdMap count="13">
      <sheetId val="1"/>
      <sheetId val="2"/>
      <sheetId val="3"/>
      <sheetId val="4"/>
      <sheetId val="5"/>
      <sheetId val="6"/>
      <sheetId val="7"/>
      <sheetId val="8"/>
      <sheetId val="9"/>
      <sheetId val="10"/>
      <sheetId val="11"/>
      <sheetId val="12"/>
      <sheetId val="13"/>
    </sheetIdMap>
  </header>
  <header guid="{A2F09E9E-8435-40F5-8197-243294DE8E87}" dateTime="2026-08-28T10:15:27" maxSheetId="14" userName="Antonio Carlos Guimarães Deiró" r:id="rId75" minRId="363">
    <sheetIdMap count="13">
      <sheetId val="1"/>
      <sheetId val="2"/>
      <sheetId val="3"/>
      <sheetId val="4"/>
      <sheetId val="5"/>
      <sheetId val="6"/>
      <sheetId val="7"/>
      <sheetId val="8"/>
      <sheetId val="9"/>
      <sheetId val="10"/>
      <sheetId val="11"/>
      <sheetId val="12"/>
      <sheetId val="13"/>
    </sheetIdMap>
  </header>
  <header guid="{A49E497F-27EF-4C4D-812B-6575B8B21E87}" dateTime="2026-08-28T10:15:48" maxSheetId="14" userName="Antonio Carlos Guimarães Deiró" r:id="rId76" minRId="364">
    <sheetIdMap count="13">
      <sheetId val="1"/>
      <sheetId val="2"/>
      <sheetId val="3"/>
      <sheetId val="4"/>
      <sheetId val="5"/>
      <sheetId val="6"/>
      <sheetId val="7"/>
      <sheetId val="8"/>
      <sheetId val="9"/>
      <sheetId val="10"/>
      <sheetId val="11"/>
      <sheetId val="12"/>
      <sheetId val="13"/>
    </sheetIdMap>
  </header>
  <header guid="{8E4EF28B-74EA-4987-941D-CCC34EB3633C}" dateTime="2026-08-28T10:16:52" maxSheetId="14" userName="Antonio Carlos Guimarães Deiró" r:id="rId77" minRId="365">
    <sheetIdMap count="13">
      <sheetId val="1"/>
      <sheetId val="2"/>
      <sheetId val="3"/>
      <sheetId val="4"/>
      <sheetId val="5"/>
      <sheetId val="6"/>
      <sheetId val="7"/>
      <sheetId val="8"/>
      <sheetId val="9"/>
      <sheetId val="10"/>
      <sheetId val="11"/>
      <sheetId val="12"/>
      <sheetId val="13"/>
    </sheetIdMap>
  </header>
  <header guid="{B7BFC5C8-F364-4A3B-AAAC-B068E88B5B73}" dateTime="2026-08-28T10:17:31" maxSheetId="14" userName="Antonio Carlos Guimarães Deiró" r:id="rId78" minRId="366">
    <sheetIdMap count="13">
      <sheetId val="1"/>
      <sheetId val="2"/>
      <sheetId val="3"/>
      <sheetId val="4"/>
      <sheetId val="5"/>
      <sheetId val="6"/>
      <sheetId val="7"/>
      <sheetId val="8"/>
      <sheetId val="9"/>
      <sheetId val="10"/>
      <sheetId val="11"/>
      <sheetId val="12"/>
      <sheetId val="13"/>
    </sheetIdMap>
  </header>
  <header guid="{DE6D45F2-8428-429B-AEBB-35C0410C9A7C}" dateTime="2026-08-28T10:17:38" maxSheetId="14" userName="Marcelo Pereira dos Santos" r:id="rId79" minRId="367" maxRId="370">
    <sheetIdMap count="13">
      <sheetId val="1"/>
      <sheetId val="2"/>
      <sheetId val="3"/>
      <sheetId val="4"/>
      <sheetId val="5"/>
      <sheetId val="6"/>
      <sheetId val="7"/>
      <sheetId val="8"/>
      <sheetId val="9"/>
      <sheetId val="10"/>
      <sheetId val="11"/>
      <sheetId val="12"/>
      <sheetId val="13"/>
    </sheetIdMap>
  </header>
  <header guid="{8E97BB71-1024-40DD-84AF-7A03FF15BB01}" dateTime="2026-08-28T10:18:31" maxSheetId="14" userName="Antonio Carlos Guimarães Deiró" r:id="rId80" minRId="376">
    <sheetIdMap count="13">
      <sheetId val="1"/>
      <sheetId val="2"/>
      <sheetId val="3"/>
      <sheetId val="4"/>
      <sheetId val="5"/>
      <sheetId val="6"/>
      <sheetId val="7"/>
      <sheetId val="8"/>
      <sheetId val="9"/>
      <sheetId val="10"/>
      <sheetId val="11"/>
      <sheetId val="12"/>
      <sheetId val="13"/>
    </sheetIdMap>
  </header>
  <header guid="{1AE142B9-2252-406B-99B0-19FEE082AC16}" dateTime="2026-08-28T10:19:06" maxSheetId="14" userName="Antonio Carlos Guimarães Deiró" r:id="rId81" minRId="377">
    <sheetIdMap count="13">
      <sheetId val="1"/>
      <sheetId val="2"/>
      <sheetId val="3"/>
      <sheetId val="4"/>
      <sheetId val="5"/>
      <sheetId val="6"/>
      <sheetId val="7"/>
      <sheetId val="8"/>
      <sheetId val="9"/>
      <sheetId val="10"/>
      <sheetId val="11"/>
      <sheetId val="12"/>
      <sheetId val="13"/>
    </sheetIdMap>
  </header>
  <header guid="{97A20772-E9A7-488C-BBC0-D2048373D867}" dateTime="2026-08-28T10:19:48" maxSheetId="14" userName="Antonio Carlos Guimarães Deiró" r:id="rId82" minRId="378">
    <sheetIdMap count="13">
      <sheetId val="1"/>
      <sheetId val="2"/>
      <sheetId val="3"/>
      <sheetId val="4"/>
      <sheetId val="5"/>
      <sheetId val="6"/>
      <sheetId val="7"/>
      <sheetId val="8"/>
      <sheetId val="9"/>
      <sheetId val="10"/>
      <sheetId val="11"/>
      <sheetId val="12"/>
      <sheetId val="13"/>
    </sheetIdMap>
  </header>
  <header guid="{3CFDF9DA-C39E-4735-AEE4-5D3592E40D9A}" dateTime="2026-08-28T10:20:59" maxSheetId="14" userName="Marcelo Pereira dos Santos" r:id="rId83" minRId="379">
    <sheetIdMap count="13">
      <sheetId val="1"/>
      <sheetId val="2"/>
      <sheetId val="3"/>
      <sheetId val="4"/>
      <sheetId val="5"/>
      <sheetId val="6"/>
      <sheetId val="7"/>
      <sheetId val="8"/>
      <sheetId val="9"/>
      <sheetId val="10"/>
      <sheetId val="11"/>
      <sheetId val="12"/>
      <sheetId val="13"/>
    </sheetIdMap>
  </header>
  <header guid="{EB9FA88D-3A54-41B0-9D7D-9876E74BFCBF}" dateTime="2026-08-28T10:24:16" maxSheetId="14" userName="Antonio Carlos Guimarães Deiró" r:id="rId84" minRId="385">
    <sheetIdMap count="13">
      <sheetId val="1"/>
      <sheetId val="2"/>
      <sheetId val="3"/>
      <sheetId val="4"/>
      <sheetId val="5"/>
      <sheetId val="6"/>
      <sheetId val="7"/>
      <sheetId val="8"/>
      <sheetId val="9"/>
      <sheetId val="10"/>
      <sheetId val="11"/>
      <sheetId val="12"/>
      <sheetId val="13"/>
    </sheetIdMap>
  </header>
  <header guid="{3FB7752A-F658-4AB2-9B86-C1BC91835F78}" dateTime="2026-08-28T10:24:45" maxSheetId="14" userName="Diego Rocha Figueiredo" r:id="rId85">
    <sheetIdMap count="13">
      <sheetId val="1"/>
      <sheetId val="2"/>
      <sheetId val="3"/>
      <sheetId val="4"/>
      <sheetId val="5"/>
      <sheetId val="6"/>
      <sheetId val="7"/>
      <sheetId val="8"/>
      <sheetId val="9"/>
      <sheetId val="10"/>
      <sheetId val="11"/>
      <sheetId val="12"/>
      <sheetId val="13"/>
    </sheetIdMap>
  </header>
  <header guid="{715C24E6-6142-4BE3-A53F-9A1141B366EE}" dateTime="2026-08-28T10:25:30" maxSheetId="14" userName="Antonio Carlos Guimarães Deiró" r:id="rId86" minRId="394">
    <sheetIdMap count="13">
      <sheetId val="1"/>
      <sheetId val="2"/>
      <sheetId val="3"/>
      <sheetId val="4"/>
      <sheetId val="5"/>
      <sheetId val="6"/>
      <sheetId val="7"/>
      <sheetId val="8"/>
      <sheetId val="9"/>
      <sheetId val="10"/>
      <sheetId val="11"/>
      <sheetId val="12"/>
      <sheetId val="13"/>
    </sheetIdMap>
  </header>
  <header guid="{52D21762-8D34-4DBF-8DC6-48E18DE21245}" dateTime="2026-08-28T10:27:46" maxSheetId="14" userName="Antonio Carlos Guimarães Deiró" r:id="rId87" minRId="399">
    <sheetIdMap count="13">
      <sheetId val="1"/>
      <sheetId val="2"/>
      <sheetId val="3"/>
      <sheetId val="4"/>
      <sheetId val="5"/>
      <sheetId val="6"/>
      <sheetId val="7"/>
      <sheetId val="8"/>
      <sheetId val="9"/>
      <sheetId val="10"/>
      <sheetId val="11"/>
      <sheetId val="12"/>
      <sheetId val="13"/>
    </sheetIdMap>
  </header>
  <header guid="{5EA829CF-B12D-4908-BF87-DBB668B57060}" dateTime="2026-08-28T10:29:42" maxSheetId="14" userName="Antonio Carlos Guimarães Deiró" r:id="rId88" minRId="404">
    <sheetIdMap count="13">
      <sheetId val="1"/>
      <sheetId val="2"/>
      <sheetId val="3"/>
      <sheetId val="4"/>
      <sheetId val="5"/>
      <sheetId val="6"/>
      <sheetId val="7"/>
      <sheetId val="8"/>
      <sheetId val="9"/>
      <sheetId val="10"/>
      <sheetId val="11"/>
      <sheetId val="12"/>
      <sheetId val="13"/>
    </sheetIdMap>
  </header>
  <header guid="{9CD42EF3-A59E-4B48-A07C-543A2A1F01EB}" dateTime="2026-08-28T10:30:23" maxSheetId="14" userName="Marcelo Pereira dos Santos" r:id="rId89" minRId="409" maxRId="415">
    <sheetIdMap count="13">
      <sheetId val="1"/>
      <sheetId val="2"/>
      <sheetId val="3"/>
      <sheetId val="4"/>
      <sheetId val="5"/>
      <sheetId val="6"/>
      <sheetId val="7"/>
      <sheetId val="8"/>
      <sheetId val="9"/>
      <sheetId val="10"/>
      <sheetId val="11"/>
      <sheetId val="12"/>
      <sheetId val="13"/>
    </sheetIdMap>
  </header>
  <header guid="{B43FFA94-1A08-4824-ACBB-C4DA893036EE}" dateTime="2026-08-28T10:30:51" maxSheetId="14" userName="Antonio Carlos Guimarães Deiró" r:id="rId90" minRId="421">
    <sheetIdMap count="13">
      <sheetId val="1"/>
      <sheetId val="2"/>
      <sheetId val="3"/>
      <sheetId val="4"/>
      <sheetId val="5"/>
      <sheetId val="6"/>
      <sheetId val="7"/>
      <sheetId val="8"/>
      <sheetId val="9"/>
      <sheetId val="10"/>
      <sheetId val="11"/>
      <sheetId val="12"/>
      <sheetId val="13"/>
    </sheetIdMap>
  </header>
  <header guid="{B2896EAF-53E5-4260-92E9-38102F4BDD0E}" dateTime="2026-08-28T10:31:31" maxSheetId="14" userName="Marcelo Pereira dos Santos" r:id="rId91" minRId="426">
    <sheetIdMap count="13">
      <sheetId val="1"/>
      <sheetId val="2"/>
      <sheetId val="3"/>
      <sheetId val="4"/>
      <sheetId val="5"/>
      <sheetId val="6"/>
      <sheetId val="7"/>
      <sheetId val="8"/>
      <sheetId val="9"/>
      <sheetId val="10"/>
      <sheetId val="11"/>
      <sheetId val="12"/>
      <sheetId val="13"/>
    </sheetIdMap>
  </header>
  <header guid="{F17929D6-8AA6-49AA-BB6C-09C3E7124320}" dateTime="2026-08-28T10:32:01" maxSheetId="14" userName="Antonio Carlos Guimarães Deiró" r:id="rId92" minRId="432">
    <sheetIdMap count="13">
      <sheetId val="1"/>
      <sheetId val="2"/>
      <sheetId val="3"/>
      <sheetId val="4"/>
      <sheetId val="5"/>
      <sheetId val="6"/>
      <sheetId val="7"/>
      <sheetId val="8"/>
      <sheetId val="9"/>
      <sheetId val="10"/>
      <sheetId val="11"/>
      <sheetId val="12"/>
      <sheetId val="13"/>
    </sheetIdMap>
  </header>
  <header guid="{B0CF59C6-2473-43A4-9817-5FB287A82524}" dateTime="2026-08-28T10:33:05" maxSheetId="14" userName="Antonio Carlos Guimarães Deiró" r:id="rId93" minRId="437">
    <sheetIdMap count="13">
      <sheetId val="1"/>
      <sheetId val="2"/>
      <sheetId val="3"/>
      <sheetId val="4"/>
      <sheetId val="5"/>
      <sheetId val="6"/>
      <sheetId val="7"/>
      <sheetId val="8"/>
      <sheetId val="9"/>
      <sheetId val="10"/>
      <sheetId val="11"/>
      <sheetId val="12"/>
      <sheetId val="13"/>
    </sheetIdMap>
  </header>
  <header guid="{0C5860AF-8C60-45A2-8151-BC7030C2DC50}" dateTime="2026-08-28T10:35:05" maxSheetId="14" userName="Antonio Carlos Guimarães Deiró" r:id="rId94" minRId="442">
    <sheetIdMap count="13">
      <sheetId val="1"/>
      <sheetId val="2"/>
      <sheetId val="3"/>
      <sheetId val="4"/>
      <sheetId val="5"/>
      <sheetId val="6"/>
      <sheetId val="7"/>
      <sheetId val="8"/>
      <sheetId val="9"/>
      <sheetId val="10"/>
      <sheetId val="11"/>
      <sheetId val="12"/>
      <sheetId val="13"/>
    </sheetIdMap>
  </header>
  <header guid="{B291C981-0FAF-446F-8625-3CB5908316DD}" dateTime="2026-08-28T10:35:50" maxSheetId="14" userName="Marcelo Pereira dos Santos" r:id="rId95" minRId="447" maxRId="449">
    <sheetIdMap count="13">
      <sheetId val="1"/>
      <sheetId val="2"/>
      <sheetId val="3"/>
      <sheetId val="4"/>
      <sheetId val="5"/>
      <sheetId val="6"/>
      <sheetId val="7"/>
      <sheetId val="8"/>
      <sheetId val="9"/>
      <sheetId val="10"/>
      <sheetId val="11"/>
      <sheetId val="12"/>
      <sheetId val="13"/>
    </sheetIdMap>
  </header>
  <header guid="{747686C2-7DC7-46EF-A404-E556EFE65666}" dateTime="2026-08-28T10:36:22" maxSheetId="14" userName="Joélio Balbino Santana" r:id="rId96" minRId="455" maxRId="462">
    <sheetIdMap count="13">
      <sheetId val="1"/>
      <sheetId val="2"/>
      <sheetId val="3"/>
      <sheetId val="4"/>
      <sheetId val="5"/>
      <sheetId val="6"/>
      <sheetId val="7"/>
      <sheetId val="8"/>
      <sheetId val="9"/>
      <sheetId val="10"/>
      <sheetId val="11"/>
      <sheetId val="12"/>
      <sheetId val="13"/>
    </sheetIdMap>
  </header>
  <header guid="{2A871DC3-9D84-4D82-9DE8-8C4CC723ACD4}" dateTime="2026-08-28T10:38:03" maxSheetId="14" userName="Antonio Carlos Guimarães Deiró" r:id="rId97" minRId="463">
    <sheetIdMap count="13">
      <sheetId val="1"/>
      <sheetId val="2"/>
      <sheetId val="3"/>
      <sheetId val="4"/>
      <sheetId val="5"/>
      <sheetId val="6"/>
      <sheetId val="7"/>
      <sheetId val="8"/>
      <sheetId val="9"/>
      <sheetId val="10"/>
      <sheetId val="11"/>
      <sheetId val="12"/>
      <sheetId val="13"/>
    </sheetIdMap>
  </header>
  <header guid="{5E5D2B94-3C5D-42AE-99EA-94E9C1BB5455}" dateTime="2026-08-28T10:39:08" maxSheetId="14" userName="Antonio Carlos Guimarães Deiró" r:id="rId98" minRId="468">
    <sheetIdMap count="13">
      <sheetId val="1"/>
      <sheetId val="2"/>
      <sheetId val="3"/>
      <sheetId val="4"/>
      <sheetId val="5"/>
      <sheetId val="6"/>
      <sheetId val="7"/>
      <sheetId val="8"/>
      <sheetId val="9"/>
      <sheetId val="10"/>
      <sheetId val="11"/>
      <sheetId val="12"/>
      <sheetId val="13"/>
    </sheetIdMap>
  </header>
  <header guid="{7285A5CC-A8C9-40B4-A5B0-CE490912DDAA}" dateTime="2026-08-28T10:40:21" maxSheetId="14" userName="Antonio Carlos Guimarães Deiró" r:id="rId99" minRId="473">
    <sheetIdMap count="13">
      <sheetId val="1"/>
      <sheetId val="2"/>
      <sheetId val="3"/>
      <sheetId val="4"/>
      <sheetId val="5"/>
      <sheetId val="6"/>
      <sheetId val="7"/>
      <sheetId val="8"/>
      <sheetId val="9"/>
      <sheetId val="10"/>
      <sheetId val="11"/>
      <sheetId val="12"/>
      <sheetId val="13"/>
    </sheetIdMap>
  </header>
  <header guid="{A932165F-74A0-4A90-8674-7B31C726FD40}" dateTime="2026-08-28T10:41:33" maxSheetId="14" userName="Antonio Carlos Guimarães Deiró" r:id="rId100">
    <sheetIdMap count="13">
      <sheetId val="1"/>
      <sheetId val="2"/>
      <sheetId val="3"/>
      <sheetId val="4"/>
      <sheetId val="5"/>
      <sheetId val="6"/>
      <sheetId val="7"/>
      <sheetId val="8"/>
      <sheetId val="9"/>
      <sheetId val="10"/>
      <sheetId val="11"/>
      <sheetId val="12"/>
      <sheetId val="13"/>
    </sheetIdMap>
  </header>
  <header guid="{5F837167-F478-42EE-8840-B1500B67CFE9}" dateTime="2026-08-28T10:42:50" maxSheetId="14" userName="Antonio Carlos Guimarães Deiró" r:id="rId101">
    <sheetIdMap count="13">
      <sheetId val="1"/>
      <sheetId val="2"/>
      <sheetId val="3"/>
      <sheetId val="4"/>
      <sheetId val="5"/>
      <sheetId val="6"/>
      <sheetId val="7"/>
      <sheetId val="8"/>
      <sheetId val="9"/>
      <sheetId val="10"/>
      <sheetId val="11"/>
      <sheetId val="12"/>
      <sheetId val="13"/>
    </sheetIdMap>
  </header>
  <header guid="{06D761E2-801A-4D1B-8652-8AEB920F9C3B}" dateTime="2026-08-28T10:46:05" maxSheetId="14" userName="Marcelo Pereira dos Santos" r:id="rId102" minRId="486" maxRId="495">
    <sheetIdMap count="13">
      <sheetId val="1"/>
      <sheetId val="2"/>
      <sheetId val="3"/>
      <sheetId val="4"/>
      <sheetId val="5"/>
      <sheetId val="6"/>
      <sheetId val="7"/>
      <sheetId val="8"/>
      <sheetId val="9"/>
      <sheetId val="10"/>
      <sheetId val="11"/>
      <sheetId val="12"/>
      <sheetId val="13"/>
    </sheetIdMap>
  </header>
  <header guid="{BA96A6D0-EE57-4677-9610-B201A0FE3AEA}" dateTime="2026-08-28T10:50:21" maxSheetId="14" userName="Diego Rocha Figueiredo" r:id="rId103">
    <sheetIdMap count="13">
      <sheetId val="1"/>
      <sheetId val="2"/>
      <sheetId val="3"/>
      <sheetId val="4"/>
      <sheetId val="5"/>
      <sheetId val="6"/>
      <sheetId val="7"/>
      <sheetId val="8"/>
      <sheetId val="9"/>
      <sheetId val="10"/>
      <sheetId val="11"/>
      <sheetId val="12"/>
      <sheetId val="13"/>
    </sheetIdMap>
  </header>
  <header guid="{7420B8D7-6AE3-49E7-A803-093E2A0DD022}" dateTime="2026-08-28T11:15:06" maxSheetId="14" userName="Marcelo Pereira dos Santos" r:id="rId104" minRId="505" maxRId="535">
    <sheetIdMap count="13">
      <sheetId val="1"/>
      <sheetId val="2"/>
      <sheetId val="3"/>
      <sheetId val="4"/>
      <sheetId val="5"/>
      <sheetId val="6"/>
      <sheetId val="7"/>
      <sheetId val="8"/>
      <sheetId val="9"/>
      <sheetId val="10"/>
      <sheetId val="11"/>
      <sheetId val="12"/>
      <sheetId val="13"/>
    </sheetIdMap>
  </header>
  <header guid="{58D54949-D700-4767-B8DD-5851E203D13E}" dateTime="2026-08-28T11:15:53" maxSheetId="14" userName="Diego Rocha Figueiredo" r:id="rId105">
    <sheetIdMap count="13">
      <sheetId val="1"/>
      <sheetId val="2"/>
      <sheetId val="3"/>
      <sheetId val="4"/>
      <sheetId val="5"/>
      <sheetId val="6"/>
      <sheetId val="7"/>
      <sheetId val="8"/>
      <sheetId val="9"/>
      <sheetId val="10"/>
      <sheetId val="11"/>
      <sheetId val="12"/>
      <sheetId val="13"/>
    </sheetIdMap>
  </header>
  <header guid="{96F6A94B-AF48-484B-AA91-8C3CF1844E37}" dateTime="2026-08-28T11:20:26" maxSheetId="14" userName="Marcelo Pereira dos Santos" r:id="rId106" minRId="545" maxRId="546">
    <sheetIdMap count="13">
      <sheetId val="1"/>
      <sheetId val="2"/>
      <sheetId val="3"/>
      <sheetId val="4"/>
      <sheetId val="5"/>
      <sheetId val="6"/>
      <sheetId val="7"/>
      <sheetId val="8"/>
      <sheetId val="9"/>
      <sheetId val="10"/>
      <sheetId val="11"/>
      <sheetId val="12"/>
      <sheetId val="13"/>
    </sheetIdMap>
  </header>
  <header guid="{B4C52936-6BE8-4E7D-AF6F-9B9BBDAF0081}" dateTime="2026-08-28T11:24:16" maxSheetId="14" userName="Joélio Balbino Santana" r:id="rId107" minRId="552" maxRId="559">
    <sheetIdMap count="13">
      <sheetId val="1"/>
      <sheetId val="2"/>
      <sheetId val="3"/>
      <sheetId val="4"/>
      <sheetId val="5"/>
      <sheetId val="6"/>
      <sheetId val="7"/>
      <sheetId val="8"/>
      <sheetId val="9"/>
      <sheetId val="10"/>
      <sheetId val="11"/>
      <sheetId val="12"/>
      <sheetId val="13"/>
    </sheetIdMap>
  </header>
  <header guid="{6DFD2906-6BB5-4835-8412-56349E4EF879}" dateTime="2026-08-28T11:25:39" maxSheetId="14" userName="Joélio Balbino Santana" r:id="rId108">
    <sheetIdMap count="13">
      <sheetId val="1"/>
      <sheetId val="2"/>
      <sheetId val="3"/>
      <sheetId val="4"/>
      <sheetId val="5"/>
      <sheetId val="6"/>
      <sheetId val="7"/>
      <sheetId val="8"/>
      <sheetId val="9"/>
      <sheetId val="10"/>
      <sheetId val="11"/>
      <sheetId val="12"/>
      <sheetId val="13"/>
    </sheetIdMap>
  </header>
  <header guid="{BB5F57AF-570A-499A-8B5A-DEACAC9753F0}" dateTime="2026-08-28T11:41:42" maxSheetId="14" userName="Marcelo Pereira dos Santos" r:id="rId109" minRId="570" maxRId="572">
    <sheetIdMap count="13">
      <sheetId val="1"/>
      <sheetId val="2"/>
      <sheetId val="3"/>
      <sheetId val="4"/>
      <sheetId val="5"/>
      <sheetId val="6"/>
      <sheetId val="7"/>
      <sheetId val="8"/>
      <sheetId val="9"/>
      <sheetId val="10"/>
      <sheetId val="11"/>
      <sheetId val="12"/>
      <sheetId val="13"/>
    </sheetIdMap>
  </header>
  <header guid="{6822E9C5-C204-4AC8-A383-490AD3C37AB9}" dateTime="2026-08-28T11:49:33" maxSheetId="14" userName="Marcelo Pereira dos Santos" r:id="rId110">
    <sheetIdMap count="13">
      <sheetId val="1"/>
      <sheetId val="2"/>
      <sheetId val="3"/>
      <sheetId val="4"/>
      <sheetId val="5"/>
      <sheetId val="6"/>
      <sheetId val="7"/>
      <sheetId val="8"/>
      <sheetId val="9"/>
      <sheetId val="10"/>
      <sheetId val="11"/>
      <sheetId val="12"/>
      <sheetId val="13"/>
    </sheetIdMap>
  </header>
  <header guid="{2FBC8F21-582E-4F5B-AB41-7C3D4B1BDCB2}" dateTime="2026-08-28T12:50:21" maxSheetId="14" userName="Juliana Fortunato Ferreira" r:id="rId111" minRId="583" maxRId="586">
    <sheetIdMap count="13">
      <sheetId val="1"/>
      <sheetId val="2"/>
      <sheetId val="3"/>
      <sheetId val="4"/>
      <sheetId val="5"/>
      <sheetId val="6"/>
      <sheetId val="7"/>
      <sheetId val="8"/>
      <sheetId val="9"/>
      <sheetId val="10"/>
      <sheetId val="11"/>
      <sheetId val="12"/>
      <sheetId val="13"/>
    </sheetIdMap>
  </header>
  <header guid="{707C2F41-6FDE-4AF7-A8AC-4D3795D145D7}" dateTime="2026-08-31T09:04:17" maxSheetId="14" userName="Diego Rocha Figueiredo" r:id="rId112">
    <sheetIdMap count="13">
      <sheetId val="1"/>
      <sheetId val="2"/>
      <sheetId val="3"/>
      <sheetId val="4"/>
      <sheetId val="5"/>
      <sheetId val="6"/>
      <sheetId val="7"/>
      <sheetId val="8"/>
      <sheetId val="9"/>
      <sheetId val="10"/>
      <sheetId val="11"/>
      <sheetId val="12"/>
      <sheetId val="13"/>
    </sheetIdMap>
  </header>
  <header guid="{8B3AB70D-10CD-46E8-8023-23F0AA0E1924}" dateTime="2026-08-31T09:33:08" maxSheetId="14" userName="Marcelo Pereira dos Santos" r:id="rId113" minRId="595" maxRId="609">
    <sheetIdMap count="13">
      <sheetId val="1"/>
      <sheetId val="2"/>
      <sheetId val="3"/>
      <sheetId val="4"/>
      <sheetId val="5"/>
      <sheetId val="6"/>
      <sheetId val="7"/>
      <sheetId val="8"/>
      <sheetId val="9"/>
      <sheetId val="10"/>
      <sheetId val="11"/>
      <sheetId val="12"/>
      <sheetId val="13"/>
    </sheetIdMap>
  </header>
  <header guid="{C21E576C-C3D2-4291-8DD8-43C347DC176C}" dateTime="2026-08-31T09:33:23" maxSheetId="14" userName="Marcelo Pereira dos Santos" r:id="rId114">
    <sheetIdMap count="13">
      <sheetId val="1"/>
      <sheetId val="2"/>
      <sheetId val="3"/>
      <sheetId val="4"/>
      <sheetId val="5"/>
      <sheetId val="6"/>
      <sheetId val="7"/>
      <sheetId val="8"/>
      <sheetId val="9"/>
      <sheetId val="10"/>
      <sheetId val="11"/>
      <sheetId val="12"/>
      <sheetId val="13"/>
    </sheetIdMap>
  </header>
  <header guid="{03B39984-ABCD-4A7E-94B7-82E61FE9E29B}" dateTime="2026-08-31T09:40:13" maxSheetId="14" userName="Mário Sérgio Santos da Conceição" r:id="rId115" minRId="620" maxRId="628">
    <sheetIdMap count="13">
      <sheetId val="1"/>
      <sheetId val="2"/>
      <sheetId val="3"/>
      <sheetId val="4"/>
      <sheetId val="5"/>
      <sheetId val="6"/>
      <sheetId val="7"/>
      <sheetId val="8"/>
      <sheetId val="9"/>
      <sheetId val="10"/>
      <sheetId val="11"/>
      <sheetId val="12"/>
      <sheetId val="13"/>
    </sheetIdMap>
  </header>
  <header guid="{131259CB-5B86-45D0-8506-5DB28E0A424F}" dateTime="2026-08-31T09:47:42" maxSheetId="14" userName="Mário Sérgio Santos da Conceição" r:id="rId116" minRId="634">
    <sheetIdMap count="13">
      <sheetId val="1"/>
      <sheetId val="2"/>
      <sheetId val="3"/>
      <sheetId val="4"/>
      <sheetId val="5"/>
      <sheetId val="6"/>
      <sheetId val="7"/>
      <sheetId val="8"/>
      <sheetId val="9"/>
      <sheetId val="10"/>
      <sheetId val="11"/>
      <sheetId val="12"/>
      <sheetId val="13"/>
    </sheetIdMap>
  </header>
  <header guid="{1B2C3DFA-F30D-4602-99D8-2CF25EFB1FB3}" dateTime="2026-08-31T09:50:33" maxSheetId="14" userName="Marcelo Pereira dos Santos" r:id="rId117" minRId="635" maxRId="640">
    <sheetIdMap count="13">
      <sheetId val="1"/>
      <sheetId val="2"/>
      <sheetId val="3"/>
      <sheetId val="4"/>
      <sheetId val="5"/>
      <sheetId val="6"/>
      <sheetId val="7"/>
      <sheetId val="8"/>
      <sheetId val="9"/>
      <sheetId val="10"/>
      <sheetId val="11"/>
      <sheetId val="12"/>
      <sheetId val="13"/>
    </sheetIdMap>
  </header>
  <header guid="{FE215416-152E-448D-ABC1-58CE92645057}" dateTime="2026-08-31T09:57:42" maxSheetId="14" userName="Mário Sérgio Santos da Conceição" r:id="rId118" minRId="646">
    <sheetIdMap count="13">
      <sheetId val="1"/>
      <sheetId val="2"/>
      <sheetId val="3"/>
      <sheetId val="4"/>
      <sheetId val="5"/>
      <sheetId val="6"/>
      <sheetId val="7"/>
      <sheetId val="8"/>
      <sheetId val="9"/>
      <sheetId val="10"/>
      <sheetId val="11"/>
      <sheetId val="12"/>
      <sheetId val="13"/>
    </sheetIdMap>
  </header>
  <header guid="{A9881752-29D0-4C33-B04C-EE63CC27CF61}" dateTime="2026-08-31T09:58:18" maxSheetId="14" userName="Marcelo Pereira dos Santos" r:id="rId119">
    <sheetIdMap count="13">
      <sheetId val="1"/>
      <sheetId val="2"/>
      <sheetId val="3"/>
      <sheetId val="4"/>
      <sheetId val="5"/>
      <sheetId val="6"/>
      <sheetId val="7"/>
      <sheetId val="8"/>
      <sheetId val="9"/>
      <sheetId val="10"/>
      <sheetId val="11"/>
      <sheetId val="12"/>
      <sheetId val="13"/>
    </sheetIdMap>
  </header>
  <header guid="{82687007-1A96-4E8E-9F33-2FFA8370BF08}" dateTime="2026-08-31T09:59:46" maxSheetId="14" userName="Mário Sérgio Santos da Conceição" r:id="rId120" minRId="652">
    <sheetIdMap count="13">
      <sheetId val="1"/>
      <sheetId val="2"/>
      <sheetId val="3"/>
      <sheetId val="4"/>
      <sheetId val="5"/>
      <sheetId val="6"/>
      <sheetId val="7"/>
      <sheetId val="8"/>
      <sheetId val="9"/>
      <sheetId val="10"/>
      <sheetId val="11"/>
      <sheetId val="12"/>
      <sheetId val="13"/>
    </sheetIdMap>
  </header>
  <header guid="{08D6F427-24EB-4DDD-9C87-A82D94C83339}" dateTime="2026-08-31T10:00:37" maxSheetId="14" userName="Marcelo Pereira dos Santos" r:id="rId121" minRId="653" maxRId="654">
    <sheetIdMap count="13">
      <sheetId val="1"/>
      <sheetId val="2"/>
      <sheetId val="3"/>
      <sheetId val="4"/>
      <sheetId val="5"/>
      <sheetId val="6"/>
      <sheetId val="7"/>
      <sheetId val="8"/>
      <sheetId val="9"/>
      <sheetId val="10"/>
      <sheetId val="11"/>
      <sheetId val="12"/>
      <sheetId val="13"/>
    </sheetIdMap>
  </header>
  <header guid="{042A9CF8-8ADD-4189-9CB4-3E3094BBB7D7}" dateTime="2026-08-31T10:01:37" maxSheetId="14" userName="Marcelo Pereira dos Santos" r:id="rId122">
    <sheetIdMap count="13">
      <sheetId val="1"/>
      <sheetId val="2"/>
      <sheetId val="3"/>
      <sheetId val="4"/>
      <sheetId val="5"/>
      <sheetId val="6"/>
      <sheetId val="7"/>
      <sheetId val="8"/>
      <sheetId val="9"/>
      <sheetId val="10"/>
      <sheetId val="11"/>
      <sheetId val="12"/>
      <sheetId val="13"/>
    </sheetIdMap>
  </header>
  <header guid="{2EA6BDA7-3619-421D-862F-4921768EAFBA}" dateTime="2026-08-31T10:09:09" maxSheetId="14" userName="Marcelo Pereira dos Santos" r:id="rId123">
    <sheetIdMap count="13">
      <sheetId val="1"/>
      <sheetId val="2"/>
      <sheetId val="3"/>
      <sheetId val="4"/>
      <sheetId val="5"/>
      <sheetId val="6"/>
      <sheetId val="7"/>
      <sheetId val="8"/>
      <sheetId val="9"/>
      <sheetId val="10"/>
      <sheetId val="11"/>
      <sheetId val="12"/>
      <sheetId val="13"/>
    </sheetIdMap>
  </header>
  <header guid="{0AC924AF-EA8E-4C3D-A433-A363477ECE4F}" dateTime="2026-08-31T10:12:42" maxSheetId="14" userName="Juliana Fortunato Ferreira" r:id="rId124" minRId="670" maxRId="671">
    <sheetIdMap count="13">
      <sheetId val="1"/>
      <sheetId val="2"/>
      <sheetId val="3"/>
      <sheetId val="4"/>
      <sheetId val="5"/>
      <sheetId val="6"/>
      <sheetId val="7"/>
      <sheetId val="8"/>
      <sheetId val="9"/>
      <sheetId val="10"/>
      <sheetId val="11"/>
      <sheetId val="12"/>
      <sheetId val="13"/>
    </sheetIdMap>
  </header>
  <header guid="{2EF28A57-AFB5-4DB7-8565-A69588997076}" dateTime="2026-08-31T10:12:57" maxSheetId="14" userName="Juliana Fortunato Ferreira" r:id="rId125">
    <sheetIdMap count="13">
      <sheetId val="1"/>
      <sheetId val="2"/>
      <sheetId val="3"/>
      <sheetId val="4"/>
      <sheetId val="5"/>
      <sheetId val="6"/>
      <sheetId val="7"/>
      <sheetId val="8"/>
      <sheetId val="9"/>
      <sheetId val="10"/>
      <sheetId val="11"/>
      <sheetId val="12"/>
      <sheetId val="13"/>
    </sheetIdMap>
  </header>
  <header guid="{BB690920-955E-4053-ABCD-3D01D3557199}" dateTime="2026-08-31T10:28:01" maxSheetId="14" userName="Mário Sérgio Santos da Conceição" r:id="rId126" minRId="680" maxRId="682">
    <sheetIdMap count="13">
      <sheetId val="1"/>
      <sheetId val="2"/>
      <sheetId val="3"/>
      <sheetId val="4"/>
      <sheetId val="5"/>
      <sheetId val="6"/>
      <sheetId val="7"/>
      <sheetId val="8"/>
      <sheetId val="9"/>
      <sheetId val="10"/>
      <sheetId val="11"/>
      <sheetId val="12"/>
      <sheetId val="13"/>
    </sheetIdMap>
  </header>
  <header guid="{99592B59-0592-49AE-81C9-82747EC806FC}" dateTime="2026-08-31T11:10:38" maxSheetId="14" userName="Antonio Carlos Guimarães Deiró" r:id="rId127" minRId="683">
    <sheetIdMap count="13">
      <sheetId val="1"/>
      <sheetId val="2"/>
      <sheetId val="3"/>
      <sheetId val="4"/>
      <sheetId val="5"/>
      <sheetId val="6"/>
      <sheetId val="7"/>
      <sheetId val="8"/>
      <sheetId val="9"/>
      <sheetId val="10"/>
      <sheetId val="11"/>
      <sheetId val="12"/>
      <sheetId val="13"/>
    </sheetIdMap>
  </header>
  <header guid="{1C1E3BEC-2437-4533-9F8E-FCB51B46CAF5}" dateTime="2026-08-31T11:12:52" maxSheetId="14" userName="Mário Sérgio Santos da Conceição" r:id="rId128" minRId="688" maxRId="691">
    <sheetIdMap count="13">
      <sheetId val="1"/>
      <sheetId val="2"/>
      <sheetId val="3"/>
      <sheetId val="4"/>
      <sheetId val="5"/>
      <sheetId val="6"/>
      <sheetId val="7"/>
      <sheetId val="8"/>
      <sheetId val="9"/>
      <sheetId val="10"/>
      <sheetId val="11"/>
      <sheetId val="12"/>
      <sheetId val="13"/>
    </sheetIdMap>
  </header>
  <header guid="{A558A03F-85BE-4085-AE4F-9FE9D12F7592}" dateTime="2026-08-31T12:06:48" maxSheetId="14" userName="Antonio Carlos Guimarães Deiró" r:id="rId129" minRId="692">
    <sheetIdMap count="13">
      <sheetId val="1"/>
      <sheetId val="2"/>
      <sheetId val="3"/>
      <sheetId val="4"/>
      <sheetId val="5"/>
      <sheetId val="6"/>
      <sheetId val="7"/>
      <sheetId val="8"/>
      <sheetId val="9"/>
      <sheetId val="10"/>
      <sheetId val="11"/>
      <sheetId val="12"/>
      <sheetId val="13"/>
    </sheetIdMap>
  </header>
  <header guid="{50C7F800-202C-42A4-8801-D402D79E6E22}" dateTime="2026-08-31T12:07:17" maxSheetId="14" userName="Antonio Carlos Guimarães Deiró" r:id="rId130" minRId="697">
    <sheetIdMap count="13">
      <sheetId val="1"/>
      <sheetId val="2"/>
      <sheetId val="3"/>
      <sheetId val="4"/>
      <sheetId val="5"/>
      <sheetId val="6"/>
      <sheetId val="7"/>
      <sheetId val="8"/>
      <sheetId val="9"/>
      <sheetId val="10"/>
      <sheetId val="11"/>
      <sheetId val="12"/>
      <sheetId val="13"/>
    </sheetIdMap>
  </header>
  <header guid="{DE28A31C-9C03-4ECB-9415-1D182815A280}" dateTime="2026-08-31T12:08:51" maxSheetId="14" userName="Antonio Carlos Guimarães Deiró" r:id="rId131" minRId="702">
    <sheetIdMap count="13">
      <sheetId val="1"/>
      <sheetId val="2"/>
      <sheetId val="3"/>
      <sheetId val="4"/>
      <sheetId val="5"/>
      <sheetId val="6"/>
      <sheetId val="7"/>
      <sheetId val="8"/>
      <sheetId val="9"/>
      <sheetId val="10"/>
      <sheetId val="11"/>
      <sheetId val="12"/>
      <sheetId val="13"/>
    </sheetIdMap>
  </header>
  <header guid="{99241CD4-18A1-483D-BCD8-BEC4983764FA}" dateTime="2026-08-31T12:11:12" maxSheetId="14" userName="Antonio Carlos Guimarães Deiró" r:id="rId132" minRId="703">
    <sheetIdMap count="13">
      <sheetId val="1"/>
      <sheetId val="2"/>
      <sheetId val="3"/>
      <sheetId val="4"/>
      <sheetId val="5"/>
      <sheetId val="6"/>
      <sheetId val="7"/>
      <sheetId val="8"/>
      <sheetId val="9"/>
      <sheetId val="10"/>
      <sheetId val="11"/>
      <sheetId val="12"/>
      <sheetId val="13"/>
    </sheetIdMap>
  </header>
  <header guid="{922B8423-1B15-4E43-B875-AB8C2B50A86B}" dateTime="2026-08-31T12:11:41" maxSheetId="14" userName="Antonio Carlos Guimarães Deiró" r:id="rId133" minRId="708" maxRId="709">
    <sheetIdMap count="13">
      <sheetId val="1"/>
      <sheetId val="2"/>
      <sheetId val="3"/>
      <sheetId val="4"/>
      <sheetId val="5"/>
      <sheetId val="6"/>
      <sheetId val="7"/>
      <sheetId val="8"/>
      <sheetId val="9"/>
      <sheetId val="10"/>
      <sheetId val="11"/>
      <sheetId val="12"/>
      <sheetId val="13"/>
    </sheetIdMap>
  </header>
  <header guid="{801A94E6-7B14-4D0A-ACA9-881C9E890600}" dateTime="2026-08-31T12:11:46" maxSheetId="14" userName="Antonio Carlos Guimarães Deiró" r:id="rId134">
    <sheetIdMap count="13">
      <sheetId val="1"/>
      <sheetId val="2"/>
      <sheetId val="3"/>
      <sheetId val="4"/>
      <sheetId val="5"/>
      <sheetId val="6"/>
      <sheetId val="7"/>
      <sheetId val="8"/>
      <sheetId val="9"/>
      <sheetId val="10"/>
      <sheetId val="11"/>
      <sheetId val="12"/>
      <sheetId val="13"/>
    </sheetIdMap>
  </header>
  <header guid="{6F528BE0-0F8C-4038-A2B4-E49FC29112FC}" dateTime="2026-08-31T13:03:24" maxSheetId="14" userName="Taís Silva Dos Santos" r:id="rId135">
    <sheetIdMap count="13">
      <sheetId val="1"/>
      <sheetId val="2"/>
      <sheetId val="3"/>
      <sheetId val="4"/>
      <sheetId val="5"/>
      <sheetId val="6"/>
      <sheetId val="7"/>
      <sheetId val="8"/>
      <sheetId val="9"/>
      <sheetId val="10"/>
      <sheetId val="11"/>
      <sheetId val="12"/>
      <sheetId val="13"/>
    </sheetIdMap>
  </header>
  <header guid="{328B42B7-CDD8-4341-A314-825A94D126F8}" dateTime="2026-08-31T14:24:27" maxSheetId="14" userName="Diego Rocha Figueiredo" r:id="rId136">
    <sheetIdMap count="13">
      <sheetId val="1"/>
      <sheetId val="2"/>
      <sheetId val="3"/>
      <sheetId val="4"/>
      <sheetId val="5"/>
      <sheetId val="6"/>
      <sheetId val="7"/>
      <sheetId val="8"/>
      <sheetId val="9"/>
      <sheetId val="10"/>
      <sheetId val="11"/>
      <sheetId val="12"/>
      <sheetId val="13"/>
    </sheetIdMap>
  </header>
  <header guid="{C88FE45A-1277-479A-AAD0-2B73EE132246}" dateTime="2026-08-31T15:00:14" maxSheetId="14" userName="Tatiane Cruz Souza" r:id="rId137" minRId="727" maxRId="729">
    <sheetIdMap count="13">
      <sheetId val="1"/>
      <sheetId val="2"/>
      <sheetId val="3"/>
      <sheetId val="4"/>
      <sheetId val="5"/>
      <sheetId val="6"/>
      <sheetId val="7"/>
      <sheetId val="8"/>
      <sheetId val="9"/>
      <sheetId val="10"/>
      <sheetId val="11"/>
      <sheetId val="12"/>
      <sheetId val="13"/>
    </sheetIdMap>
  </header>
  <header guid="{7E150328-9EEC-4030-86A5-869EED9D5F45}" dateTime="2026-08-31T15:26:55" maxSheetId="14" userName="Tatiane Cruz Souza" r:id="rId138" minRId="734" maxRId="739">
    <sheetIdMap count="13">
      <sheetId val="1"/>
      <sheetId val="2"/>
      <sheetId val="3"/>
      <sheetId val="4"/>
      <sheetId val="5"/>
      <sheetId val="6"/>
      <sheetId val="7"/>
      <sheetId val="8"/>
      <sheetId val="9"/>
      <sheetId val="10"/>
      <sheetId val="11"/>
      <sheetId val="12"/>
      <sheetId val="13"/>
    </sheetIdMap>
  </header>
  <header guid="{2F161B30-071E-4840-B273-180C578C4D1F}" dateTime="2026-09-01T09:30:34" maxSheetId="14" userName="Marcelo Pereira dos Santos" r:id="rId139" minRId="744" maxRId="758">
    <sheetIdMap count="13">
      <sheetId val="1"/>
      <sheetId val="2"/>
      <sheetId val="3"/>
      <sheetId val="4"/>
      <sheetId val="5"/>
      <sheetId val="6"/>
      <sheetId val="7"/>
      <sheetId val="8"/>
      <sheetId val="9"/>
      <sheetId val="10"/>
      <sheetId val="11"/>
      <sheetId val="12"/>
      <sheetId val="13"/>
    </sheetIdMap>
  </header>
  <header guid="{02D8542E-956F-4C91-82D8-9584D874163E}" dateTime="2026-09-01T09:34:38" maxSheetId="14" userName="Marcelo Pereira dos Santos" r:id="rId140">
    <sheetIdMap count="13">
      <sheetId val="1"/>
      <sheetId val="2"/>
      <sheetId val="3"/>
      <sheetId val="4"/>
      <sheetId val="5"/>
      <sheetId val="6"/>
      <sheetId val="7"/>
      <sheetId val="8"/>
      <sheetId val="9"/>
      <sheetId val="10"/>
      <sheetId val="11"/>
      <sheetId val="12"/>
      <sheetId val="13"/>
    </sheetIdMap>
  </header>
  <header guid="{F53C52FD-DDDA-4A56-B266-EBD55F05A348}" dateTime="2026-09-01T09:36:42" maxSheetId="14" userName="Juliana Fortunato Ferreira" r:id="rId141" minRId="764" maxRId="768">
    <sheetIdMap count="13">
      <sheetId val="1"/>
      <sheetId val="2"/>
      <sheetId val="3"/>
      <sheetId val="4"/>
      <sheetId val="5"/>
      <sheetId val="6"/>
      <sheetId val="7"/>
      <sheetId val="8"/>
      <sheetId val="9"/>
      <sheetId val="10"/>
      <sheetId val="11"/>
      <sheetId val="12"/>
      <sheetId val="13"/>
    </sheetIdMap>
  </header>
  <header guid="{6C2C473C-16E9-4443-9037-EF0F9F247163}" dateTime="2026-09-01T09:58:31" maxSheetId="14" userName="Marcelo Pereira dos Santos" r:id="rId142">
    <sheetIdMap count="13">
      <sheetId val="1"/>
      <sheetId val="2"/>
      <sheetId val="3"/>
      <sheetId val="4"/>
      <sheetId val="5"/>
      <sheetId val="6"/>
      <sheetId val="7"/>
      <sheetId val="8"/>
      <sheetId val="9"/>
      <sheetId val="10"/>
      <sheetId val="11"/>
      <sheetId val="12"/>
      <sheetId val="13"/>
    </sheetIdMap>
  </header>
  <header guid="{1512C37D-F9F4-4DA6-915E-C7F66A99DA3D}" dateTime="2026-09-01T10:01:55" maxSheetId="14" userName="Marcelo Pereira dos Santos" r:id="rId143" minRId="778" maxRId="779">
    <sheetIdMap count="13">
      <sheetId val="1"/>
      <sheetId val="2"/>
      <sheetId val="3"/>
      <sheetId val="4"/>
      <sheetId val="5"/>
      <sheetId val="6"/>
      <sheetId val="7"/>
      <sheetId val="8"/>
      <sheetId val="9"/>
      <sheetId val="10"/>
      <sheetId val="11"/>
      <sheetId val="12"/>
      <sheetId val="13"/>
    </sheetIdMap>
  </header>
  <header guid="{25A1F5A6-6E31-42C3-BD5B-723328A6DA04}" dateTime="2026-09-01T10:09:44" maxSheetId="14" userName="Marcelo Pereira dos Santos" r:id="rId144" minRId="785" maxRId="793">
    <sheetIdMap count="13">
      <sheetId val="1"/>
      <sheetId val="2"/>
      <sheetId val="3"/>
      <sheetId val="4"/>
      <sheetId val="5"/>
      <sheetId val="6"/>
      <sheetId val="7"/>
      <sheetId val="8"/>
      <sheetId val="9"/>
      <sheetId val="10"/>
      <sheetId val="11"/>
      <sheetId val="12"/>
      <sheetId val="13"/>
    </sheetIdMap>
  </header>
  <header guid="{AF614608-BACA-47C2-8446-CB256073C6F8}" dateTime="2026-09-01T10:10:25" maxSheetId="14" userName="Marcelo Pereira dos Santos" r:id="rId145">
    <sheetIdMap count="13">
      <sheetId val="1"/>
      <sheetId val="2"/>
      <sheetId val="3"/>
      <sheetId val="4"/>
      <sheetId val="5"/>
      <sheetId val="6"/>
      <sheetId val="7"/>
      <sheetId val="8"/>
      <sheetId val="9"/>
      <sheetId val="10"/>
      <sheetId val="11"/>
      <sheetId val="12"/>
      <sheetId val="13"/>
    </sheetIdMap>
  </header>
  <header guid="{A770E828-5D62-47C3-84B9-CA11A4533E01}" dateTime="2026-09-01T10:23:01" maxSheetId="14" userName="Marcelo Pereira dos Santos" r:id="rId146">
    <sheetIdMap count="13">
      <sheetId val="1"/>
      <sheetId val="2"/>
      <sheetId val="3"/>
      <sheetId val="4"/>
      <sheetId val="5"/>
      <sheetId val="6"/>
      <sheetId val="7"/>
      <sheetId val="8"/>
      <sheetId val="9"/>
      <sheetId val="10"/>
      <sheetId val="11"/>
      <sheetId val="12"/>
      <sheetId val="13"/>
    </sheetIdMap>
  </header>
  <header guid="{FD16C471-FD1B-463B-8FCE-7D6CA8741278}" dateTime="2026-09-01T10:23:20" maxSheetId="14" userName="Marcelo Pereira dos Santos" r:id="rId147">
    <sheetIdMap count="13">
      <sheetId val="1"/>
      <sheetId val="2"/>
      <sheetId val="3"/>
      <sheetId val="4"/>
      <sheetId val="5"/>
      <sheetId val="6"/>
      <sheetId val="7"/>
      <sheetId val="8"/>
      <sheetId val="9"/>
      <sheetId val="10"/>
      <sheetId val="11"/>
      <sheetId val="12"/>
      <sheetId val="13"/>
    </sheetIdMap>
  </header>
  <header guid="{3A71660D-B66D-486D-A9CE-29958B13ED90}" dateTime="2026-09-01T10:33:09" maxSheetId="14" userName="Taís Silva Dos Santos" r:id="rId148" minRId="814">
    <sheetIdMap count="13">
      <sheetId val="1"/>
      <sheetId val="2"/>
      <sheetId val="3"/>
      <sheetId val="4"/>
      <sheetId val="5"/>
      <sheetId val="6"/>
      <sheetId val="7"/>
      <sheetId val="8"/>
      <sheetId val="9"/>
      <sheetId val="10"/>
      <sheetId val="11"/>
      <sheetId val="12"/>
      <sheetId val="13"/>
    </sheetIdMap>
  </header>
  <header guid="{51148149-9346-49CB-8CAD-8FDF57CB641A}" dateTime="2026-09-01T10:35:18" maxSheetId="14" userName="Taís Silva Dos Santos" r:id="rId149" minRId="820" maxRId="823">
    <sheetIdMap count="13">
      <sheetId val="1"/>
      <sheetId val="2"/>
      <sheetId val="3"/>
      <sheetId val="4"/>
      <sheetId val="5"/>
      <sheetId val="6"/>
      <sheetId val="7"/>
      <sheetId val="8"/>
      <sheetId val="9"/>
      <sheetId val="10"/>
      <sheetId val="11"/>
      <sheetId val="12"/>
      <sheetId val="13"/>
    </sheetIdMap>
  </header>
  <header guid="{F51E13FE-2F01-406A-B8CC-0A33B6E48586}" dateTime="2026-09-01T10:35:41" maxSheetId="14" userName="Taís Silva Dos Santos" r:id="rId150">
    <sheetIdMap count="13">
      <sheetId val="1"/>
      <sheetId val="2"/>
      <sheetId val="3"/>
      <sheetId val="4"/>
      <sheetId val="5"/>
      <sheetId val="6"/>
      <sheetId val="7"/>
      <sheetId val="8"/>
      <sheetId val="9"/>
      <sheetId val="10"/>
      <sheetId val="11"/>
      <sheetId val="12"/>
      <sheetId val="13"/>
    </sheetIdMap>
  </header>
  <header guid="{1CCEA31C-C235-4E32-A17B-27AF3709F2F3}" dateTime="2026-09-01T10:37:02" maxSheetId="14" userName="Taís Silva Dos Santos" r:id="rId151" minRId="834">
    <sheetIdMap count="13">
      <sheetId val="1"/>
      <sheetId val="2"/>
      <sheetId val="3"/>
      <sheetId val="4"/>
      <sheetId val="5"/>
      <sheetId val="6"/>
      <sheetId val="7"/>
      <sheetId val="8"/>
      <sheetId val="9"/>
      <sheetId val="10"/>
      <sheetId val="11"/>
      <sheetId val="12"/>
      <sheetId val="13"/>
    </sheetIdMap>
  </header>
  <header guid="{7434E614-668D-455E-AB15-3ED083E0A0CF}" dateTime="2026-09-01T10:39:35" maxSheetId="14" userName="Taís Silva Dos Santos" r:id="rId152" minRId="840" maxRId="843">
    <sheetIdMap count="13">
      <sheetId val="1"/>
      <sheetId val="2"/>
      <sheetId val="3"/>
      <sheetId val="4"/>
      <sheetId val="5"/>
      <sheetId val="6"/>
      <sheetId val="7"/>
      <sheetId val="8"/>
      <sheetId val="9"/>
      <sheetId val="10"/>
      <sheetId val="11"/>
      <sheetId val="12"/>
      <sheetId val="13"/>
    </sheetIdMap>
  </header>
  <header guid="{D106FB74-0B49-4976-B024-57D5C617F48F}" dateTime="2026-09-01T10:49:13" maxSheetId="14" userName="Taís Silva Dos Santos" r:id="rId153" minRId="849" maxRId="859">
    <sheetIdMap count="13">
      <sheetId val="1"/>
      <sheetId val="2"/>
      <sheetId val="3"/>
      <sheetId val="4"/>
      <sheetId val="5"/>
      <sheetId val="6"/>
      <sheetId val="7"/>
      <sheetId val="8"/>
      <sheetId val="9"/>
      <sheetId val="10"/>
      <sheetId val="11"/>
      <sheetId val="12"/>
      <sheetId val="13"/>
    </sheetIdMap>
  </header>
  <header guid="{7ABCA0BA-FB0B-413C-AA96-E6C1C09BF14E}" dateTime="2026-09-01T11:16:25" maxSheetId="14" userName="Taís Silva Dos Santos" r:id="rId154" minRId="865" maxRId="871">
    <sheetIdMap count="13">
      <sheetId val="1"/>
      <sheetId val="2"/>
      <sheetId val="3"/>
      <sheetId val="4"/>
      <sheetId val="5"/>
      <sheetId val="6"/>
      <sheetId val="7"/>
      <sheetId val="8"/>
      <sheetId val="9"/>
      <sheetId val="10"/>
      <sheetId val="11"/>
      <sheetId val="12"/>
      <sheetId val="13"/>
    </sheetIdMap>
  </header>
  <header guid="{FC3B31B6-37A9-450C-96C2-81CCD157D52C}" dateTime="2026-09-01T15:08:10" maxSheetId="14" userName="Taís Silva Dos Santos" r:id="rId155" minRId="877" maxRId="879">
    <sheetIdMap count="13">
      <sheetId val="1"/>
      <sheetId val="2"/>
      <sheetId val="3"/>
      <sheetId val="4"/>
      <sheetId val="5"/>
      <sheetId val="6"/>
      <sheetId val="7"/>
      <sheetId val="8"/>
      <sheetId val="9"/>
      <sheetId val="10"/>
      <sheetId val="11"/>
      <sheetId val="12"/>
      <sheetId val="13"/>
    </sheetIdMap>
  </header>
  <header guid="{13EEB652-5735-40E8-A513-27E2BC7DF899}" dateTime="2026-09-01T15:08:24" maxSheetId="14" userName="Taís Silva Dos Santos" r:id="rId156">
    <sheetIdMap count="13">
      <sheetId val="1"/>
      <sheetId val="2"/>
      <sheetId val="3"/>
      <sheetId val="4"/>
      <sheetId val="5"/>
      <sheetId val="6"/>
      <sheetId val="7"/>
      <sheetId val="8"/>
      <sheetId val="9"/>
      <sheetId val="10"/>
      <sheetId val="11"/>
      <sheetId val="12"/>
      <sheetId val="13"/>
    </sheetIdMap>
  </header>
  <header guid="{7D073990-2B94-4DD7-A12D-B09E79B0C8CA}" dateTime="2026-09-01T15:23:30" maxSheetId="14" userName="Marcelo Pereira dos Santos" r:id="rId157" minRId="890" maxRId="897">
    <sheetIdMap count="13">
      <sheetId val="1"/>
      <sheetId val="2"/>
      <sheetId val="3"/>
      <sheetId val="4"/>
      <sheetId val="5"/>
      <sheetId val="6"/>
      <sheetId val="7"/>
      <sheetId val="8"/>
      <sheetId val="9"/>
      <sheetId val="10"/>
      <sheetId val="11"/>
      <sheetId val="12"/>
      <sheetId val="13"/>
    </sheetIdMap>
  </header>
  <header guid="{19EC8248-6DB6-4B4F-B052-20D0AF6FB9C8}" dateTime="2026-09-01T15:27:22" maxSheetId="14" userName="Taís Silva Dos Santos" r:id="rId158" minRId="903">
    <sheetIdMap count="13">
      <sheetId val="1"/>
      <sheetId val="2"/>
      <sheetId val="3"/>
      <sheetId val="4"/>
      <sheetId val="5"/>
      <sheetId val="6"/>
      <sheetId val="7"/>
      <sheetId val="8"/>
      <sheetId val="9"/>
      <sheetId val="10"/>
      <sheetId val="11"/>
      <sheetId val="12"/>
      <sheetId val="13"/>
    </sheetIdMap>
  </header>
  <header guid="{A57B3B11-C379-4078-BD43-288B3E349D13}" dateTime="2026-09-01T15:54:19" maxSheetId="14" userName="Marcelo Pereira dos Santos" r:id="rId159" minRId="909" maxRId="916">
    <sheetIdMap count="13">
      <sheetId val="1"/>
      <sheetId val="2"/>
      <sheetId val="3"/>
      <sheetId val="4"/>
      <sheetId val="5"/>
      <sheetId val="6"/>
      <sheetId val="7"/>
      <sheetId val="8"/>
      <sheetId val="9"/>
      <sheetId val="10"/>
      <sheetId val="11"/>
      <sheetId val="12"/>
      <sheetId val="13"/>
    </sheetIdMap>
  </header>
  <header guid="{2D2DE9E6-2EA7-42B4-B464-855F87E83E41}" dateTime="2026-09-01T16:00:38" maxSheetId="14" userName="Marcelo Pereira dos Santos" r:id="rId160">
    <sheetIdMap count="13">
      <sheetId val="1"/>
      <sheetId val="2"/>
      <sheetId val="3"/>
      <sheetId val="4"/>
      <sheetId val="5"/>
      <sheetId val="6"/>
      <sheetId val="7"/>
      <sheetId val="8"/>
      <sheetId val="9"/>
      <sheetId val="10"/>
      <sheetId val="11"/>
      <sheetId val="12"/>
      <sheetId val="13"/>
    </sheetIdMap>
  </header>
  <header guid="{EED7C9AB-0E49-4AEC-8BB7-F66130902EAE}" dateTime="2026-09-01T16:05:57" maxSheetId="14" userName="Marcelo Pereira dos Santos" r:id="rId161">
    <sheetIdMap count="13">
      <sheetId val="1"/>
      <sheetId val="2"/>
      <sheetId val="3"/>
      <sheetId val="4"/>
      <sheetId val="5"/>
      <sheetId val="6"/>
      <sheetId val="7"/>
      <sheetId val="8"/>
      <sheetId val="9"/>
      <sheetId val="10"/>
      <sheetId val="11"/>
      <sheetId val="12"/>
      <sheetId val="13"/>
    </sheetIdMap>
  </header>
  <header guid="{F03478EF-777C-49DE-93BE-33E8770EFE84}" dateTime="2026-09-01T16:08:58" maxSheetId="14" userName="Taís Silva Dos Santos" r:id="rId162" minRId="932">
    <sheetIdMap count="13">
      <sheetId val="1"/>
      <sheetId val="2"/>
      <sheetId val="3"/>
      <sheetId val="4"/>
      <sheetId val="5"/>
      <sheetId val="6"/>
      <sheetId val="7"/>
      <sheetId val="8"/>
      <sheetId val="9"/>
      <sheetId val="10"/>
      <sheetId val="11"/>
      <sheetId val="12"/>
      <sheetId val="13"/>
    </sheetIdMap>
  </header>
  <header guid="{16A1DF45-D599-40BE-A4C3-7FDE278F6CCE}" dateTime="2026-09-01T17:32:05" maxSheetId="14" userName="Taís Silva Dos Santos" r:id="rId163" minRId="938" maxRId="942">
    <sheetIdMap count="13">
      <sheetId val="1"/>
      <sheetId val="2"/>
      <sheetId val="3"/>
      <sheetId val="4"/>
      <sheetId val="5"/>
      <sheetId val="6"/>
      <sheetId val="7"/>
      <sheetId val="8"/>
      <sheetId val="9"/>
      <sheetId val="10"/>
      <sheetId val="11"/>
      <sheetId val="12"/>
      <sheetId val="13"/>
    </sheetIdMap>
  </header>
  <header guid="{A6B54517-3CE4-47F1-9241-0C76ACEBC858}" dateTime="2026-09-02T09:27:51" maxSheetId="14" userName="Marcelo Pereira dos Santos" r:id="rId164" minRId="948">
    <sheetIdMap count="13">
      <sheetId val="1"/>
      <sheetId val="2"/>
      <sheetId val="3"/>
      <sheetId val="4"/>
      <sheetId val="5"/>
      <sheetId val="6"/>
      <sheetId val="7"/>
      <sheetId val="8"/>
      <sheetId val="9"/>
      <sheetId val="10"/>
      <sheetId val="11"/>
      <sheetId val="12"/>
      <sheetId val="13"/>
    </sheetIdMap>
  </header>
  <header guid="{F93F4C62-2D0B-4F96-859E-9BD2E6AFEC56}" dateTime="2026-09-02T09:28:25" maxSheetId="14" userName="Marcelo Pereira dos Santos" r:id="rId165">
    <sheetIdMap count="13">
      <sheetId val="1"/>
      <sheetId val="2"/>
      <sheetId val="3"/>
      <sheetId val="4"/>
      <sheetId val="5"/>
      <sheetId val="6"/>
      <sheetId val="7"/>
      <sheetId val="8"/>
      <sheetId val="9"/>
      <sheetId val="10"/>
      <sheetId val="11"/>
      <sheetId val="12"/>
      <sheetId val="13"/>
    </sheetIdMap>
  </header>
  <header guid="{454609C4-F6B7-401E-819B-3513FB1483F6}" dateTime="2026-09-02T09:57:14" maxSheetId="14" userName="Antonio Carlos Guimarães Deiró" r:id="rId166" minRId="959" maxRId="960">
    <sheetIdMap count="13">
      <sheetId val="1"/>
      <sheetId val="2"/>
      <sheetId val="3"/>
      <sheetId val="4"/>
      <sheetId val="5"/>
      <sheetId val="6"/>
      <sheetId val="7"/>
      <sheetId val="8"/>
      <sheetId val="9"/>
      <sheetId val="10"/>
      <sheetId val="11"/>
      <sheetId val="12"/>
      <sheetId val="13"/>
    </sheetIdMap>
  </header>
  <header guid="{94EBF853-9AD1-4B2B-80A3-5DC0D0908CB8}" dateTime="2026-09-02T09:58:39" maxSheetId="14" userName="Antonio Carlos Guimarães Deiró" r:id="rId167" minRId="965">
    <sheetIdMap count="13">
      <sheetId val="1"/>
      <sheetId val="2"/>
      <sheetId val="3"/>
      <sheetId val="4"/>
      <sheetId val="5"/>
      <sheetId val="6"/>
      <sheetId val="7"/>
      <sheetId val="8"/>
      <sheetId val="9"/>
      <sheetId val="10"/>
      <sheetId val="11"/>
      <sheetId val="12"/>
      <sheetId val="13"/>
    </sheetIdMap>
  </header>
  <header guid="{E7389C74-246F-49F6-AE53-F898E0469903}" dateTime="2026-09-02T09:59:12" maxSheetId="14" userName="Antonio Carlos Guimarães Deiró" r:id="rId168" minRId="970">
    <sheetIdMap count="13">
      <sheetId val="1"/>
      <sheetId val="2"/>
      <sheetId val="3"/>
      <sheetId val="4"/>
      <sheetId val="5"/>
      <sheetId val="6"/>
      <sheetId val="7"/>
      <sheetId val="8"/>
      <sheetId val="9"/>
      <sheetId val="10"/>
      <sheetId val="11"/>
      <sheetId val="12"/>
      <sheetId val="13"/>
    </sheetIdMap>
  </header>
  <header guid="{BA4FF770-BBA1-4A92-909E-DBBB6E272DBF}" dateTime="2026-09-02T09:59:23" maxSheetId="14" userName="Antonio Carlos Guimarães Deiró" r:id="rId169" minRId="975">
    <sheetIdMap count="13">
      <sheetId val="1"/>
      <sheetId val="2"/>
      <sheetId val="3"/>
      <sheetId val="4"/>
      <sheetId val="5"/>
      <sheetId val="6"/>
      <sheetId val="7"/>
      <sheetId val="8"/>
      <sheetId val="9"/>
      <sheetId val="10"/>
      <sheetId val="11"/>
      <sheetId val="12"/>
      <sheetId val="13"/>
    </sheetIdMap>
  </header>
  <header guid="{6190895A-A744-41F1-90E5-D862158F9E2E}" dateTime="2026-09-02T09:59:46" maxSheetId="14" userName="Antonio Carlos Guimarães Deiró" r:id="rId170">
    <sheetIdMap count="13">
      <sheetId val="1"/>
      <sheetId val="2"/>
      <sheetId val="3"/>
      <sheetId val="4"/>
      <sheetId val="5"/>
      <sheetId val="6"/>
      <sheetId val="7"/>
      <sheetId val="8"/>
      <sheetId val="9"/>
      <sheetId val="10"/>
      <sheetId val="11"/>
      <sheetId val="12"/>
      <sheetId val="13"/>
    </sheetIdMap>
  </header>
  <header guid="{D9C74502-4EC2-409E-8C23-D3818D0B5803}" dateTime="2026-09-02T10:05:05" maxSheetId="14" userName="Antonio Carlos Guimarães Deiró" r:id="rId171">
    <sheetIdMap count="13">
      <sheetId val="1"/>
      <sheetId val="2"/>
      <sheetId val="3"/>
      <sheetId val="4"/>
      <sheetId val="5"/>
      <sheetId val="6"/>
      <sheetId val="7"/>
      <sheetId val="8"/>
      <sheetId val="9"/>
      <sheetId val="10"/>
      <sheetId val="11"/>
      <sheetId val="12"/>
      <sheetId val="13"/>
    </sheetIdMap>
  </header>
  <header guid="{CEA4BC7A-5A77-42F5-8BA0-1FDFA41AD190}" dateTime="2026-09-02T10:11:06" maxSheetId="14" userName="Taís Silva Dos Santos" r:id="rId172" minRId="984" maxRId="1005">
    <sheetIdMap count="13">
      <sheetId val="1"/>
      <sheetId val="2"/>
      <sheetId val="3"/>
      <sheetId val="4"/>
      <sheetId val="5"/>
      <sheetId val="6"/>
      <sheetId val="7"/>
      <sheetId val="8"/>
      <sheetId val="9"/>
      <sheetId val="10"/>
      <sheetId val="11"/>
      <sheetId val="12"/>
      <sheetId val="13"/>
    </sheetIdMap>
  </header>
  <header guid="{CD27E749-26BE-4D39-A361-B9F22FED7D23}" dateTime="2026-09-02T10:12:39" maxSheetId="14" userName="Antonio Carlos Guimarães Deiró" r:id="rId173" minRId="1011" maxRId="1032">
    <sheetIdMap count="13">
      <sheetId val="1"/>
      <sheetId val="2"/>
      <sheetId val="3"/>
      <sheetId val="4"/>
      <sheetId val="5"/>
      <sheetId val="6"/>
      <sheetId val="7"/>
      <sheetId val="8"/>
      <sheetId val="9"/>
      <sheetId val="10"/>
      <sheetId val="11"/>
      <sheetId val="12"/>
      <sheetId val="13"/>
    </sheetIdMap>
  </header>
  <header guid="{75F37788-B101-4EEE-9DD5-ECC0E0666C9C}" dateTime="2026-09-02T10:13:22" maxSheetId="14" userName="Antonio Carlos Guimarães Deiró" r:id="rId174">
    <sheetIdMap count="13">
      <sheetId val="1"/>
      <sheetId val="2"/>
      <sheetId val="3"/>
      <sheetId val="4"/>
      <sheetId val="5"/>
      <sheetId val="6"/>
      <sheetId val="7"/>
      <sheetId val="8"/>
      <sheetId val="9"/>
      <sheetId val="10"/>
      <sheetId val="11"/>
      <sheetId val="12"/>
      <sheetId val="13"/>
    </sheetIdMap>
  </header>
  <header guid="{F050CDC2-6245-4055-9B1E-45005F587079}" dateTime="2026-09-02T10:28:02" maxSheetId="14" userName="Marcelo Pereira dos Santos" r:id="rId175" minRId="1041" maxRId="1066">
    <sheetIdMap count="13">
      <sheetId val="1"/>
      <sheetId val="2"/>
      <sheetId val="3"/>
      <sheetId val="4"/>
      <sheetId val="5"/>
      <sheetId val="6"/>
      <sheetId val="7"/>
      <sheetId val="8"/>
      <sheetId val="9"/>
      <sheetId val="10"/>
      <sheetId val="11"/>
      <sheetId val="12"/>
      <sheetId val="13"/>
    </sheetIdMap>
  </header>
  <header guid="{838149A7-C16F-46B7-B1DA-711466E37A13}" dateTime="2026-09-02T10:33:06" maxSheetId="14" userName="Marcelo Pereira dos Santos" r:id="rId176" minRId="1072" maxRId="1074">
    <sheetIdMap count="13">
      <sheetId val="1"/>
      <sheetId val="2"/>
      <sheetId val="3"/>
      <sheetId val="4"/>
      <sheetId val="5"/>
      <sheetId val="6"/>
      <sheetId val="7"/>
      <sheetId val="8"/>
      <sheetId val="9"/>
      <sheetId val="10"/>
      <sheetId val="11"/>
      <sheetId val="12"/>
      <sheetId val="13"/>
    </sheetIdMap>
  </header>
  <header guid="{93E79469-46C9-44D9-98B4-433B4E2CA289}" dateTime="2026-09-02T10:37:54" maxSheetId="14" userName="Marcelo Pereira dos Santos" r:id="rId177" minRId="1080" maxRId="1086">
    <sheetIdMap count="13">
      <sheetId val="1"/>
      <sheetId val="2"/>
      <sheetId val="3"/>
      <sheetId val="4"/>
      <sheetId val="5"/>
      <sheetId val="6"/>
      <sheetId val="7"/>
      <sheetId val="8"/>
      <sheetId val="9"/>
      <sheetId val="10"/>
      <sheetId val="11"/>
      <sheetId val="12"/>
      <sheetId val="13"/>
    </sheetIdMap>
  </header>
  <header guid="{AB42CF96-13D0-4223-A435-A2E6F6372A95}" dateTime="2026-09-02T10:39:39" maxSheetId="14" userName="Marcelo Pereira dos Santos" r:id="rId178" minRId="1087">
    <sheetIdMap count="13">
      <sheetId val="1"/>
      <sheetId val="2"/>
      <sheetId val="3"/>
      <sheetId val="4"/>
      <sheetId val="5"/>
      <sheetId val="6"/>
      <sheetId val="7"/>
      <sheetId val="8"/>
      <sheetId val="9"/>
      <sheetId val="10"/>
      <sheetId val="11"/>
      <sheetId val="12"/>
      <sheetId val="13"/>
    </sheetIdMap>
  </header>
  <header guid="{41E5257E-BA64-4783-BC4F-56C2741C3D43}" dateTime="2026-09-02T10:40:06" maxSheetId="14" userName="Marcelo Pereira dos Santos" r:id="rId179">
    <sheetIdMap count="13">
      <sheetId val="1"/>
      <sheetId val="2"/>
      <sheetId val="3"/>
      <sheetId val="4"/>
      <sheetId val="5"/>
      <sheetId val="6"/>
      <sheetId val="7"/>
      <sheetId val="8"/>
      <sheetId val="9"/>
      <sheetId val="10"/>
      <sheetId val="11"/>
      <sheetId val="12"/>
      <sheetId val="13"/>
    </sheetIdMap>
  </header>
  <header guid="{233FC1FA-2652-4890-B5E4-B3E1DFE9C327}" dateTime="2026-09-02T10:40:51" maxSheetId="14" userName="Antonio Carlos Guimarães Deiró" r:id="rId180" minRId="1098" maxRId="1099">
    <sheetIdMap count="13">
      <sheetId val="1"/>
      <sheetId val="2"/>
      <sheetId val="3"/>
      <sheetId val="4"/>
      <sheetId val="5"/>
      <sheetId val="6"/>
      <sheetId val="7"/>
      <sheetId val="8"/>
      <sheetId val="9"/>
      <sheetId val="10"/>
      <sheetId val="11"/>
      <sheetId val="12"/>
      <sheetId val="13"/>
    </sheetIdMap>
  </header>
  <header guid="{69D96DAD-D090-49B0-A295-6D43889F3827}" dateTime="2026-09-02T10:41:59" maxSheetId="14" userName="Antonio Carlos Guimarães Deiró" r:id="rId181" minRId="1104">
    <sheetIdMap count="13">
      <sheetId val="1"/>
      <sheetId val="2"/>
      <sheetId val="3"/>
      <sheetId val="4"/>
      <sheetId val="5"/>
      <sheetId val="6"/>
      <sheetId val="7"/>
      <sheetId val="8"/>
      <sheetId val="9"/>
      <sheetId val="10"/>
      <sheetId val="11"/>
      <sheetId val="12"/>
      <sheetId val="13"/>
    </sheetIdMap>
  </header>
  <header guid="{7F7FACD1-64DA-43B9-B114-5FD5CEB5F22B}" dateTime="2026-09-02T10:42:37" maxSheetId="14" userName="Antonio Carlos Guimarães Deiró" r:id="rId182" minRId="1109">
    <sheetIdMap count="13">
      <sheetId val="1"/>
      <sheetId val="2"/>
      <sheetId val="3"/>
      <sheetId val="4"/>
      <sheetId val="5"/>
      <sheetId val="6"/>
      <sheetId val="7"/>
      <sheetId val="8"/>
      <sheetId val="9"/>
      <sheetId val="10"/>
      <sheetId val="11"/>
      <sheetId val="12"/>
      <sheetId val="13"/>
    </sheetIdMap>
  </header>
  <header guid="{9E0A643E-D3B1-460A-B950-C739892E97E4}" dateTime="2026-09-02T10:43:55" maxSheetId="14" userName="Antonio Carlos Guimarães Deiró" r:id="rId183">
    <sheetIdMap count="13">
      <sheetId val="1"/>
      <sheetId val="2"/>
      <sheetId val="3"/>
      <sheetId val="4"/>
      <sheetId val="5"/>
      <sheetId val="6"/>
      <sheetId val="7"/>
      <sheetId val="8"/>
      <sheetId val="9"/>
      <sheetId val="10"/>
      <sheetId val="11"/>
      <sheetId val="12"/>
      <sheetId val="13"/>
    </sheetIdMap>
  </header>
  <header guid="{1D060E79-955E-4B70-870D-8BCCC840A46A}" dateTime="2026-09-02T10:44:15" maxSheetId="14" userName="Antonio Carlos Guimarães Deiró" r:id="rId184">
    <sheetIdMap count="13">
      <sheetId val="1"/>
      <sheetId val="2"/>
      <sheetId val="3"/>
      <sheetId val="4"/>
      <sheetId val="5"/>
      <sheetId val="6"/>
      <sheetId val="7"/>
      <sheetId val="8"/>
      <sheetId val="9"/>
      <sheetId val="10"/>
      <sheetId val="11"/>
      <sheetId val="12"/>
      <sheetId val="13"/>
    </sheetIdMap>
  </header>
  <header guid="{9BC59C9F-0855-4868-9C6E-F2BA5077A38F}" dateTime="2026-09-02T10:55:57" maxSheetId="14" userName="Marcelo Pereira dos Santos" r:id="rId185">
    <sheetIdMap count="13">
      <sheetId val="1"/>
      <sheetId val="2"/>
      <sheetId val="3"/>
      <sheetId val="4"/>
      <sheetId val="5"/>
      <sheetId val="6"/>
      <sheetId val="7"/>
      <sheetId val="8"/>
      <sheetId val="9"/>
      <sheetId val="10"/>
      <sheetId val="11"/>
      <sheetId val="12"/>
      <sheetId val="13"/>
    </sheetIdMap>
  </header>
  <header guid="{9C4427D8-4B58-4D23-995B-B35D4ED323EB}" dateTime="2026-09-02T11:04:02" maxSheetId="14" userName="Marcelo Pereira dos Santos" r:id="rId186" minRId="1123" maxRId="1125">
    <sheetIdMap count="13">
      <sheetId val="1"/>
      <sheetId val="2"/>
      <sheetId val="3"/>
      <sheetId val="4"/>
      <sheetId val="5"/>
      <sheetId val="6"/>
      <sheetId val="7"/>
      <sheetId val="8"/>
      <sheetId val="9"/>
      <sheetId val="10"/>
      <sheetId val="11"/>
      <sheetId val="12"/>
      <sheetId val="13"/>
    </sheetIdMap>
  </header>
  <header guid="{EF0D1640-25A6-4BA7-8383-EBA77240CE7A}" dateTime="2026-09-02T11:08:35" maxSheetId="14" userName="Marcelo Pereira dos Santos" r:id="rId187">
    <sheetIdMap count="13">
      <sheetId val="1"/>
      <sheetId val="2"/>
      <sheetId val="3"/>
      <sheetId val="4"/>
      <sheetId val="5"/>
      <sheetId val="6"/>
      <sheetId val="7"/>
      <sheetId val="8"/>
      <sheetId val="9"/>
      <sheetId val="10"/>
      <sheetId val="11"/>
      <sheetId val="12"/>
      <sheetId val="13"/>
    </sheetIdMap>
  </header>
  <header guid="{16DF4C82-70F9-4B3D-9555-FA333E4019A2}" dateTime="2026-09-03T09:13:24" maxSheetId="14" userName="Marcelo Pereira dos Santos" r:id="rId188" minRId="1136" maxRId="1137">
    <sheetIdMap count="13">
      <sheetId val="1"/>
      <sheetId val="2"/>
      <sheetId val="3"/>
      <sheetId val="4"/>
      <sheetId val="5"/>
      <sheetId val="6"/>
      <sheetId val="7"/>
      <sheetId val="8"/>
      <sheetId val="9"/>
      <sheetId val="10"/>
      <sheetId val="11"/>
      <sheetId val="12"/>
      <sheetId val="13"/>
    </sheetIdMap>
  </header>
  <header guid="{180E70FD-2820-4E76-9CF1-C34328DC7239}" dateTime="2026-09-03T09:14:34" maxSheetId="14" userName="Marcelo Pereira dos Santos" r:id="rId189">
    <sheetIdMap count="13">
      <sheetId val="1"/>
      <sheetId val="2"/>
      <sheetId val="3"/>
      <sheetId val="4"/>
      <sheetId val="5"/>
      <sheetId val="6"/>
      <sheetId val="7"/>
      <sheetId val="8"/>
      <sheetId val="9"/>
      <sheetId val="10"/>
      <sheetId val="11"/>
      <sheetId val="12"/>
      <sheetId val="13"/>
    </sheetIdMap>
  </header>
  <header guid="{3FB30F12-C523-41EB-AABF-9056DC37FEA8}" dateTime="2026-09-03T09:15:53" maxSheetId="14" userName="Marcelo Pereira dos Santos" r:id="rId190">
    <sheetIdMap count="13">
      <sheetId val="1"/>
      <sheetId val="2"/>
      <sheetId val="3"/>
      <sheetId val="4"/>
      <sheetId val="5"/>
      <sheetId val="6"/>
      <sheetId val="7"/>
      <sheetId val="8"/>
      <sheetId val="9"/>
      <sheetId val="10"/>
      <sheetId val="11"/>
      <sheetId val="12"/>
      <sheetId val="13"/>
    </sheetIdMap>
  </header>
  <header guid="{7C4DD739-BAE5-44C2-94D5-975E0DA07FA9}" dateTime="2026-09-03T09:22:07" maxSheetId="14" userName="Marcelo Pereira dos Santos" r:id="rId191" minRId="1153">
    <sheetIdMap count="13">
      <sheetId val="1"/>
      <sheetId val="2"/>
      <sheetId val="3"/>
      <sheetId val="4"/>
      <sheetId val="5"/>
      <sheetId val="6"/>
      <sheetId val="7"/>
      <sheetId val="8"/>
      <sheetId val="9"/>
      <sheetId val="10"/>
      <sheetId val="11"/>
      <sheetId val="12"/>
      <sheetId val="13"/>
    </sheetIdMap>
  </header>
  <header guid="{1CA3748B-6752-448B-A71C-8A534EB40ED1}" dateTime="2026-09-03T09:25:27" maxSheetId="14" userName="Marcelo Pereira dos Santos" r:id="rId192">
    <sheetIdMap count="13">
      <sheetId val="1"/>
      <sheetId val="2"/>
      <sheetId val="3"/>
      <sheetId val="4"/>
      <sheetId val="5"/>
      <sheetId val="6"/>
      <sheetId val="7"/>
      <sheetId val="8"/>
      <sheetId val="9"/>
      <sheetId val="10"/>
      <sheetId val="11"/>
      <sheetId val="12"/>
      <sheetId val="13"/>
    </sheetIdMap>
  </header>
  <header guid="{D69352E5-F23D-4279-AC5A-742679C8ADA5}" dateTime="2026-09-03T10:23:55" maxSheetId="14" userName="Marcelo Pereira dos Santos" r:id="rId193" minRId="1164" maxRId="1167">
    <sheetIdMap count="13">
      <sheetId val="1"/>
      <sheetId val="2"/>
      <sheetId val="3"/>
      <sheetId val="4"/>
      <sheetId val="5"/>
      <sheetId val="6"/>
      <sheetId val="7"/>
      <sheetId val="8"/>
      <sheetId val="9"/>
      <sheetId val="10"/>
      <sheetId val="11"/>
      <sheetId val="12"/>
      <sheetId val="13"/>
    </sheetIdMap>
  </header>
  <header guid="{136886C2-CDC6-4C68-87DC-ED8037D600CE}" dateTime="2026-09-04T09:19:31" maxSheetId="14" userName="Antonio Carlos Guimarães Deiró" r:id="rId194" minRId="1173">
    <sheetIdMap count="13">
      <sheetId val="1"/>
      <sheetId val="2"/>
      <sheetId val="3"/>
      <sheetId val="4"/>
      <sheetId val="5"/>
      <sheetId val="6"/>
      <sheetId val="7"/>
      <sheetId val="8"/>
      <sheetId val="9"/>
      <sheetId val="10"/>
      <sheetId val="11"/>
      <sheetId val="12"/>
      <sheetId val="13"/>
    </sheetIdMap>
  </header>
  <header guid="{78FDEE2A-1513-4D93-8EC9-95175FDEA6D8}" dateTime="2026-09-04T09:25:16" maxSheetId="14" userName="Taís Silva Dos Santos" r:id="rId195" minRId="1178">
    <sheetIdMap count="13">
      <sheetId val="1"/>
      <sheetId val="2"/>
      <sheetId val="3"/>
      <sheetId val="4"/>
      <sheetId val="5"/>
      <sheetId val="6"/>
      <sheetId val="7"/>
      <sheetId val="8"/>
      <sheetId val="9"/>
      <sheetId val="10"/>
      <sheetId val="11"/>
      <sheetId val="12"/>
      <sheetId val="13"/>
    </sheetIdMap>
  </header>
  <header guid="{93D3BF0C-06EE-4F31-8D4F-2324D8D24448}" dateTime="2026-09-04T09:26:21" maxSheetId="14" userName="Antonio Carlos Guimarães Deiró" r:id="rId196" minRId="1184">
    <sheetIdMap count="13">
      <sheetId val="1"/>
      <sheetId val="2"/>
      <sheetId val="3"/>
      <sheetId val="4"/>
      <sheetId val="5"/>
      <sheetId val="6"/>
      <sheetId val="7"/>
      <sheetId val="8"/>
      <sheetId val="9"/>
      <sheetId val="10"/>
      <sheetId val="11"/>
      <sheetId val="12"/>
      <sheetId val="13"/>
    </sheetIdMap>
  </header>
  <header guid="{C0E9E6DA-F782-4647-945A-24FA54B8D5F3}" dateTime="2026-09-04T09:27:43" maxSheetId="14" userName="Taís Silva Dos Santos" r:id="rId197" minRId="1185">
    <sheetIdMap count="13">
      <sheetId val="1"/>
      <sheetId val="2"/>
      <sheetId val="3"/>
      <sheetId val="4"/>
      <sheetId val="5"/>
      <sheetId val="6"/>
      <sheetId val="7"/>
      <sheetId val="8"/>
      <sheetId val="9"/>
      <sheetId val="10"/>
      <sheetId val="11"/>
      <sheetId val="12"/>
      <sheetId val="13"/>
    </sheetIdMap>
  </header>
  <header guid="{A00BFFAF-6EE9-4066-A7A0-F381ECA9F293}" dateTime="2026-09-04T09:28:49" maxSheetId="14" userName="Taís Silva Dos Santos" r:id="rId198" minRId="1186">
    <sheetIdMap count="13">
      <sheetId val="1"/>
      <sheetId val="2"/>
      <sheetId val="3"/>
      <sheetId val="4"/>
      <sheetId val="5"/>
      <sheetId val="6"/>
      <sheetId val="7"/>
      <sheetId val="8"/>
      <sheetId val="9"/>
      <sheetId val="10"/>
      <sheetId val="11"/>
      <sheetId val="12"/>
      <sheetId val="13"/>
    </sheetIdMap>
  </header>
  <header guid="{CB8BBFF8-DB54-4F12-9D99-3AF52C852FD7}" dateTime="2026-09-04T09:29:47" maxSheetId="14" userName="Taís Silva Dos Santos" r:id="rId199" minRId="1187">
    <sheetIdMap count="13">
      <sheetId val="1"/>
      <sheetId val="2"/>
      <sheetId val="3"/>
      <sheetId val="4"/>
      <sheetId val="5"/>
      <sheetId val="6"/>
      <sheetId val="7"/>
      <sheetId val="8"/>
      <sheetId val="9"/>
      <sheetId val="10"/>
      <sheetId val="11"/>
      <sheetId val="12"/>
      <sheetId val="13"/>
    </sheetIdMap>
  </header>
  <header guid="{386F975D-8A1A-4471-8557-B9D5B37EA3C0}" dateTime="2026-09-04T09:31:05" maxSheetId="14" userName="Antonio Carlos Guimarães Deiró" r:id="rId200" minRId="1188" maxRId="1190">
    <sheetIdMap count="13">
      <sheetId val="1"/>
      <sheetId val="2"/>
      <sheetId val="3"/>
      <sheetId val="4"/>
      <sheetId val="5"/>
      <sheetId val="6"/>
      <sheetId val="7"/>
      <sheetId val="8"/>
      <sheetId val="9"/>
      <sheetId val="10"/>
      <sheetId val="11"/>
      <sheetId val="12"/>
      <sheetId val="13"/>
    </sheetIdMap>
  </header>
  <header guid="{474D2695-D70E-4ECF-AC8D-BA38A45B51E4}" dateTime="2026-09-04T09:31:21" maxSheetId="14" userName="Antonio Carlos Guimarães Deiró" r:id="rId201">
    <sheetIdMap count="13">
      <sheetId val="1"/>
      <sheetId val="2"/>
      <sheetId val="3"/>
      <sheetId val="4"/>
      <sheetId val="5"/>
      <sheetId val="6"/>
      <sheetId val="7"/>
      <sheetId val="8"/>
      <sheetId val="9"/>
      <sheetId val="10"/>
      <sheetId val="11"/>
      <sheetId val="12"/>
      <sheetId val="13"/>
    </sheetIdMap>
  </header>
  <header guid="{CF761670-2415-463D-B0CB-C94B38BDA6D8}" dateTime="2026-09-04T09:31:50" maxSheetId="14" userName="Taís Silva Dos Santos" r:id="rId202" minRId="1199">
    <sheetIdMap count="13">
      <sheetId val="1"/>
      <sheetId val="2"/>
      <sheetId val="3"/>
      <sheetId val="4"/>
      <sheetId val="5"/>
      <sheetId val="6"/>
      <sheetId val="7"/>
      <sheetId val="8"/>
      <sheetId val="9"/>
      <sheetId val="10"/>
      <sheetId val="11"/>
      <sheetId val="12"/>
      <sheetId val="13"/>
    </sheetIdMap>
  </header>
  <header guid="{40FA21AA-D6DB-430A-BE2F-DA7E03BE0D84}" dateTime="2026-09-04T09:33:37" maxSheetId="14" userName="Taís Silva Dos Santos" r:id="rId203" minRId="1200">
    <sheetIdMap count="13">
      <sheetId val="1"/>
      <sheetId val="2"/>
      <sheetId val="3"/>
      <sheetId val="4"/>
      <sheetId val="5"/>
      <sheetId val="6"/>
      <sheetId val="7"/>
      <sheetId val="8"/>
      <sheetId val="9"/>
      <sheetId val="10"/>
      <sheetId val="11"/>
      <sheetId val="12"/>
      <sheetId val="13"/>
    </sheetIdMap>
  </header>
  <header guid="{0017BD73-3B7A-4E0B-8D3A-2D563231BB20}" dateTime="2026-09-04T09:38:53" maxSheetId="14" userName="Taís Silva Dos Santos" r:id="rId204" minRId="1206">
    <sheetIdMap count="13">
      <sheetId val="1"/>
      <sheetId val="2"/>
      <sheetId val="3"/>
      <sheetId val="4"/>
      <sheetId val="5"/>
      <sheetId val="6"/>
      <sheetId val="7"/>
      <sheetId val="8"/>
      <sheetId val="9"/>
      <sheetId val="10"/>
      <sheetId val="11"/>
      <sheetId val="12"/>
      <sheetId val="13"/>
    </sheetIdMap>
  </header>
  <header guid="{3D0A192E-D2B5-4155-BE96-03B4D6E9DE3D}" dateTime="2026-09-04T09:40:13" maxSheetId="14" userName="Taís Silva Dos Santos" r:id="rId205" minRId="1212">
    <sheetIdMap count="13">
      <sheetId val="1"/>
      <sheetId val="2"/>
      <sheetId val="3"/>
      <sheetId val="4"/>
      <sheetId val="5"/>
      <sheetId val="6"/>
      <sheetId val="7"/>
      <sheetId val="8"/>
      <sheetId val="9"/>
      <sheetId val="10"/>
      <sheetId val="11"/>
      <sheetId val="12"/>
      <sheetId val="13"/>
    </sheetIdMap>
  </header>
  <header guid="{7C46914B-A328-46A5-9193-95536B1873CE}" dateTime="2026-09-04T09:42:09" maxSheetId="14" userName="Marcelo Pereira dos Santos" r:id="rId206" minRId="1218">
    <sheetIdMap count="13">
      <sheetId val="1"/>
      <sheetId val="2"/>
      <sheetId val="3"/>
      <sheetId val="4"/>
      <sheetId val="5"/>
      <sheetId val="6"/>
      <sheetId val="7"/>
      <sheetId val="8"/>
      <sheetId val="9"/>
      <sheetId val="10"/>
      <sheetId val="11"/>
      <sheetId val="12"/>
      <sheetId val="13"/>
    </sheetIdMap>
  </header>
  <header guid="{D7CBC481-AFF8-4EC5-B3AE-BCFF938EBC05}" dateTime="2026-09-04T09:44:10" maxSheetId="14" userName="Taís Silva Dos Santos" r:id="rId207" minRId="1224">
    <sheetIdMap count="13">
      <sheetId val="1"/>
      <sheetId val="2"/>
      <sheetId val="3"/>
      <sheetId val="4"/>
      <sheetId val="5"/>
      <sheetId val="6"/>
      <sheetId val="7"/>
      <sheetId val="8"/>
      <sheetId val="9"/>
      <sheetId val="10"/>
      <sheetId val="11"/>
      <sheetId val="12"/>
      <sheetId val="13"/>
    </sheetIdMap>
  </header>
  <header guid="{A9B4490F-4517-4D6D-A332-EB208A902D25}" dateTime="2026-09-04T09:44:59" maxSheetId="14" userName="Taís Silva Dos Santos" r:id="rId208" minRId="1225">
    <sheetIdMap count="13">
      <sheetId val="1"/>
      <sheetId val="2"/>
      <sheetId val="3"/>
      <sheetId val="4"/>
      <sheetId val="5"/>
      <sheetId val="6"/>
      <sheetId val="7"/>
      <sheetId val="8"/>
      <sheetId val="9"/>
      <sheetId val="10"/>
      <sheetId val="11"/>
      <sheetId val="12"/>
      <sheetId val="13"/>
    </sheetIdMap>
  </header>
  <header guid="{E495481E-4796-4AE3-A6D9-BEB739814EA3}" dateTime="2026-09-04T09:45:08" maxSheetId="14" userName="Taís Silva Dos Santos" r:id="rId209" minRId="1226">
    <sheetIdMap count="13">
      <sheetId val="1"/>
      <sheetId val="2"/>
      <sheetId val="3"/>
      <sheetId val="4"/>
      <sheetId val="5"/>
      <sheetId val="6"/>
      <sheetId val="7"/>
      <sheetId val="8"/>
      <sheetId val="9"/>
      <sheetId val="10"/>
      <sheetId val="11"/>
      <sheetId val="12"/>
      <sheetId val="13"/>
    </sheetIdMap>
  </header>
  <header guid="{06960A9B-2C07-48E8-9418-F9B7E1406263}" dateTime="2026-09-04T09:46:04" maxSheetId="14" userName="Antonio Carlos Guimarães Deiró" r:id="rId210" minRId="1232">
    <sheetIdMap count="13">
      <sheetId val="1"/>
      <sheetId val="2"/>
      <sheetId val="3"/>
      <sheetId val="4"/>
      <sheetId val="5"/>
      <sheetId val="6"/>
      <sheetId val="7"/>
      <sheetId val="8"/>
      <sheetId val="9"/>
      <sheetId val="10"/>
      <sheetId val="11"/>
      <sheetId val="12"/>
      <sheetId val="13"/>
    </sheetIdMap>
  </header>
  <header guid="{7908EF4E-92A4-4E2A-8FF7-01BABD0E1D65}" dateTime="2026-09-04T09:46:30" maxSheetId="14" userName="Taís Silva Dos Santos" r:id="rId211" minRId="1237" maxRId="1238">
    <sheetIdMap count="13">
      <sheetId val="1"/>
      <sheetId val="2"/>
      <sheetId val="3"/>
      <sheetId val="4"/>
      <sheetId val="5"/>
      <sheetId val="6"/>
      <sheetId val="7"/>
      <sheetId val="8"/>
      <sheetId val="9"/>
      <sheetId val="10"/>
      <sheetId val="11"/>
      <sheetId val="12"/>
      <sheetId val="13"/>
    </sheetIdMap>
  </header>
  <header guid="{CE7D5D88-9F94-4A62-BB8B-A98641993310}" dateTime="2026-09-04T09:46:57" maxSheetId="14" userName="Antonio Carlos Guimarães Deiró" r:id="rId212" minRId="1244" maxRId="1245">
    <sheetIdMap count="13">
      <sheetId val="1"/>
      <sheetId val="2"/>
      <sheetId val="3"/>
      <sheetId val="4"/>
      <sheetId val="5"/>
      <sheetId val="6"/>
      <sheetId val="7"/>
      <sheetId val="8"/>
      <sheetId val="9"/>
      <sheetId val="10"/>
      <sheetId val="11"/>
      <sheetId val="12"/>
      <sheetId val="13"/>
    </sheetIdMap>
  </header>
  <header guid="{45060F96-9A8F-4DAB-B696-B35E5B01CF5E}" dateTime="2026-09-04T09:47:35" maxSheetId="14" userName="Taís Silva Dos Santos" r:id="rId213" minRId="1246">
    <sheetIdMap count="13">
      <sheetId val="1"/>
      <sheetId val="2"/>
      <sheetId val="3"/>
      <sheetId val="4"/>
      <sheetId val="5"/>
      <sheetId val="6"/>
      <sheetId val="7"/>
      <sheetId val="8"/>
      <sheetId val="9"/>
      <sheetId val="10"/>
      <sheetId val="11"/>
      <sheetId val="12"/>
      <sheetId val="13"/>
    </sheetIdMap>
  </header>
  <header guid="{7967631D-A4AD-4513-AC75-D83DA34202BA}" dateTime="2026-09-04T09:47:53" maxSheetId="14" userName="Antonio Carlos Guimarães Deiró" r:id="rId214" minRId="1252">
    <sheetIdMap count="13">
      <sheetId val="1"/>
      <sheetId val="2"/>
      <sheetId val="3"/>
      <sheetId val="4"/>
      <sheetId val="5"/>
      <sheetId val="6"/>
      <sheetId val="7"/>
      <sheetId val="8"/>
      <sheetId val="9"/>
      <sheetId val="10"/>
      <sheetId val="11"/>
      <sheetId val="12"/>
      <sheetId val="13"/>
    </sheetIdMap>
  </header>
  <header guid="{10DCA450-3A03-4A31-933A-72863BDB1264}" dateTime="2026-09-04T09:48:09" maxSheetId="14" userName="Antonio Carlos Guimarães Deiró" r:id="rId215" minRId="1253">
    <sheetIdMap count="13">
      <sheetId val="1"/>
      <sheetId val="2"/>
      <sheetId val="3"/>
      <sheetId val="4"/>
      <sheetId val="5"/>
      <sheetId val="6"/>
      <sheetId val="7"/>
      <sheetId val="8"/>
      <sheetId val="9"/>
      <sheetId val="10"/>
      <sheetId val="11"/>
      <sheetId val="12"/>
      <sheetId val="13"/>
    </sheetIdMap>
  </header>
  <header guid="{E4558380-E5D8-445C-BAF1-EFE3C8419EB1}" dateTime="2026-09-04T09:48:28" maxSheetId="14" userName="Taís Silva Dos Santos" r:id="rId216" minRId="1254">
    <sheetIdMap count="13">
      <sheetId val="1"/>
      <sheetId val="2"/>
      <sheetId val="3"/>
      <sheetId val="4"/>
      <sheetId val="5"/>
      <sheetId val="6"/>
      <sheetId val="7"/>
      <sheetId val="8"/>
      <sheetId val="9"/>
      <sheetId val="10"/>
      <sheetId val="11"/>
      <sheetId val="12"/>
      <sheetId val="13"/>
    </sheetIdMap>
  </header>
  <header guid="{FBD8C5C7-A531-41BC-AF30-A215088C2131}" dateTime="2026-09-04T09:48:56" maxSheetId="14" userName="Antonio Carlos Guimarães Deiró" r:id="rId217" minRId="1260" maxRId="1262">
    <sheetIdMap count="13">
      <sheetId val="1"/>
      <sheetId val="2"/>
      <sheetId val="3"/>
      <sheetId val="4"/>
      <sheetId val="5"/>
      <sheetId val="6"/>
      <sheetId val="7"/>
      <sheetId val="8"/>
      <sheetId val="9"/>
      <sheetId val="10"/>
      <sheetId val="11"/>
      <sheetId val="12"/>
      <sheetId val="13"/>
    </sheetIdMap>
  </header>
  <header guid="{8ADD556A-6277-445F-B446-514013CFDFEF}" dateTime="2026-09-04T09:51:27" maxSheetId="14" userName="Antonio Carlos Guimarães Deiró" r:id="rId218" minRId="1263" maxRId="1267">
    <sheetIdMap count="13">
      <sheetId val="1"/>
      <sheetId val="2"/>
      <sheetId val="3"/>
      <sheetId val="4"/>
      <sheetId val="5"/>
      <sheetId val="6"/>
      <sheetId val="7"/>
      <sheetId val="8"/>
      <sheetId val="9"/>
      <sheetId val="10"/>
      <sheetId val="11"/>
      <sheetId val="12"/>
      <sheetId val="13"/>
    </sheetIdMap>
  </header>
  <header guid="{64A25635-E9E1-4CF2-B4AE-EAF47F07E59E}" dateTime="2026-09-04T09:51:41" maxSheetId="14" userName="Antonio Carlos Guimarães Deiró" r:id="rId219">
    <sheetIdMap count="13">
      <sheetId val="1"/>
      <sheetId val="2"/>
      <sheetId val="3"/>
      <sheetId val="4"/>
      <sheetId val="5"/>
      <sheetId val="6"/>
      <sheetId val="7"/>
      <sheetId val="8"/>
      <sheetId val="9"/>
      <sheetId val="10"/>
      <sheetId val="11"/>
      <sheetId val="12"/>
      <sheetId val="13"/>
    </sheetIdMap>
  </header>
  <header guid="{6B1DA3D5-9E25-4D6E-9E45-16BCFEECD379}" dateTime="2026-09-04T09:52:06" maxSheetId="14" userName="Antonio Carlos Guimarães Deiró" r:id="rId220" minRId="1276" maxRId="1277">
    <sheetIdMap count="13">
      <sheetId val="1"/>
      <sheetId val="2"/>
      <sheetId val="3"/>
      <sheetId val="4"/>
      <sheetId val="5"/>
      <sheetId val="6"/>
      <sheetId val="7"/>
      <sheetId val="8"/>
      <sheetId val="9"/>
      <sheetId val="10"/>
      <sheetId val="11"/>
      <sheetId val="12"/>
      <sheetId val="13"/>
    </sheetIdMap>
  </header>
  <header guid="{4437DD7C-1DCA-45A3-9279-A9995C4AC8C9}" dateTime="2026-09-04T09:55:10" maxSheetId="14" userName="Antonio Carlos Guimarães Deiró" r:id="rId221" minRId="1282">
    <sheetIdMap count="13">
      <sheetId val="1"/>
      <sheetId val="2"/>
      <sheetId val="3"/>
      <sheetId val="4"/>
      <sheetId val="5"/>
      <sheetId val="6"/>
      <sheetId val="7"/>
      <sheetId val="8"/>
      <sheetId val="9"/>
      <sheetId val="10"/>
      <sheetId val="11"/>
      <sheetId val="12"/>
      <sheetId val="13"/>
    </sheetIdMap>
  </header>
  <header guid="{04872EB3-175A-4547-84F5-50C04F72BEDD}" dateTime="2026-09-04T09:56:02" maxSheetId="14" userName="Antonio Carlos Guimarães Deiró" r:id="rId222">
    <sheetIdMap count="13">
      <sheetId val="1"/>
      <sheetId val="2"/>
      <sheetId val="3"/>
      <sheetId val="4"/>
      <sheetId val="5"/>
      <sheetId val="6"/>
      <sheetId val="7"/>
      <sheetId val="8"/>
      <sheetId val="9"/>
      <sheetId val="10"/>
      <sheetId val="11"/>
      <sheetId val="12"/>
      <sheetId val="13"/>
    </sheetIdMap>
  </header>
  <header guid="{50DC74E5-97A8-4EAA-A3D9-2FF8907AA038}" dateTime="2026-09-04T09:56:11" maxSheetId="14" userName="Taís Silva Dos Santos" r:id="rId223" minRId="1291">
    <sheetIdMap count="13">
      <sheetId val="1"/>
      <sheetId val="2"/>
      <sheetId val="3"/>
      <sheetId val="4"/>
      <sheetId val="5"/>
      <sheetId val="6"/>
      <sheetId val="7"/>
      <sheetId val="8"/>
      <sheetId val="9"/>
      <sheetId val="10"/>
      <sheetId val="11"/>
      <sheetId val="12"/>
      <sheetId val="13"/>
    </sheetIdMap>
  </header>
  <header guid="{7A053063-881B-4986-A11E-5A9B1ADC9E7C}" dateTime="2026-09-04T09:56:17" maxSheetId="14" userName="Antonio Carlos Guimarães Deiró" r:id="rId224">
    <sheetIdMap count="13">
      <sheetId val="1"/>
      <sheetId val="2"/>
      <sheetId val="3"/>
      <sheetId val="4"/>
      <sheetId val="5"/>
      <sheetId val="6"/>
      <sheetId val="7"/>
      <sheetId val="8"/>
      <sheetId val="9"/>
      <sheetId val="10"/>
      <sheetId val="11"/>
      <sheetId val="12"/>
      <sheetId val="13"/>
    </sheetIdMap>
  </header>
  <header guid="{CE5874E4-8E70-46EC-8383-00778FD54E6B}" dateTime="2026-09-04T09:57:02" maxSheetId="14" userName="Taís Silva Dos Santos" r:id="rId225" minRId="1296" maxRId="1297">
    <sheetIdMap count="13">
      <sheetId val="1"/>
      <sheetId val="2"/>
      <sheetId val="3"/>
      <sheetId val="4"/>
      <sheetId val="5"/>
      <sheetId val="6"/>
      <sheetId val="7"/>
      <sheetId val="8"/>
      <sheetId val="9"/>
      <sheetId val="10"/>
      <sheetId val="11"/>
      <sheetId val="12"/>
      <sheetId val="13"/>
    </sheetIdMap>
  </header>
  <header guid="{4C0ECB17-1BB8-4DF5-BF8E-894AB82423D0}" dateTime="2026-09-04T09:57:21" maxSheetId="14" userName="Taís Silva Dos Santos" r:id="rId226" minRId="1303">
    <sheetIdMap count="13">
      <sheetId val="1"/>
      <sheetId val="2"/>
      <sheetId val="3"/>
      <sheetId val="4"/>
      <sheetId val="5"/>
      <sheetId val="6"/>
      <sheetId val="7"/>
      <sheetId val="8"/>
      <sheetId val="9"/>
      <sheetId val="10"/>
      <sheetId val="11"/>
      <sheetId val="12"/>
      <sheetId val="13"/>
    </sheetIdMap>
  </header>
  <header guid="{054F6262-057F-48FE-B70B-6AAF1F176C27}" dateTime="2026-09-04T09:58:21" maxSheetId="14" userName="Taís Silva Dos Santos" r:id="rId227" minRId="1309" maxRId="1311">
    <sheetIdMap count="13">
      <sheetId val="1"/>
      <sheetId val="2"/>
      <sheetId val="3"/>
      <sheetId val="4"/>
      <sheetId val="5"/>
      <sheetId val="6"/>
      <sheetId val="7"/>
      <sheetId val="8"/>
      <sheetId val="9"/>
      <sheetId val="10"/>
      <sheetId val="11"/>
      <sheetId val="12"/>
      <sheetId val="13"/>
    </sheetIdMap>
  </header>
  <header guid="{C773548C-ADF9-41A9-9290-77AB397B7124}" dateTime="2026-09-04T10:00:12" maxSheetId="14" userName="Taís Silva Dos Santos" r:id="rId228" minRId="1317">
    <sheetIdMap count="13">
      <sheetId val="1"/>
      <sheetId val="2"/>
      <sheetId val="3"/>
      <sheetId val="4"/>
      <sheetId val="5"/>
      <sheetId val="6"/>
      <sheetId val="7"/>
      <sheetId val="8"/>
      <sheetId val="9"/>
      <sheetId val="10"/>
      <sheetId val="11"/>
      <sheetId val="12"/>
      <sheetId val="13"/>
    </sheetIdMap>
  </header>
  <header guid="{19C37768-BD1E-44B6-AFB1-FBFE06CC121A}" dateTime="2026-09-04T10:01:57" maxSheetId="14" userName="Taís Silva Dos Santos" r:id="rId229" minRId="1323">
    <sheetIdMap count="13">
      <sheetId val="1"/>
      <sheetId val="2"/>
      <sheetId val="3"/>
      <sheetId val="4"/>
      <sheetId val="5"/>
      <sheetId val="6"/>
      <sheetId val="7"/>
      <sheetId val="8"/>
      <sheetId val="9"/>
      <sheetId val="10"/>
      <sheetId val="11"/>
      <sheetId val="12"/>
      <sheetId val="13"/>
    </sheetIdMap>
  </header>
  <header guid="{37A0B019-AF43-44D9-AC8F-5A6E1E61CC78}" dateTime="2026-09-04T10:05:31" maxSheetId="14" userName="Taís Silva Dos Santos" r:id="rId230" minRId="1329" maxRId="1330">
    <sheetIdMap count="13">
      <sheetId val="1"/>
      <sheetId val="2"/>
      <sheetId val="3"/>
      <sheetId val="4"/>
      <sheetId val="5"/>
      <sheetId val="6"/>
      <sheetId val="7"/>
      <sheetId val="8"/>
      <sheetId val="9"/>
      <sheetId val="10"/>
      <sheetId val="11"/>
      <sheetId val="12"/>
      <sheetId val="13"/>
    </sheetIdMap>
  </header>
  <header guid="{DD4140AF-DC65-4E10-BF56-72FF55CF8BC1}" dateTime="2026-09-04T10:06:46" maxSheetId="14" userName="Taís Silva Dos Santos" r:id="rId231" minRId="1336">
    <sheetIdMap count="13">
      <sheetId val="1"/>
      <sheetId val="2"/>
      <sheetId val="3"/>
      <sheetId val="4"/>
      <sheetId val="5"/>
      <sheetId val="6"/>
      <sheetId val="7"/>
      <sheetId val="8"/>
      <sheetId val="9"/>
      <sheetId val="10"/>
      <sheetId val="11"/>
      <sheetId val="12"/>
      <sheetId val="13"/>
    </sheetIdMap>
  </header>
  <header guid="{01B63DD2-7CAB-42B9-8473-4B8539A33F10}" dateTime="2026-09-04T10:08:30" maxSheetId="14" userName="Antonio Carlos Guimarães Deiró" r:id="rId232">
    <sheetIdMap count="13">
      <sheetId val="1"/>
      <sheetId val="2"/>
      <sheetId val="3"/>
      <sheetId val="4"/>
      <sheetId val="5"/>
      <sheetId val="6"/>
      <sheetId val="7"/>
      <sheetId val="8"/>
      <sheetId val="9"/>
      <sheetId val="10"/>
      <sheetId val="11"/>
      <sheetId val="12"/>
      <sheetId val="13"/>
    </sheetIdMap>
  </header>
  <header guid="{FAB3F6B4-9F0A-4B38-82F0-2A8C0F5CDC91}" dateTime="2026-09-04T10:10:20" maxSheetId="14" userName="Taís Silva Dos Santos" r:id="rId233" minRId="1346">
    <sheetIdMap count="13">
      <sheetId val="1"/>
      <sheetId val="2"/>
      <sheetId val="3"/>
      <sheetId val="4"/>
      <sheetId val="5"/>
      <sheetId val="6"/>
      <sheetId val="7"/>
      <sheetId val="8"/>
      <sheetId val="9"/>
      <sheetId val="10"/>
      <sheetId val="11"/>
      <sheetId val="12"/>
      <sheetId val="13"/>
    </sheetIdMap>
  </header>
  <header guid="{3F5C3127-6BBE-4571-B588-E9152C6847C1}" dateTime="2026-09-04T10:36:22" maxSheetId="14" userName="Taís Silva Dos Santos" r:id="rId234" minRId="1352">
    <sheetIdMap count="13">
      <sheetId val="1"/>
      <sheetId val="2"/>
      <sheetId val="3"/>
      <sheetId val="4"/>
      <sheetId val="5"/>
      <sheetId val="6"/>
      <sheetId val="7"/>
      <sheetId val="8"/>
      <sheetId val="9"/>
      <sheetId val="10"/>
      <sheetId val="11"/>
      <sheetId val="12"/>
      <sheetId val="13"/>
    </sheetIdMap>
  </header>
  <header guid="{FC0CED6E-C2FF-4F0E-8611-FCB281F8D55A}" dateTime="2026-09-04T10:37:24" maxSheetId="14" userName="Taís Silva Dos Santos" r:id="rId235" minRId="1358">
    <sheetIdMap count="13">
      <sheetId val="1"/>
      <sheetId val="2"/>
      <sheetId val="3"/>
      <sheetId val="4"/>
      <sheetId val="5"/>
      <sheetId val="6"/>
      <sheetId val="7"/>
      <sheetId val="8"/>
      <sheetId val="9"/>
      <sheetId val="10"/>
      <sheetId val="11"/>
      <sheetId val="12"/>
      <sheetId val="13"/>
    </sheetIdMap>
  </header>
  <header guid="{C21E5FF1-BE5E-429A-8FE5-97EE48E70CD4}" dateTime="2026-09-04T10:39:17" maxSheetId="14" userName="Taís Silva Dos Santos" r:id="rId236" minRId="1359">
    <sheetIdMap count="13">
      <sheetId val="1"/>
      <sheetId val="2"/>
      <sheetId val="3"/>
      <sheetId val="4"/>
      <sheetId val="5"/>
      <sheetId val="6"/>
      <sheetId val="7"/>
      <sheetId val="8"/>
      <sheetId val="9"/>
      <sheetId val="10"/>
      <sheetId val="11"/>
      <sheetId val="12"/>
      <sheetId val="13"/>
    </sheetIdMap>
  </header>
  <header guid="{8FBFB386-888A-42C8-BE0B-259C61E774AC}" dateTime="2026-09-04T10:42:50" maxSheetId="14" userName="Taís Silva Dos Santos" r:id="rId237" minRId="1360">
    <sheetIdMap count="13">
      <sheetId val="1"/>
      <sheetId val="2"/>
      <sheetId val="3"/>
      <sheetId val="4"/>
      <sheetId val="5"/>
      <sheetId val="6"/>
      <sheetId val="7"/>
      <sheetId val="8"/>
      <sheetId val="9"/>
      <sheetId val="10"/>
      <sheetId val="11"/>
      <sheetId val="12"/>
      <sheetId val="13"/>
    </sheetIdMap>
  </header>
  <header guid="{3A9B99DA-7B87-46DC-BA55-FAD185F168DD}" dateTime="2026-09-04T10:55:48" maxSheetId="14" userName="Taís Silva Dos Santos" r:id="rId238" minRId="1366">
    <sheetIdMap count="13">
      <sheetId val="1"/>
      <sheetId val="2"/>
      <sheetId val="3"/>
      <sheetId val="4"/>
      <sheetId val="5"/>
      <sheetId val="6"/>
      <sheetId val="7"/>
      <sheetId val="8"/>
      <sheetId val="9"/>
      <sheetId val="10"/>
      <sheetId val="11"/>
      <sheetId val="12"/>
      <sheetId val="13"/>
    </sheetIdMap>
  </header>
  <header guid="{D2CFA4CE-361F-4A3A-BBD3-8FFE032A63D0}" dateTime="2026-09-04T10:57:54" maxSheetId="14" userName="Taís Silva Dos Santos" r:id="rId239" minRId="1372">
    <sheetIdMap count="13">
      <sheetId val="1"/>
      <sheetId val="2"/>
      <sheetId val="3"/>
      <sheetId val="4"/>
      <sheetId val="5"/>
      <sheetId val="6"/>
      <sheetId val="7"/>
      <sheetId val="8"/>
      <sheetId val="9"/>
      <sheetId val="10"/>
      <sheetId val="11"/>
      <sheetId val="12"/>
      <sheetId val="13"/>
    </sheetIdMap>
  </header>
  <header guid="{1D148EAD-0DE4-40B1-8090-287F0E112AAC}" dateTime="2026-09-04T10:58:49" maxSheetId="14" userName="Taís Silva Dos Santos" r:id="rId240" minRId="1373">
    <sheetIdMap count="13">
      <sheetId val="1"/>
      <sheetId val="2"/>
      <sheetId val="3"/>
      <sheetId val="4"/>
      <sheetId val="5"/>
      <sheetId val="6"/>
      <sheetId val="7"/>
      <sheetId val="8"/>
      <sheetId val="9"/>
      <sheetId val="10"/>
      <sheetId val="11"/>
      <sheetId val="12"/>
      <sheetId val="13"/>
    </sheetIdMap>
  </header>
  <header guid="{491305AE-1307-46C0-9A95-CDCF0928525C}" dateTime="2026-09-04T11:07:48" maxSheetId="14" userName="Taís Silva Dos Santos" r:id="rId241" minRId="1379" maxRId="1380">
    <sheetIdMap count="13">
      <sheetId val="1"/>
      <sheetId val="2"/>
      <sheetId val="3"/>
      <sheetId val="4"/>
      <sheetId val="5"/>
      <sheetId val="6"/>
      <sheetId val="7"/>
      <sheetId val="8"/>
      <sheetId val="9"/>
      <sheetId val="10"/>
      <sheetId val="11"/>
      <sheetId val="12"/>
      <sheetId val="13"/>
    </sheetIdMap>
  </header>
  <header guid="{6E80F824-AC35-4A65-8EB4-019BC1B68636}" dateTime="2026-09-04T14:09:59" maxSheetId="14" userName="Taís Silva Dos Santos" r:id="rId242" minRId="1386">
    <sheetIdMap count="13">
      <sheetId val="1"/>
      <sheetId val="2"/>
      <sheetId val="3"/>
      <sheetId val="4"/>
      <sheetId val="5"/>
      <sheetId val="6"/>
      <sheetId val="7"/>
      <sheetId val="8"/>
      <sheetId val="9"/>
      <sheetId val="10"/>
      <sheetId val="11"/>
      <sheetId val="12"/>
      <sheetId val="13"/>
    </sheetIdMap>
  </header>
  <header guid="{415F978D-6280-4B02-A79B-0A6E2BF8FA3D}" dateTime="2026-09-04T14:10:50" maxSheetId="14" userName="Taís Silva Dos Santos" r:id="rId243" minRId="1392">
    <sheetIdMap count="13">
      <sheetId val="1"/>
      <sheetId val="2"/>
      <sheetId val="3"/>
      <sheetId val="4"/>
      <sheetId val="5"/>
      <sheetId val="6"/>
      <sheetId val="7"/>
      <sheetId val="8"/>
      <sheetId val="9"/>
      <sheetId val="10"/>
      <sheetId val="11"/>
      <sheetId val="12"/>
      <sheetId val="13"/>
    </sheetIdMap>
  </header>
  <header guid="{5620CBFB-9C3B-46D9-A497-789D8C4BA97D}" dateTime="2026-09-04T14:11:36" maxSheetId="14" userName="Taís Silva Dos Santos" r:id="rId244" minRId="1398">
    <sheetIdMap count="13">
      <sheetId val="1"/>
      <sheetId val="2"/>
      <sheetId val="3"/>
      <sheetId val="4"/>
      <sheetId val="5"/>
      <sheetId val="6"/>
      <sheetId val="7"/>
      <sheetId val="8"/>
      <sheetId val="9"/>
      <sheetId val="10"/>
      <sheetId val="11"/>
      <sheetId val="12"/>
      <sheetId val="13"/>
    </sheetIdMap>
  </header>
  <header guid="{F001AD77-C683-4D3E-8000-04A5561BF2B7}" dateTime="2026-09-04T14:12:49" maxSheetId="14" userName="Taís Silva Dos Santos" r:id="rId245" minRId="1399">
    <sheetIdMap count="13">
      <sheetId val="1"/>
      <sheetId val="2"/>
      <sheetId val="3"/>
      <sheetId val="4"/>
      <sheetId val="5"/>
      <sheetId val="6"/>
      <sheetId val="7"/>
      <sheetId val="8"/>
      <sheetId val="9"/>
      <sheetId val="10"/>
      <sheetId val="11"/>
      <sheetId val="12"/>
      <sheetId val="13"/>
    </sheetIdMap>
  </header>
  <header guid="{EE0D9E79-1CA7-451F-8D04-72B243716957}" dateTime="2026-09-04T14:16:47" maxSheetId="14" userName="Taís Silva Dos Santos" r:id="rId246" minRId="1400">
    <sheetIdMap count="13">
      <sheetId val="1"/>
      <sheetId val="2"/>
      <sheetId val="3"/>
      <sheetId val="4"/>
      <sheetId val="5"/>
      <sheetId val="6"/>
      <sheetId val="7"/>
      <sheetId val="8"/>
      <sheetId val="9"/>
      <sheetId val="10"/>
      <sheetId val="11"/>
      <sheetId val="12"/>
      <sheetId val="13"/>
    </sheetIdMap>
  </header>
  <header guid="{74064056-BB64-4387-8B6B-A6890A0F740B}" dateTime="2026-09-04T14:17:49" maxSheetId="14" userName="Taís Silva Dos Santos" r:id="rId247" minRId="1406">
    <sheetIdMap count="13">
      <sheetId val="1"/>
      <sheetId val="2"/>
      <sheetId val="3"/>
      <sheetId val="4"/>
      <sheetId val="5"/>
      <sheetId val="6"/>
      <sheetId val="7"/>
      <sheetId val="8"/>
      <sheetId val="9"/>
      <sheetId val="10"/>
      <sheetId val="11"/>
      <sheetId val="12"/>
      <sheetId val="13"/>
    </sheetIdMap>
  </header>
  <header guid="{A1CA95AE-719F-4495-8203-40FB54DF7D8C}" dateTime="2026-09-04T14:19:50" maxSheetId="14" userName="Taís Silva Dos Santos" r:id="rId248" minRId="1407">
    <sheetIdMap count="13">
      <sheetId val="1"/>
      <sheetId val="2"/>
      <sheetId val="3"/>
      <sheetId val="4"/>
      <sheetId val="5"/>
      <sheetId val="6"/>
      <sheetId val="7"/>
      <sheetId val="8"/>
      <sheetId val="9"/>
      <sheetId val="10"/>
      <sheetId val="11"/>
      <sheetId val="12"/>
      <sheetId val="13"/>
    </sheetIdMap>
  </header>
  <header guid="{90371316-70A6-4CBF-AD7D-5A179D8DD7BF}" dateTime="2026-09-04T14:20:49" maxSheetId="14" userName="Taís Silva Dos Santos" r:id="rId249" minRId="1413">
    <sheetIdMap count="13">
      <sheetId val="1"/>
      <sheetId val="2"/>
      <sheetId val="3"/>
      <sheetId val="4"/>
      <sheetId val="5"/>
      <sheetId val="6"/>
      <sheetId val="7"/>
      <sheetId val="8"/>
      <sheetId val="9"/>
      <sheetId val="10"/>
      <sheetId val="11"/>
      <sheetId val="12"/>
      <sheetId val="13"/>
    </sheetIdMap>
  </header>
  <header guid="{EFD8B223-0E19-4FA3-B4A9-58E03842A227}" dateTime="2026-09-04T14:27:17" maxSheetId="14" userName="Taís Silva Dos Santos" r:id="rId250" minRId="1414" maxRId="1416">
    <sheetIdMap count="13">
      <sheetId val="1"/>
      <sheetId val="2"/>
      <sheetId val="3"/>
      <sheetId val="4"/>
      <sheetId val="5"/>
      <sheetId val="6"/>
      <sheetId val="7"/>
      <sheetId val="8"/>
      <sheetId val="9"/>
      <sheetId val="10"/>
      <sheetId val="11"/>
      <sheetId val="12"/>
      <sheetId val="13"/>
    </sheetIdMap>
  </header>
  <header guid="{71AE27DA-8FD3-49B4-A4EB-CE32E8073164}" dateTime="2026-09-04T14:28:47" maxSheetId="14" userName="Taís Silva Dos Santos" r:id="rId251" minRId="1422">
    <sheetIdMap count="13">
      <sheetId val="1"/>
      <sheetId val="2"/>
      <sheetId val="3"/>
      <sheetId val="4"/>
      <sheetId val="5"/>
      <sheetId val="6"/>
      <sheetId val="7"/>
      <sheetId val="8"/>
      <sheetId val="9"/>
      <sheetId val="10"/>
      <sheetId val="11"/>
      <sheetId val="12"/>
      <sheetId val="13"/>
    </sheetIdMap>
  </header>
  <header guid="{A2DA8FED-0612-4999-A88F-9D15B7CC021E}" dateTime="2026-09-04T14:47:46" maxSheetId="14" userName="Taís Silva Dos Santos" r:id="rId252" minRId="1423" maxRId="1424">
    <sheetIdMap count="13">
      <sheetId val="1"/>
      <sheetId val="2"/>
      <sheetId val="3"/>
      <sheetId val="4"/>
      <sheetId val="5"/>
      <sheetId val="6"/>
      <sheetId val="7"/>
      <sheetId val="8"/>
      <sheetId val="9"/>
      <sheetId val="10"/>
      <sheetId val="11"/>
      <sheetId val="12"/>
      <sheetId val="13"/>
    </sheetIdMap>
  </header>
  <header guid="{5E8118C4-02CE-4C2C-BCD9-BDE371F4F15C}" dateTime="2026-09-04T14:53:23" maxSheetId="14" userName="Taís Silva Dos Santos" r:id="rId253" minRId="1430" maxRId="1447">
    <sheetIdMap count="13">
      <sheetId val="1"/>
      <sheetId val="2"/>
      <sheetId val="3"/>
      <sheetId val="4"/>
      <sheetId val="5"/>
      <sheetId val="6"/>
      <sheetId val="7"/>
      <sheetId val="8"/>
      <sheetId val="9"/>
      <sheetId val="10"/>
      <sheetId val="11"/>
      <sheetId val="12"/>
      <sheetId val="13"/>
    </sheetIdMap>
  </header>
  <header guid="{38B927C4-63B3-4264-8DCE-10E34F4E17A3}" dateTime="2026-09-04T14:57:03" maxSheetId="14" userName="Taís Silva Dos Santos" r:id="rId254" minRId="1453">
    <sheetIdMap count="13">
      <sheetId val="1"/>
      <sheetId val="2"/>
      <sheetId val="3"/>
      <sheetId val="4"/>
      <sheetId val="5"/>
      <sheetId val="6"/>
      <sheetId val="7"/>
      <sheetId val="8"/>
      <sheetId val="9"/>
      <sheetId val="10"/>
      <sheetId val="11"/>
      <sheetId val="12"/>
      <sheetId val="13"/>
    </sheetIdMap>
  </header>
  <header guid="{866DC5FF-06A8-4B42-8BFE-2F7466A6EA27}" dateTime="2026-09-08T08:27:30" maxSheetId="14" userName="Diego Rocha Figueiredo" r:id="rId255">
    <sheetIdMap count="13">
      <sheetId val="1"/>
      <sheetId val="2"/>
      <sheetId val="3"/>
      <sheetId val="4"/>
      <sheetId val="5"/>
      <sheetId val="6"/>
      <sheetId val="7"/>
      <sheetId val="8"/>
      <sheetId val="9"/>
      <sheetId val="10"/>
      <sheetId val="11"/>
      <sheetId val="12"/>
      <sheetId val="13"/>
    </sheetIdMap>
  </header>
  <header guid="{0C4930BA-9053-4789-8975-5840F946DB54}" dateTime="2026-09-08T09:32:20" maxSheetId="14" userName="Marcelo Pereira dos Santos" r:id="rId256" minRId="1463" maxRId="1464">
    <sheetIdMap count="13">
      <sheetId val="1"/>
      <sheetId val="2"/>
      <sheetId val="3"/>
      <sheetId val="4"/>
      <sheetId val="5"/>
      <sheetId val="6"/>
      <sheetId val="7"/>
      <sheetId val="8"/>
      <sheetId val="9"/>
      <sheetId val="10"/>
      <sheetId val="11"/>
      <sheetId val="12"/>
      <sheetId val="13"/>
    </sheetIdMap>
  </header>
  <header guid="{E34DD354-5DDA-47F5-98D1-B4C0DC32DF8B}" dateTime="2026-09-08T09:47:35" maxSheetId="14" userName="Marcelo Pereira dos Santos" r:id="rId257" minRId="1470" maxRId="1479">
    <sheetIdMap count="13">
      <sheetId val="1"/>
      <sheetId val="2"/>
      <sheetId val="3"/>
      <sheetId val="4"/>
      <sheetId val="5"/>
      <sheetId val="6"/>
      <sheetId val="7"/>
      <sheetId val="8"/>
      <sheetId val="9"/>
      <sheetId val="10"/>
      <sheetId val="11"/>
      <sheetId val="12"/>
      <sheetId val="13"/>
    </sheetIdMap>
  </header>
  <header guid="{0ED7A09E-B141-461F-B644-137C33072E99}" dateTime="2026-09-08T09:59:19" maxSheetId="14" userName="Marcelo Pereira dos Santos" r:id="rId258" minRId="1485" maxRId="1488">
    <sheetIdMap count="13">
      <sheetId val="1"/>
      <sheetId val="2"/>
      <sheetId val="3"/>
      <sheetId val="4"/>
      <sheetId val="5"/>
      <sheetId val="6"/>
      <sheetId val="7"/>
      <sheetId val="8"/>
      <sheetId val="9"/>
      <sheetId val="10"/>
      <sheetId val="11"/>
      <sheetId val="12"/>
      <sheetId val="13"/>
    </sheetIdMap>
  </header>
  <header guid="{53D6F66E-3295-4EDC-8715-453804825CEF}" dateTime="2026-09-08T10:12:27" maxSheetId="14" userName="Marcelo Pereira dos Santos" r:id="rId259" minRId="1494" maxRId="1500">
    <sheetIdMap count="13">
      <sheetId val="1"/>
      <sheetId val="2"/>
      <sheetId val="3"/>
      <sheetId val="4"/>
      <sheetId val="5"/>
      <sheetId val="6"/>
      <sheetId val="7"/>
      <sheetId val="8"/>
      <sheetId val="9"/>
      <sheetId val="10"/>
      <sheetId val="11"/>
      <sheetId val="12"/>
      <sheetId val="13"/>
    </sheetIdMap>
  </header>
  <header guid="{62B81EF1-A952-47A7-A5C8-97873C651012}" dateTime="2026-09-08T10:22:06" maxSheetId="14" userName="Marcelo Pereira dos Santos" r:id="rId260" minRId="1506" maxRId="1510">
    <sheetIdMap count="13">
      <sheetId val="1"/>
      <sheetId val="2"/>
      <sheetId val="3"/>
      <sheetId val="4"/>
      <sheetId val="5"/>
      <sheetId val="6"/>
      <sheetId val="7"/>
      <sheetId val="8"/>
      <sheetId val="9"/>
      <sheetId val="10"/>
      <sheetId val="11"/>
      <sheetId val="12"/>
      <sheetId val="13"/>
    </sheetIdMap>
  </header>
  <header guid="{1F0E1541-C104-4590-8AE7-2483E98E8015}" dateTime="2026-09-08T14:44:27" maxSheetId="14" userName="Taís Silva Dos Santos" r:id="rId261" minRId="1516" maxRId="1520">
    <sheetIdMap count="13">
      <sheetId val="1"/>
      <sheetId val="2"/>
      <sheetId val="3"/>
      <sheetId val="4"/>
      <sheetId val="5"/>
      <sheetId val="6"/>
      <sheetId val="7"/>
      <sheetId val="8"/>
      <sheetId val="9"/>
      <sheetId val="10"/>
      <sheetId val="11"/>
      <sheetId val="12"/>
      <sheetId val="13"/>
    </sheetIdMap>
  </header>
  <header guid="{32011C82-803B-4004-9BF1-648350542A69}" dateTime="2026-09-08T14:45:27" maxSheetId="14" userName="Taís Silva Dos Santos" r:id="rId262" minRId="1526">
    <sheetIdMap count="13">
      <sheetId val="1"/>
      <sheetId val="2"/>
      <sheetId val="3"/>
      <sheetId val="4"/>
      <sheetId val="5"/>
      <sheetId val="6"/>
      <sheetId val="7"/>
      <sheetId val="8"/>
      <sheetId val="9"/>
      <sheetId val="10"/>
      <sheetId val="11"/>
      <sheetId val="12"/>
      <sheetId val="13"/>
    </sheetIdMap>
  </header>
  <header guid="{178CB7B2-5D7E-47FB-A862-6057B88006F7}" dateTime="2026-09-08T14:49:55" maxSheetId="14" userName="Taís Silva Dos Santos" r:id="rId263" minRId="1532" maxRId="1545">
    <sheetIdMap count="13">
      <sheetId val="1"/>
      <sheetId val="2"/>
      <sheetId val="3"/>
      <sheetId val="4"/>
      <sheetId val="5"/>
      <sheetId val="6"/>
      <sheetId val="7"/>
      <sheetId val="8"/>
      <sheetId val="9"/>
      <sheetId val="10"/>
      <sheetId val="11"/>
      <sheetId val="12"/>
      <sheetId val="13"/>
    </sheetIdMap>
  </header>
  <header guid="{DBEDFC38-00B8-4217-BB95-047D2992A2BD}" dateTime="2026-09-08T14:52:48" maxSheetId="14" userName="Taís Silva Dos Santos" r:id="rId264" minRId="1551" maxRId="1556">
    <sheetIdMap count="13">
      <sheetId val="1"/>
      <sheetId val="2"/>
      <sheetId val="3"/>
      <sheetId val="4"/>
      <sheetId val="5"/>
      <sheetId val="6"/>
      <sheetId val="7"/>
      <sheetId val="8"/>
      <sheetId val="9"/>
      <sheetId val="10"/>
      <sheetId val="11"/>
      <sheetId val="12"/>
      <sheetId val="13"/>
    </sheetIdMap>
  </header>
  <header guid="{1DF8451E-E424-4306-9AFE-13D9594E279D}" dateTime="2026-09-08T14:53:40" maxSheetId="14" userName="Taís Silva Dos Santos" r:id="rId265">
    <sheetIdMap count="13">
      <sheetId val="1"/>
      <sheetId val="2"/>
      <sheetId val="3"/>
      <sheetId val="4"/>
      <sheetId val="5"/>
      <sheetId val="6"/>
      <sheetId val="7"/>
      <sheetId val="8"/>
      <sheetId val="9"/>
      <sheetId val="10"/>
      <sheetId val="11"/>
      <sheetId val="12"/>
      <sheetId val="13"/>
    </sheetIdMap>
  </header>
  <header guid="{576E00AC-1873-4694-AA0C-500C55868AC6}" dateTime="2026-09-08T15:28:35" maxSheetId="14" userName="Taís Silva Dos Santos" r:id="rId266" minRId="1567" maxRId="1569">
    <sheetIdMap count="13">
      <sheetId val="1"/>
      <sheetId val="2"/>
      <sheetId val="3"/>
      <sheetId val="4"/>
      <sheetId val="5"/>
      <sheetId val="6"/>
      <sheetId val="7"/>
      <sheetId val="8"/>
      <sheetId val="9"/>
      <sheetId val="10"/>
      <sheetId val="11"/>
      <sheetId val="12"/>
      <sheetId val="13"/>
    </sheetIdMap>
  </header>
  <header guid="{D7A112F3-167C-42F9-8756-ED46DE5DE6CB}" dateTime="2026-09-09T09:05:07" maxSheetId="14" userName="Marcelo Pereira dos Santos" r:id="rId267" minRId="1575">
    <sheetIdMap count="13">
      <sheetId val="1"/>
      <sheetId val="2"/>
      <sheetId val="3"/>
      <sheetId val="4"/>
      <sheetId val="5"/>
      <sheetId val="6"/>
      <sheetId val="7"/>
      <sheetId val="8"/>
      <sheetId val="9"/>
      <sheetId val="10"/>
      <sheetId val="11"/>
      <sheetId val="12"/>
      <sheetId val="13"/>
    </sheetIdMap>
  </header>
  <header guid="{8FF52670-A206-44D0-8C05-3D16856B90B9}" dateTime="2026-09-09T09:37:31" maxSheetId="14" userName="Antonio Carlos Guimarães Deiró" r:id="rId268" minRId="1581">
    <sheetIdMap count="13">
      <sheetId val="1"/>
      <sheetId val="2"/>
      <sheetId val="3"/>
      <sheetId val="4"/>
      <sheetId val="5"/>
      <sheetId val="6"/>
      <sheetId val="7"/>
      <sheetId val="8"/>
      <sheetId val="9"/>
      <sheetId val="10"/>
      <sheetId val="11"/>
      <sheetId val="12"/>
      <sheetId val="13"/>
    </sheetIdMap>
  </header>
  <header guid="{F55468AC-E000-430A-8150-626F4ED99662}" dateTime="2026-09-09T09:39:23" maxSheetId="14" userName="Antonio Carlos Guimarães Deiró" r:id="rId269">
    <sheetIdMap count="13">
      <sheetId val="1"/>
      <sheetId val="2"/>
      <sheetId val="3"/>
      <sheetId val="4"/>
      <sheetId val="5"/>
      <sheetId val="6"/>
      <sheetId val="7"/>
      <sheetId val="8"/>
      <sheetId val="9"/>
      <sheetId val="10"/>
      <sheetId val="11"/>
      <sheetId val="12"/>
      <sheetId val="13"/>
    </sheetIdMap>
  </header>
  <header guid="{F415B613-6271-4C59-AC90-3D5E07353BDD}" dateTime="2026-09-09T09:39:46" maxSheetId="14" userName="Antonio Carlos Guimarães Deiró" r:id="rId270">
    <sheetIdMap count="13">
      <sheetId val="1"/>
      <sheetId val="2"/>
      <sheetId val="3"/>
      <sheetId val="4"/>
      <sheetId val="5"/>
      <sheetId val="6"/>
      <sheetId val="7"/>
      <sheetId val="8"/>
      <sheetId val="9"/>
      <sheetId val="10"/>
      <sheetId val="11"/>
      <sheetId val="12"/>
      <sheetId val="13"/>
    </sheetIdMap>
  </header>
  <header guid="{6A0BDFCA-7D24-4412-A1DC-CA76D725F37B}" dateTime="2026-09-09T09:39:53" maxSheetId="14" userName="Antonio Carlos Guimarães Deiró" r:id="rId271">
    <sheetIdMap count="13">
      <sheetId val="1"/>
      <sheetId val="2"/>
      <sheetId val="3"/>
      <sheetId val="4"/>
      <sheetId val="5"/>
      <sheetId val="6"/>
      <sheetId val="7"/>
      <sheetId val="8"/>
      <sheetId val="9"/>
      <sheetId val="10"/>
      <sheetId val="11"/>
      <sheetId val="12"/>
      <sheetId val="13"/>
    </sheetIdMap>
  </header>
  <header guid="{F9141BB4-ABCA-463C-9C7D-4207FAE85782}" dateTime="2026-09-09T10:10:12" maxSheetId="14" userName="Taís Silva Dos Santos" r:id="rId272" minRId="1598" maxRId="1602">
    <sheetIdMap count="13">
      <sheetId val="1"/>
      <sheetId val="2"/>
      <sheetId val="3"/>
      <sheetId val="4"/>
      <sheetId val="5"/>
      <sheetId val="6"/>
      <sheetId val="7"/>
      <sheetId val="8"/>
      <sheetId val="9"/>
      <sheetId val="10"/>
      <sheetId val="11"/>
      <sheetId val="12"/>
      <sheetId val="13"/>
    </sheetIdMap>
  </header>
  <header guid="{0F84DE86-CE57-4C8D-9ADE-F3B6D8265F19}" dateTime="2026-09-09T10:27:50" maxSheetId="14" userName="Taís Silva Dos Santos" r:id="rId273" minRId="1608" maxRId="1694">
    <sheetIdMap count="13">
      <sheetId val="1"/>
      <sheetId val="2"/>
      <sheetId val="3"/>
      <sheetId val="4"/>
      <sheetId val="5"/>
      <sheetId val="6"/>
      <sheetId val="7"/>
      <sheetId val="8"/>
      <sheetId val="9"/>
      <sheetId val="10"/>
      <sheetId val="11"/>
      <sheetId val="12"/>
      <sheetId val="13"/>
    </sheetIdMap>
  </header>
  <header guid="{818C717E-974F-4CDC-B941-8D975ED6C056}" dateTime="2026-09-09T10:31:35" maxSheetId="14" userName="Taís Silva Dos Santos" r:id="rId274" minRId="1700" maxRId="1710">
    <sheetIdMap count="13">
      <sheetId val="1"/>
      <sheetId val="2"/>
      <sheetId val="3"/>
      <sheetId val="4"/>
      <sheetId val="5"/>
      <sheetId val="6"/>
      <sheetId val="7"/>
      <sheetId val="8"/>
      <sheetId val="9"/>
      <sheetId val="10"/>
      <sheetId val="11"/>
      <sheetId val="12"/>
      <sheetId val="13"/>
    </sheetIdMap>
  </header>
  <header guid="{93D291D5-C35B-4074-B51D-F7FB7BCF5F2E}" dateTime="2026-09-09T14:15:53" maxSheetId="14" userName="Mário Sérgio Santos da Conceição" r:id="rId275" minRId="1716">
    <sheetIdMap count="13">
      <sheetId val="1"/>
      <sheetId val="2"/>
      <sheetId val="3"/>
      <sheetId val="4"/>
      <sheetId val="5"/>
      <sheetId val="6"/>
      <sheetId val="7"/>
      <sheetId val="8"/>
      <sheetId val="9"/>
      <sheetId val="10"/>
      <sheetId val="11"/>
      <sheetId val="12"/>
      <sheetId val="13"/>
    </sheetIdMap>
  </header>
  <header guid="{8A10946D-73E8-4D0F-A005-B921DE22749A}" dateTime="2026-09-09T14:18:45" maxSheetId="14" userName="Mário Sérgio Santos da Conceição" r:id="rId276" minRId="1722" maxRId="1723">
    <sheetIdMap count="13">
      <sheetId val="1"/>
      <sheetId val="2"/>
      <sheetId val="3"/>
      <sheetId val="4"/>
      <sheetId val="5"/>
      <sheetId val="6"/>
      <sheetId val="7"/>
      <sheetId val="8"/>
      <sheetId val="9"/>
      <sheetId val="10"/>
      <sheetId val="11"/>
      <sheetId val="12"/>
      <sheetId val="13"/>
    </sheetIdMap>
  </header>
  <header guid="{DDE90856-E626-4AF9-8C7A-F6E89FB3C29C}" dateTime="2026-09-09T14:25:33" maxSheetId="14" userName="Mário Sérgio Santos da Conceição" r:id="rId277" minRId="1724" maxRId="1725">
    <sheetIdMap count="13">
      <sheetId val="1"/>
      <sheetId val="2"/>
      <sheetId val="3"/>
      <sheetId val="4"/>
      <sheetId val="5"/>
      <sheetId val="6"/>
      <sheetId val="7"/>
      <sheetId val="8"/>
      <sheetId val="9"/>
      <sheetId val="10"/>
      <sheetId val="11"/>
      <sheetId val="12"/>
      <sheetId val="13"/>
    </sheetIdMap>
  </header>
  <header guid="{EA48BF50-13A5-4837-9994-93B6C28D5528}" dateTime="2026-09-09T15:10:55" maxSheetId="14" userName="Joélio Balbino Santana" r:id="rId278" minRId="1726" maxRId="1731">
    <sheetIdMap count="13">
      <sheetId val="1"/>
      <sheetId val="2"/>
      <sheetId val="3"/>
      <sheetId val="4"/>
      <sheetId val="5"/>
      <sheetId val="6"/>
      <sheetId val="7"/>
      <sheetId val="8"/>
      <sheetId val="9"/>
      <sheetId val="10"/>
      <sheetId val="11"/>
      <sheetId val="12"/>
      <sheetId val="13"/>
    </sheetIdMap>
  </header>
  <header guid="{79235F84-8C81-4712-8945-9FCEEA2F14AD}" dateTime="2026-09-09T15:50:48" maxSheetId="14" userName="Taís Silva Dos Santos" r:id="rId279" minRId="1737" maxRId="1739">
    <sheetIdMap count="13">
      <sheetId val="1"/>
      <sheetId val="2"/>
      <sheetId val="3"/>
      <sheetId val="4"/>
      <sheetId val="5"/>
      <sheetId val="6"/>
      <sheetId val="7"/>
      <sheetId val="8"/>
      <sheetId val="9"/>
      <sheetId val="10"/>
      <sheetId val="11"/>
      <sheetId val="12"/>
      <sheetId val="13"/>
    </sheetIdMap>
  </header>
  <header guid="{55CDAA25-4149-4F15-A5DF-AE6D80C043BA}" dateTime="2026-09-09T16:16:44" maxSheetId="14" userName="Mário Sérgio Santos da Conceição" r:id="rId280" minRId="1745" maxRId="1746">
    <sheetIdMap count="13">
      <sheetId val="1"/>
      <sheetId val="2"/>
      <sheetId val="3"/>
      <sheetId val="4"/>
      <sheetId val="5"/>
      <sheetId val="6"/>
      <sheetId val="7"/>
      <sheetId val="8"/>
      <sheetId val="9"/>
      <sheetId val="10"/>
      <sheetId val="11"/>
      <sheetId val="12"/>
      <sheetId val="13"/>
    </sheetIdMap>
  </header>
  <header guid="{21522B0A-2EEA-4918-A4A0-DDA7AA317934}" dateTime="2026-09-09T16:20:10" maxSheetId="14" userName="Mário Sérgio Santos da Conceição" r:id="rId281" minRId="1747" maxRId="1750">
    <sheetIdMap count="13">
      <sheetId val="1"/>
      <sheetId val="2"/>
      <sheetId val="3"/>
      <sheetId val="4"/>
      <sheetId val="5"/>
      <sheetId val="6"/>
      <sheetId val="7"/>
      <sheetId val="8"/>
      <sheetId val="9"/>
      <sheetId val="10"/>
      <sheetId val="11"/>
      <sheetId val="12"/>
      <sheetId val="13"/>
    </sheetIdMap>
  </header>
  <header guid="{CFBD277A-8C67-472F-8F68-0377AD5943B1}" dateTime="2026-09-09T16:21:34" maxSheetId="14" userName="Mário Sérgio Santos da Conceição" r:id="rId282" minRId="1751" maxRId="1752">
    <sheetIdMap count="13">
      <sheetId val="1"/>
      <sheetId val="2"/>
      <sheetId val="3"/>
      <sheetId val="4"/>
      <sheetId val="5"/>
      <sheetId val="6"/>
      <sheetId val="7"/>
      <sheetId val="8"/>
      <sheetId val="9"/>
      <sheetId val="10"/>
      <sheetId val="11"/>
      <sheetId val="12"/>
      <sheetId val="13"/>
    </sheetIdMap>
  </header>
  <header guid="{04EE4E8A-B410-48E9-A5E9-5E2F9D6E4EEE}" dateTime="2026-09-10T08:41:30" maxSheetId="14" userName="Mário Sérgio Santos da Conceição" r:id="rId283" minRId="1753">
    <sheetIdMap count="13">
      <sheetId val="1"/>
      <sheetId val="2"/>
      <sheetId val="3"/>
      <sheetId val="4"/>
      <sheetId val="5"/>
      <sheetId val="6"/>
      <sheetId val="7"/>
      <sheetId val="8"/>
      <sheetId val="9"/>
      <sheetId val="10"/>
      <sheetId val="11"/>
      <sheetId val="12"/>
      <sheetId val="13"/>
    </sheetIdMap>
  </header>
  <header guid="{E01F8FBF-57C3-4319-9145-D163D9318E15}" dateTime="2026-09-10T08:49:52" maxSheetId="14" userName="Mário Sérgio Santos da Conceição" r:id="rId284" minRId="1759">
    <sheetIdMap count="13">
      <sheetId val="1"/>
      <sheetId val="2"/>
      <sheetId val="3"/>
      <sheetId val="4"/>
      <sheetId val="5"/>
      <sheetId val="6"/>
      <sheetId val="7"/>
      <sheetId val="8"/>
      <sheetId val="9"/>
      <sheetId val="10"/>
      <sheetId val="11"/>
      <sheetId val="12"/>
      <sheetId val="13"/>
    </sheetIdMap>
  </header>
  <header guid="{DBA7F267-58EA-4437-B833-8B12AA1FEEA5}" dateTime="2026-09-10T08:59:12" maxSheetId="14" userName="Marcelo Pereira dos Santos" r:id="rId285">
    <sheetIdMap count="13">
      <sheetId val="1"/>
      <sheetId val="2"/>
      <sheetId val="3"/>
      <sheetId val="4"/>
      <sheetId val="5"/>
      <sheetId val="6"/>
      <sheetId val="7"/>
      <sheetId val="8"/>
      <sheetId val="9"/>
      <sheetId val="10"/>
      <sheetId val="11"/>
      <sheetId val="12"/>
      <sheetId val="13"/>
    </sheetIdMap>
  </header>
  <header guid="{94310741-C88B-40A5-8D7F-A0AE3D31BE3D}" dateTime="2026-09-10T09:33:33" maxSheetId="14" userName="Marcelo Pereira dos Santos" r:id="rId286" minRId="1765" maxRId="1768">
    <sheetIdMap count="13">
      <sheetId val="1"/>
      <sheetId val="2"/>
      <sheetId val="3"/>
      <sheetId val="4"/>
      <sheetId val="5"/>
      <sheetId val="6"/>
      <sheetId val="7"/>
      <sheetId val="8"/>
      <sheetId val="9"/>
      <sheetId val="10"/>
      <sheetId val="11"/>
      <sheetId val="12"/>
      <sheetId val="13"/>
    </sheetIdMap>
  </header>
  <header guid="{1B3785F4-8304-4A67-A88B-5FA06BA0F84C}" dateTime="2026-09-10T09:50:53" maxSheetId="14" userName="Marcelo Pereira dos Santos" r:id="rId287" minRId="1774" maxRId="1777">
    <sheetIdMap count="13">
      <sheetId val="1"/>
      <sheetId val="2"/>
      <sheetId val="3"/>
      <sheetId val="4"/>
      <sheetId val="5"/>
      <sheetId val="6"/>
      <sheetId val="7"/>
      <sheetId val="8"/>
      <sheetId val="9"/>
      <sheetId val="10"/>
      <sheetId val="11"/>
      <sheetId val="12"/>
      <sheetId val="13"/>
    </sheetIdMap>
  </header>
  <header guid="{750961B6-E0D8-44E2-9273-468EE037B610}" dateTime="2026-09-10T09:52:30" maxSheetId="14" userName="Marcelo Pereira dos Santos" r:id="rId288" minRId="1783">
    <sheetIdMap count="13">
      <sheetId val="1"/>
      <sheetId val="2"/>
      <sheetId val="3"/>
      <sheetId val="4"/>
      <sheetId val="5"/>
      <sheetId val="6"/>
      <sheetId val="7"/>
      <sheetId val="8"/>
      <sheetId val="9"/>
      <sheetId val="10"/>
      <sheetId val="11"/>
      <sheetId val="12"/>
      <sheetId val="13"/>
    </sheetIdMap>
  </header>
  <header guid="{7B22FBC7-BF6A-42D5-8AA2-96258FEA92E5}" dateTime="2026-09-10T09:55:12" maxSheetId="14" userName="Marcelo Pereira dos Santos" r:id="rId289">
    <sheetIdMap count="13">
      <sheetId val="1"/>
      <sheetId val="2"/>
      <sheetId val="3"/>
      <sheetId val="4"/>
      <sheetId val="5"/>
      <sheetId val="6"/>
      <sheetId val="7"/>
      <sheetId val="8"/>
      <sheetId val="9"/>
      <sheetId val="10"/>
      <sheetId val="11"/>
      <sheetId val="12"/>
      <sheetId val="13"/>
    </sheetIdMap>
  </header>
  <header guid="{E9763C09-E248-4183-A057-0B84939273E2}" dateTime="2026-09-10T10:04:05" maxSheetId="14" userName="Marcelo Pereira dos Santos" r:id="rId290">
    <sheetIdMap count="13">
      <sheetId val="1"/>
      <sheetId val="2"/>
      <sheetId val="3"/>
      <sheetId val="4"/>
      <sheetId val="5"/>
      <sheetId val="6"/>
      <sheetId val="7"/>
      <sheetId val="8"/>
      <sheetId val="9"/>
      <sheetId val="10"/>
      <sheetId val="11"/>
      <sheetId val="12"/>
      <sheetId val="13"/>
    </sheetIdMap>
  </header>
  <header guid="{1980B87B-E7F3-48EB-BF2C-ED687C9A0175}" dateTime="2026-09-10T11:09:18" maxSheetId="14" userName="Juliana Fortunato Ferreira" r:id="rId291" minRId="1799">
    <sheetIdMap count="13">
      <sheetId val="1"/>
      <sheetId val="2"/>
      <sheetId val="3"/>
      <sheetId val="4"/>
      <sheetId val="5"/>
      <sheetId val="6"/>
      <sheetId val="7"/>
      <sheetId val="8"/>
      <sheetId val="9"/>
      <sheetId val="10"/>
      <sheetId val="11"/>
      <sheetId val="12"/>
      <sheetId val="13"/>
    </sheetIdMap>
  </header>
  <header guid="{8D989844-D3AC-4865-932C-6221AF70DDFC}" dateTime="2026-09-10T11:09:53" maxSheetId="14" userName="Juliana Fortunato Ferreira" r:id="rId292" minRId="1804">
    <sheetIdMap count="13">
      <sheetId val="1"/>
      <sheetId val="2"/>
      <sheetId val="3"/>
      <sheetId val="4"/>
      <sheetId val="5"/>
      <sheetId val="6"/>
      <sheetId val="7"/>
      <sheetId val="8"/>
      <sheetId val="9"/>
      <sheetId val="10"/>
      <sheetId val="11"/>
      <sheetId val="12"/>
      <sheetId val="13"/>
    </sheetIdMap>
  </header>
  <header guid="{D3213AC9-D1BD-4A8B-821E-88208B3758CA}" dateTime="2026-09-10T11:13:04" maxSheetId="14" userName="Juliana Fortunato Ferreira" r:id="rId293">
    <sheetIdMap count="13">
      <sheetId val="1"/>
      <sheetId val="2"/>
      <sheetId val="3"/>
      <sheetId val="4"/>
      <sheetId val="5"/>
      <sheetId val="6"/>
      <sheetId val="7"/>
      <sheetId val="8"/>
      <sheetId val="9"/>
      <sheetId val="10"/>
      <sheetId val="11"/>
      <sheetId val="12"/>
      <sheetId val="13"/>
    </sheetIdMap>
  </header>
  <header guid="{693ABC65-D035-460C-A9A7-BA1DEF615584}" dateTime="2026-09-10T11:22:18" maxSheetId="14" userName="Tatiane Cruz Souza" r:id="rId294" minRId="1813">
    <sheetIdMap count="13">
      <sheetId val="1"/>
      <sheetId val="2"/>
      <sheetId val="3"/>
      <sheetId val="4"/>
      <sheetId val="5"/>
      <sheetId val="6"/>
      <sheetId val="7"/>
      <sheetId val="8"/>
      <sheetId val="9"/>
      <sheetId val="10"/>
      <sheetId val="11"/>
      <sheetId val="12"/>
      <sheetId val="13"/>
    </sheetIdMap>
  </header>
  <header guid="{BE027198-93A8-4EEB-AB0E-887E2DFFF460}" dateTime="2026-09-10T11:26:32" maxSheetId="14" userName="Tatiane Cruz Souza" r:id="rId295" minRId="1818">
    <sheetIdMap count="13">
      <sheetId val="1"/>
      <sheetId val="2"/>
      <sheetId val="3"/>
      <sheetId val="4"/>
      <sheetId val="5"/>
      <sheetId val="6"/>
      <sheetId val="7"/>
      <sheetId val="8"/>
      <sheetId val="9"/>
      <sheetId val="10"/>
      <sheetId val="11"/>
      <sheetId val="12"/>
      <sheetId val="13"/>
    </sheetIdMap>
  </header>
  <header guid="{BA9596FB-ABE7-491F-B341-E8D1DD50B5E6}" dateTime="2026-09-10T11:46:48" maxSheetId="14" userName="Taís Silva Dos Santos" r:id="rId296" minRId="1823" maxRId="1826">
    <sheetIdMap count="13">
      <sheetId val="1"/>
      <sheetId val="2"/>
      <sheetId val="3"/>
      <sheetId val="4"/>
      <sheetId val="5"/>
      <sheetId val="6"/>
      <sheetId val="7"/>
      <sheetId val="8"/>
      <sheetId val="9"/>
      <sheetId val="10"/>
      <sheetId val="11"/>
      <sheetId val="12"/>
      <sheetId val="13"/>
    </sheetIdMap>
  </header>
  <header guid="{02A5F099-0CC5-4FE5-8A0D-17177CD49CEB}" dateTime="2026-09-10T11:48:20" maxSheetId="14" userName="Taís Silva Dos Santos" r:id="rId297" minRId="1832" maxRId="1833">
    <sheetIdMap count="13">
      <sheetId val="1"/>
      <sheetId val="2"/>
      <sheetId val="3"/>
      <sheetId val="4"/>
      <sheetId val="5"/>
      <sheetId val="6"/>
      <sheetId val="7"/>
      <sheetId val="8"/>
      <sheetId val="9"/>
      <sheetId val="10"/>
      <sheetId val="11"/>
      <sheetId val="12"/>
      <sheetId val="13"/>
    </sheetIdMap>
  </header>
  <header guid="{5D69C273-D467-40F1-800E-0E70D8A8344D}" dateTime="2026-09-10T11:50:11" maxSheetId="14" userName="Taís Silva Dos Santos" r:id="rId298" minRId="1839" maxRId="1850">
    <sheetIdMap count="13">
      <sheetId val="1"/>
      <sheetId val="2"/>
      <sheetId val="3"/>
      <sheetId val="4"/>
      <sheetId val="5"/>
      <sheetId val="6"/>
      <sheetId val="7"/>
      <sheetId val="8"/>
      <sheetId val="9"/>
      <sheetId val="10"/>
      <sheetId val="11"/>
      <sheetId val="12"/>
      <sheetId val="13"/>
    </sheetIdMap>
  </header>
  <header guid="{A276F82A-8918-4989-A969-6B5BF9D41D5E}" dateTime="2026-09-10T11:52:26" maxSheetId="14" userName="Taís Silva Dos Santos" r:id="rId299" minRId="1856" maxRId="1858">
    <sheetIdMap count="13">
      <sheetId val="1"/>
      <sheetId val="2"/>
      <sheetId val="3"/>
      <sheetId val="4"/>
      <sheetId val="5"/>
      <sheetId val="6"/>
      <sheetId val="7"/>
      <sheetId val="8"/>
      <sheetId val="9"/>
      <sheetId val="10"/>
      <sheetId val="11"/>
      <sheetId val="12"/>
      <sheetId val="13"/>
    </sheetIdMap>
  </header>
  <header guid="{0F3333B6-A9E7-4D4D-AC1C-0B769BC56208}" dateTime="2026-09-10T11:53:35" maxSheetId="14" userName="Taís Silva Dos Santos" r:id="rId300" minRId="1864" maxRId="1868">
    <sheetIdMap count="13">
      <sheetId val="1"/>
      <sheetId val="2"/>
      <sheetId val="3"/>
      <sheetId val="4"/>
      <sheetId val="5"/>
      <sheetId val="6"/>
      <sheetId val="7"/>
      <sheetId val="8"/>
      <sheetId val="9"/>
      <sheetId val="10"/>
      <sheetId val="11"/>
      <sheetId val="12"/>
      <sheetId val="13"/>
    </sheetIdMap>
  </header>
  <header guid="{5A705EA3-EFED-4C0F-B04A-FC28DB505E41}" dateTime="2026-09-10T11:54:38" maxSheetId="14" userName="Taís Silva Dos Santos" r:id="rId301" minRId="1874" maxRId="1877">
    <sheetIdMap count="13">
      <sheetId val="1"/>
      <sheetId val="2"/>
      <sheetId val="3"/>
      <sheetId val="4"/>
      <sheetId val="5"/>
      <sheetId val="6"/>
      <sheetId val="7"/>
      <sheetId val="8"/>
      <sheetId val="9"/>
      <sheetId val="10"/>
      <sheetId val="11"/>
      <sheetId val="12"/>
      <sheetId val="13"/>
    </sheetIdMap>
  </header>
  <header guid="{EAF0F3FD-59AF-4B82-9225-228092CBF7DC}" dateTime="2026-09-10T11:55:33" maxSheetId="14" userName="Taís Silva Dos Santos" r:id="rId302" minRId="1883" maxRId="1890">
    <sheetIdMap count="13">
      <sheetId val="1"/>
      <sheetId val="2"/>
      <sheetId val="3"/>
      <sheetId val="4"/>
      <sheetId val="5"/>
      <sheetId val="6"/>
      <sheetId val="7"/>
      <sheetId val="8"/>
      <sheetId val="9"/>
      <sheetId val="10"/>
      <sheetId val="11"/>
      <sheetId val="12"/>
      <sheetId val="13"/>
    </sheetIdMap>
  </header>
  <header guid="{116D13FE-00F8-4DAA-8438-FEC388057D5F}" dateTime="2026-09-10T11:58:18" maxSheetId="14" userName="Taís Silva Dos Santos" r:id="rId303" minRId="1896" maxRId="1901">
    <sheetIdMap count="13">
      <sheetId val="1"/>
      <sheetId val="2"/>
      <sheetId val="3"/>
      <sheetId val="4"/>
      <sheetId val="5"/>
      <sheetId val="6"/>
      <sheetId val="7"/>
      <sheetId val="8"/>
      <sheetId val="9"/>
      <sheetId val="10"/>
      <sheetId val="11"/>
      <sheetId val="12"/>
      <sheetId val="13"/>
    </sheetIdMap>
  </header>
  <header guid="{F8A94E4A-4BF4-4FE3-8D66-EB6F31A8529C}" dateTime="2026-09-10T12:01:25" maxSheetId="14" userName="Taís Silva Dos Santos" r:id="rId304" minRId="1907" maxRId="1931">
    <sheetIdMap count="13">
      <sheetId val="1"/>
      <sheetId val="2"/>
      <sheetId val="3"/>
      <sheetId val="4"/>
      <sheetId val="5"/>
      <sheetId val="6"/>
      <sheetId val="7"/>
      <sheetId val="8"/>
      <sheetId val="9"/>
      <sheetId val="10"/>
      <sheetId val="11"/>
      <sheetId val="12"/>
      <sheetId val="13"/>
    </sheetIdMap>
  </header>
  <header guid="{56B590AB-C842-4B44-9B3E-33420C3213B0}" dateTime="2026-09-11T09:19:55" maxSheetId="14" userName="Marcelo Pereira dos Santos" r:id="rId305" minRId="1937">
    <sheetIdMap count="13">
      <sheetId val="1"/>
      <sheetId val="2"/>
      <sheetId val="3"/>
      <sheetId val="4"/>
      <sheetId val="5"/>
      <sheetId val="6"/>
      <sheetId val="7"/>
      <sheetId val="8"/>
      <sheetId val="9"/>
      <sheetId val="10"/>
      <sheetId val="11"/>
      <sheetId val="12"/>
      <sheetId val="13"/>
    </sheetIdMap>
  </header>
  <header guid="{EBC93DD1-BBE4-491B-AD45-C08E4F01CC62}" dateTime="2026-09-11T09:22:24" maxSheetId="14" userName="Marcelo Pereira dos Santos" r:id="rId306" minRId="1943">
    <sheetIdMap count="13">
      <sheetId val="1"/>
      <sheetId val="2"/>
      <sheetId val="3"/>
      <sheetId val="4"/>
      <sheetId val="5"/>
      <sheetId val="6"/>
      <sheetId val="7"/>
      <sheetId val="8"/>
      <sheetId val="9"/>
      <sheetId val="10"/>
      <sheetId val="11"/>
      <sheetId val="12"/>
      <sheetId val="13"/>
    </sheetIdMap>
  </header>
  <header guid="{0E54B684-9856-456A-9AFB-AE13C6A75CF8}" dateTime="2026-09-11T09:30:18" maxSheetId="14" userName="Marcelo Pereira dos Santos" r:id="rId307" minRId="1949">
    <sheetIdMap count="13">
      <sheetId val="1"/>
      <sheetId val="2"/>
      <sheetId val="3"/>
      <sheetId val="4"/>
      <sheetId val="5"/>
      <sheetId val="6"/>
      <sheetId val="7"/>
      <sheetId val="8"/>
      <sheetId val="9"/>
      <sheetId val="10"/>
      <sheetId val="11"/>
      <sheetId val="12"/>
      <sheetId val="13"/>
    </sheetIdMap>
  </header>
  <header guid="{A9093D92-9A3E-483E-9F7F-4C4461454DEB}" dateTime="2026-09-11T09:41:42" maxSheetId="14" userName="Marcelo Pereira dos Santos" r:id="rId308" minRId="1950">
    <sheetIdMap count="13">
      <sheetId val="1"/>
      <sheetId val="2"/>
      <sheetId val="3"/>
      <sheetId val="4"/>
      <sheetId val="5"/>
      <sheetId val="6"/>
      <sheetId val="7"/>
      <sheetId val="8"/>
      <sheetId val="9"/>
      <sheetId val="10"/>
      <sheetId val="11"/>
      <sheetId val="12"/>
      <sheetId val="13"/>
    </sheetIdMap>
  </header>
  <header guid="{46008575-653C-40DB-82DD-D2BE501EA052}" dateTime="2026-09-11T10:02:59" maxSheetId="14" userName="Taís Silva Dos Santos" r:id="rId309" minRId="1956" maxRId="1967">
    <sheetIdMap count="13">
      <sheetId val="1"/>
      <sheetId val="2"/>
      <sheetId val="3"/>
      <sheetId val="4"/>
      <sheetId val="5"/>
      <sheetId val="6"/>
      <sheetId val="7"/>
      <sheetId val="8"/>
      <sheetId val="9"/>
      <sheetId val="10"/>
      <sheetId val="11"/>
      <sheetId val="12"/>
      <sheetId val="13"/>
    </sheetIdMap>
  </header>
  <header guid="{BEAA1AB4-97CB-4B37-A5A7-FB56C4124493}" dateTime="2026-09-11T10:31:15" maxSheetId="14" userName="Taís Silva Dos Santos" r:id="rId310" minRId="1973" maxRId="1992">
    <sheetIdMap count="13">
      <sheetId val="1"/>
      <sheetId val="2"/>
      <sheetId val="3"/>
      <sheetId val="4"/>
      <sheetId val="5"/>
      <sheetId val="6"/>
      <sheetId val="7"/>
      <sheetId val="8"/>
      <sheetId val="9"/>
      <sheetId val="10"/>
      <sheetId val="11"/>
      <sheetId val="12"/>
      <sheetId val="13"/>
    </sheetIdMap>
  </header>
  <header guid="{AFE47F69-4C24-4ED8-9864-9B2359E27C24}" dateTime="2026-09-11T10:35:26" maxSheetId="14" userName="Taís Silva Dos Santos" r:id="rId311">
    <sheetIdMap count="13">
      <sheetId val="1"/>
      <sheetId val="2"/>
      <sheetId val="3"/>
      <sheetId val="4"/>
      <sheetId val="5"/>
      <sheetId val="6"/>
      <sheetId val="7"/>
      <sheetId val="8"/>
      <sheetId val="9"/>
      <sheetId val="10"/>
      <sheetId val="11"/>
      <sheetId val="12"/>
      <sheetId val="13"/>
    </sheetIdMap>
  </header>
  <header guid="{32CB7A01-E4A9-408D-BA34-E642DF986215}" dateTime="2026-09-11T10:44:57" maxSheetId="14" userName="Taís Silva Dos Santos" r:id="rId312" minRId="2003" maxRId="2011">
    <sheetIdMap count="13">
      <sheetId val="1"/>
      <sheetId val="2"/>
      <sheetId val="3"/>
      <sheetId val="4"/>
      <sheetId val="5"/>
      <sheetId val="6"/>
      <sheetId val="7"/>
      <sheetId val="8"/>
      <sheetId val="9"/>
      <sheetId val="10"/>
      <sheetId val="11"/>
      <sheetId val="12"/>
      <sheetId val="13"/>
    </sheetIdMap>
  </header>
  <header guid="{77575B13-8417-4089-894A-474D7A357F48}" dateTime="2026-09-11T10:46:33" maxSheetId="14" userName="Taís Silva Dos Santos" r:id="rId313" minRId="2017">
    <sheetIdMap count="13">
      <sheetId val="1"/>
      <sheetId val="2"/>
      <sheetId val="3"/>
      <sheetId val="4"/>
      <sheetId val="5"/>
      <sheetId val="6"/>
      <sheetId val="7"/>
      <sheetId val="8"/>
      <sheetId val="9"/>
      <sheetId val="10"/>
      <sheetId val="11"/>
      <sheetId val="12"/>
      <sheetId val="13"/>
    </sheetIdMap>
  </header>
  <header guid="{EF59422E-6237-4585-961F-C75EF7FA08D7}" dateTime="2026-09-11T10:55:14" maxSheetId="14" userName="Taís Silva Dos Santos" r:id="rId314" minRId="2023">
    <sheetIdMap count="13">
      <sheetId val="1"/>
      <sheetId val="2"/>
      <sheetId val="3"/>
      <sheetId val="4"/>
      <sheetId val="5"/>
      <sheetId val="6"/>
      <sheetId val="7"/>
      <sheetId val="8"/>
      <sheetId val="9"/>
      <sheetId val="10"/>
      <sheetId val="11"/>
      <sheetId val="12"/>
      <sheetId val="13"/>
    </sheetIdMap>
  </header>
  <header guid="{BF1C5650-7BA0-41E7-9975-E0F8EB660CDD}" dateTime="2026-09-11T11:04:52" maxSheetId="14" userName="Taís Silva Dos Santos" r:id="rId315" minRId="2029" maxRId="2031">
    <sheetIdMap count="13">
      <sheetId val="1"/>
      <sheetId val="2"/>
      <sheetId val="3"/>
      <sheetId val="4"/>
      <sheetId val="5"/>
      <sheetId val="6"/>
      <sheetId val="7"/>
      <sheetId val="8"/>
      <sheetId val="9"/>
      <sheetId val="10"/>
      <sheetId val="11"/>
      <sheetId val="12"/>
      <sheetId val="13"/>
    </sheetIdMap>
  </header>
  <header guid="{31D9510D-408E-4C9F-AB36-43A803571139}" dateTime="2026-09-11T11:06:02" maxSheetId="14" userName="Taís Silva Dos Santos" r:id="rId316" minRId="2037">
    <sheetIdMap count="13">
      <sheetId val="1"/>
      <sheetId val="2"/>
      <sheetId val="3"/>
      <sheetId val="4"/>
      <sheetId val="5"/>
      <sheetId val="6"/>
      <sheetId val="7"/>
      <sheetId val="8"/>
      <sheetId val="9"/>
      <sheetId val="10"/>
      <sheetId val="11"/>
      <sheetId val="12"/>
      <sheetId val="13"/>
    </sheetIdMap>
  </header>
  <header guid="{A5ECB56A-4CCE-4196-B0E8-2DE4ABC6144F}" dateTime="2026-09-11T11:07:10" maxSheetId="14" userName="Taís Silva Dos Santos" r:id="rId317" minRId="2043">
    <sheetIdMap count="13">
      <sheetId val="1"/>
      <sheetId val="2"/>
      <sheetId val="3"/>
      <sheetId val="4"/>
      <sheetId val="5"/>
      <sheetId val="6"/>
      <sheetId val="7"/>
      <sheetId val="8"/>
      <sheetId val="9"/>
      <sheetId val="10"/>
      <sheetId val="11"/>
      <sheetId val="12"/>
      <sheetId val="13"/>
    </sheetIdMap>
  </header>
  <header guid="{0BBE07DA-9A85-4981-B910-281E7E7B2709}" dateTime="2026-09-11T11:51:36" maxSheetId="14" userName="Taís Silva Dos Santos" r:id="rId318" minRId="2049" maxRId="2062">
    <sheetIdMap count="13">
      <sheetId val="1"/>
      <sheetId val="2"/>
      <sheetId val="3"/>
      <sheetId val="4"/>
      <sheetId val="5"/>
      <sheetId val="6"/>
      <sheetId val="7"/>
      <sheetId val="8"/>
      <sheetId val="9"/>
      <sheetId val="10"/>
      <sheetId val="11"/>
      <sheetId val="12"/>
      <sheetId val="13"/>
    </sheetIdMap>
  </header>
  <header guid="{AD42FA72-93EC-4766-B97E-4E8F94A6D380}" dateTime="2026-09-11T11:54:06" maxSheetId="14" userName="Antonio Carlos Guimarães Deiró" r:id="rId319" minRId="2068" maxRId="2069">
    <sheetIdMap count="13">
      <sheetId val="1"/>
      <sheetId val="2"/>
      <sheetId val="3"/>
      <sheetId val="4"/>
      <sheetId val="5"/>
      <sheetId val="6"/>
      <sheetId val="7"/>
      <sheetId val="8"/>
      <sheetId val="9"/>
      <sheetId val="10"/>
      <sheetId val="11"/>
      <sheetId val="12"/>
      <sheetId val="13"/>
    </sheetIdMap>
  </header>
  <header guid="{6D93D0D4-3DC4-4280-AB8E-29C5CFE9F038}" dateTime="2026-09-11T14:54:48" maxSheetId="14" userName="Taís Silva Dos Santos" r:id="rId320" minRId="2074">
    <sheetIdMap count="13">
      <sheetId val="1"/>
      <sheetId val="2"/>
      <sheetId val="3"/>
      <sheetId val="4"/>
      <sheetId val="5"/>
      <sheetId val="6"/>
      <sheetId val="7"/>
      <sheetId val="8"/>
      <sheetId val="9"/>
      <sheetId val="10"/>
      <sheetId val="11"/>
      <sheetId val="12"/>
      <sheetId val="13"/>
    </sheetIdMap>
  </header>
  <header guid="{374E452A-7246-4C14-A701-4272AE540BA9}" dateTime="2026-09-11T14:55:28" maxSheetId="14" userName="Taís Silva Dos Santos" r:id="rId321" minRId="2080">
    <sheetIdMap count="13">
      <sheetId val="1"/>
      <sheetId val="2"/>
      <sheetId val="3"/>
      <sheetId val="4"/>
      <sheetId val="5"/>
      <sheetId val="6"/>
      <sheetId val="7"/>
      <sheetId val="8"/>
      <sheetId val="9"/>
      <sheetId val="10"/>
      <sheetId val="11"/>
      <sheetId val="12"/>
      <sheetId val="13"/>
    </sheetIdMap>
  </header>
  <header guid="{5381EBB3-BB12-48FD-9AA6-97493C7F3B6F}" dateTime="2026-09-14T09:01:16" maxSheetId="14" userName="Marcelo Pereira dos Santos" r:id="rId322" minRId="2086">
    <sheetIdMap count="13">
      <sheetId val="1"/>
      <sheetId val="2"/>
      <sheetId val="3"/>
      <sheetId val="4"/>
      <sheetId val="5"/>
      <sheetId val="6"/>
      <sheetId val="7"/>
      <sheetId val="8"/>
      <sheetId val="9"/>
      <sheetId val="10"/>
      <sheetId val="11"/>
      <sheetId val="12"/>
      <sheetId val="13"/>
    </sheetIdMap>
  </header>
  <header guid="{73570220-AB96-421D-9DDB-FC4B7FBD453E}" dateTime="2026-09-14T09:02:37" maxSheetId="14" userName="Marcelo Pereira dos Santos" r:id="rId323" minRId="2092">
    <sheetIdMap count="13">
      <sheetId val="1"/>
      <sheetId val="2"/>
      <sheetId val="3"/>
      <sheetId val="4"/>
      <sheetId val="5"/>
      <sheetId val="6"/>
      <sheetId val="7"/>
      <sheetId val="8"/>
      <sheetId val="9"/>
      <sheetId val="10"/>
      <sheetId val="11"/>
      <sheetId val="12"/>
      <sheetId val="13"/>
    </sheetIdMap>
  </header>
  <header guid="{00381BA9-9ACD-431F-AD7A-BABDD259D3FB}" dateTime="2026-09-14T09:37:40" maxSheetId="14" userName="Antonio Carlos Guimarães Deiró" r:id="rId324" minRId="2098">
    <sheetIdMap count="13">
      <sheetId val="1"/>
      <sheetId val="2"/>
      <sheetId val="3"/>
      <sheetId val="4"/>
      <sheetId val="5"/>
      <sheetId val="6"/>
      <sheetId val="7"/>
      <sheetId val="8"/>
      <sheetId val="9"/>
      <sheetId val="10"/>
      <sheetId val="11"/>
      <sheetId val="12"/>
      <sheetId val="13"/>
    </sheetIdMap>
  </header>
  <header guid="{38A42B45-AE6C-441D-8F1C-F3550FA83C3B}" dateTime="2026-09-14T09:38:36" maxSheetId="14" userName="Antonio Carlos Guimarães Deiró" r:id="rId325">
    <sheetIdMap count="13">
      <sheetId val="1"/>
      <sheetId val="2"/>
      <sheetId val="3"/>
      <sheetId val="4"/>
      <sheetId val="5"/>
      <sheetId val="6"/>
      <sheetId val="7"/>
      <sheetId val="8"/>
      <sheetId val="9"/>
      <sheetId val="10"/>
      <sheetId val="11"/>
      <sheetId val="12"/>
      <sheetId val="13"/>
    </sheetIdMap>
  </header>
  <header guid="{90276C54-7E9E-4CC9-8417-33896D4954E0}" dateTime="2026-09-14T09:38:51" maxSheetId="14" userName="Antonio Carlos Guimarães Deiró" r:id="rId326">
    <sheetIdMap count="13">
      <sheetId val="1"/>
      <sheetId val="2"/>
      <sheetId val="3"/>
      <sheetId val="4"/>
      <sheetId val="5"/>
      <sheetId val="6"/>
      <sheetId val="7"/>
      <sheetId val="8"/>
      <sheetId val="9"/>
      <sheetId val="10"/>
      <sheetId val="11"/>
      <sheetId val="12"/>
      <sheetId val="13"/>
    </sheetIdMap>
  </header>
  <header guid="{32BFFE43-6C2D-4BD2-AE8F-042A43349132}" dateTime="2026-09-14T09:39:00" maxSheetId="14" userName="Antonio Carlos Guimarães Deiró" r:id="rId327">
    <sheetIdMap count="13">
      <sheetId val="1"/>
      <sheetId val="2"/>
      <sheetId val="3"/>
      <sheetId val="4"/>
      <sheetId val="5"/>
      <sheetId val="6"/>
      <sheetId val="7"/>
      <sheetId val="8"/>
      <sheetId val="9"/>
      <sheetId val="10"/>
      <sheetId val="11"/>
      <sheetId val="12"/>
      <sheetId val="13"/>
    </sheetIdMap>
  </header>
  <header guid="{F11262B7-8EE5-4CB5-B288-94E34995414D}" dateTime="2026-09-14T09:39:15" maxSheetId="14" userName="Antonio Carlos Guimarães Deiró" r:id="rId328">
    <sheetIdMap count="13">
      <sheetId val="1"/>
      <sheetId val="2"/>
      <sheetId val="3"/>
      <sheetId val="4"/>
      <sheetId val="5"/>
      <sheetId val="6"/>
      <sheetId val="7"/>
      <sheetId val="8"/>
      <sheetId val="9"/>
      <sheetId val="10"/>
      <sheetId val="11"/>
      <sheetId val="12"/>
      <sheetId val="13"/>
    </sheetIdMap>
  </header>
  <header guid="{FE1F0495-D596-46F6-AC1B-9A4CF13E1060}" dateTime="2026-09-14T09:39:28" maxSheetId="14" userName="Antonio Carlos Guimarães Deiró" r:id="rId329">
    <sheetIdMap count="13">
      <sheetId val="1"/>
      <sheetId val="2"/>
      <sheetId val="3"/>
      <sheetId val="4"/>
      <sheetId val="5"/>
      <sheetId val="6"/>
      <sheetId val="7"/>
      <sheetId val="8"/>
      <sheetId val="9"/>
      <sheetId val="10"/>
      <sheetId val="11"/>
      <sheetId val="12"/>
      <sheetId val="13"/>
    </sheetIdMap>
  </header>
  <header guid="{5675214C-955D-4F69-AC33-687E84FE5A41}" dateTime="2026-09-14T10:09:01" maxSheetId="14" userName="Marcelo Pereira dos Santos" r:id="rId330" minRId="2123" maxRId="2124">
    <sheetIdMap count="13">
      <sheetId val="1"/>
      <sheetId val="2"/>
      <sheetId val="3"/>
      <sheetId val="4"/>
      <sheetId val="5"/>
      <sheetId val="6"/>
      <sheetId val="7"/>
      <sheetId val="8"/>
      <sheetId val="9"/>
      <sheetId val="10"/>
      <sheetId val="11"/>
      <sheetId val="12"/>
      <sheetId val="13"/>
    </sheetIdMap>
  </header>
  <header guid="{3AFAC356-FC2E-4E17-8E96-A3FFE516CDC1}" dateTime="2026-09-14T10:12:56" maxSheetId="14" userName="Marcelo Pereira dos Santos" r:id="rId331">
    <sheetIdMap count="13">
      <sheetId val="1"/>
      <sheetId val="2"/>
      <sheetId val="3"/>
      <sheetId val="4"/>
      <sheetId val="5"/>
      <sheetId val="6"/>
      <sheetId val="7"/>
      <sheetId val="8"/>
      <sheetId val="9"/>
      <sheetId val="10"/>
      <sheetId val="11"/>
      <sheetId val="12"/>
      <sheetId val="13"/>
    </sheetIdMap>
  </header>
  <header guid="{4A81BB0E-1516-46C2-A181-D22938E61C39}" dateTime="2026-09-15T09:33:00" maxSheetId="14" userName="Antonio Carlos Guimarães Deiró" r:id="rId332" minRId="2135">
    <sheetIdMap count="13">
      <sheetId val="1"/>
      <sheetId val="2"/>
      <sheetId val="3"/>
      <sheetId val="4"/>
      <sheetId val="5"/>
      <sheetId val="6"/>
      <sheetId val="7"/>
      <sheetId val="8"/>
      <sheetId val="9"/>
      <sheetId val="10"/>
      <sheetId val="11"/>
      <sheetId val="12"/>
      <sheetId val="13"/>
    </sheetIdMap>
  </header>
  <header guid="{0CBD699C-48F8-427C-B96B-CA1E844A3484}" dateTime="2026-09-15T09:34:46" maxSheetId="14" userName="Antonio Carlos Guimarães Deiró" r:id="rId333">
    <sheetIdMap count="13">
      <sheetId val="1"/>
      <sheetId val="2"/>
      <sheetId val="3"/>
      <sheetId val="4"/>
      <sheetId val="5"/>
      <sheetId val="6"/>
      <sheetId val="7"/>
      <sheetId val="8"/>
      <sheetId val="9"/>
      <sheetId val="10"/>
      <sheetId val="11"/>
      <sheetId val="12"/>
      <sheetId val="13"/>
    </sheetIdMap>
  </header>
  <header guid="{3793DB00-547A-42FD-B7B1-9A42C83167D4}" dateTime="2026-09-15T09:45:45" maxSheetId="14" userName="Marcelo Pereira dos Santos" r:id="rId334" minRId="2144" maxRId="2147">
    <sheetIdMap count="13">
      <sheetId val="1"/>
      <sheetId val="2"/>
      <sheetId val="3"/>
      <sheetId val="4"/>
      <sheetId val="5"/>
      <sheetId val="6"/>
      <sheetId val="7"/>
      <sheetId val="8"/>
      <sheetId val="9"/>
      <sheetId val="10"/>
      <sheetId val="11"/>
      <sheetId val="12"/>
      <sheetId val="13"/>
    </sheetIdMap>
  </header>
  <header guid="{1134E2FB-7474-4E3D-8C69-217170BD4B4A}" dateTime="2026-09-15T14:52:43" maxSheetId="14" userName="Juliana Fortunato Ferreira" r:id="rId335" minRId="2153" maxRId="2156">
    <sheetIdMap count="13">
      <sheetId val="1"/>
      <sheetId val="2"/>
      <sheetId val="3"/>
      <sheetId val="4"/>
      <sheetId val="5"/>
      <sheetId val="6"/>
      <sheetId val="7"/>
      <sheetId val="8"/>
      <sheetId val="9"/>
      <sheetId val="10"/>
      <sheetId val="11"/>
      <sheetId val="12"/>
      <sheetId val="13"/>
    </sheetIdMap>
  </header>
  <header guid="{A18917E5-95B1-4161-9869-5B05C31F4084}" dateTime="2026-09-15T18:30:31" maxSheetId="14" userName="Mário Sérgio Santos da Conceição" r:id="rId336" minRId="2161">
    <sheetIdMap count="13">
      <sheetId val="1"/>
      <sheetId val="2"/>
      <sheetId val="3"/>
      <sheetId val="4"/>
      <sheetId val="5"/>
      <sheetId val="6"/>
      <sheetId val="7"/>
      <sheetId val="8"/>
      <sheetId val="9"/>
      <sheetId val="10"/>
      <sheetId val="11"/>
      <sheetId val="12"/>
      <sheetId val="13"/>
    </sheetIdMap>
  </header>
  <header guid="{314B90EE-0DA4-40B9-BFDE-EDFD75524EFB}" dateTime="2026-09-16T09:40:20" maxSheetId="14" userName="Marcelo Pereira dos Santos" r:id="rId337" minRId="2162">
    <sheetIdMap count="13">
      <sheetId val="1"/>
      <sheetId val="2"/>
      <sheetId val="3"/>
      <sheetId val="4"/>
      <sheetId val="5"/>
      <sheetId val="6"/>
      <sheetId val="7"/>
      <sheetId val="8"/>
      <sheetId val="9"/>
      <sheetId val="10"/>
      <sheetId val="11"/>
      <sheetId val="12"/>
      <sheetId val="13"/>
    </sheetIdMap>
  </header>
  <header guid="{033B7250-2898-41FD-BB52-D147B0E480AF}" dateTime="2026-09-16T09:42:39" maxSheetId="14" userName="Marcelo Pereira dos Santos" r:id="rId338">
    <sheetIdMap count="13">
      <sheetId val="1"/>
      <sheetId val="2"/>
      <sheetId val="3"/>
      <sheetId val="4"/>
      <sheetId val="5"/>
      <sheetId val="6"/>
      <sheetId val="7"/>
      <sheetId val="8"/>
      <sheetId val="9"/>
      <sheetId val="10"/>
      <sheetId val="11"/>
      <sheetId val="12"/>
      <sheetId val="13"/>
    </sheetIdMap>
  </header>
  <header guid="{DF2F606E-0F6C-4F56-9B4F-A163F74388E1}" dateTime="2026-09-16T11:35:22" maxSheetId="14" userName="Marcelo Pereira dos Santos" r:id="rId339">
    <sheetIdMap count="13">
      <sheetId val="1"/>
      <sheetId val="2"/>
      <sheetId val="3"/>
      <sheetId val="4"/>
      <sheetId val="5"/>
      <sheetId val="6"/>
      <sheetId val="7"/>
      <sheetId val="8"/>
      <sheetId val="9"/>
      <sheetId val="10"/>
      <sheetId val="11"/>
      <sheetId val="12"/>
      <sheetId val="13"/>
    </sheetIdMap>
  </header>
  <header guid="{B44263FE-2442-4A20-9F4F-A5AF35BA4519}" dateTime="2026-09-17T10:22:25" maxSheetId="14" userName="Mário Sérgio Santos da Conceição" r:id="rId340" minRId="2178" maxRId="2186">
    <sheetIdMap count="13">
      <sheetId val="1"/>
      <sheetId val="2"/>
      <sheetId val="3"/>
      <sheetId val="4"/>
      <sheetId val="5"/>
      <sheetId val="6"/>
      <sheetId val="7"/>
      <sheetId val="8"/>
      <sheetId val="9"/>
      <sheetId val="10"/>
      <sheetId val="11"/>
      <sheetId val="12"/>
      <sheetId val="13"/>
    </sheetIdMap>
  </header>
  <header guid="{F2553FAC-EA26-4F83-93A0-CFD7D531D50A}" dateTime="2026-09-17T10:23:29" maxSheetId="14" userName="Mário Sérgio Santos da Conceição" r:id="rId341" minRId="2192">
    <sheetIdMap count="13">
      <sheetId val="1"/>
      <sheetId val="2"/>
      <sheetId val="3"/>
      <sheetId val="4"/>
      <sheetId val="5"/>
      <sheetId val="6"/>
      <sheetId val="7"/>
      <sheetId val="8"/>
      <sheetId val="9"/>
      <sheetId val="10"/>
      <sheetId val="11"/>
      <sheetId val="12"/>
      <sheetId val="13"/>
    </sheetIdMap>
  </header>
  <header guid="{4451F58C-767E-42FD-9DE6-FD1F1E9D4BCC}" dateTime="2026-09-17T10:53:17" maxSheetId="14" userName="Mário Sérgio Santos da Conceição" r:id="rId342" minRId="2193" maxRId="2197">
    <sheetIdMap count="13">
      <sheetId val="1"/>
      <sheetId val="2"/>
      <sheetId val="3"/>
      <sheetId val="4"/>
      <sheetId val="5"/>
      <sheetId val="6"/>
      <sheetId val="7"/>
      <sheetId val="8"/>
      <sheetId val="9"/>
      <sheetId val="10"/>
      <sheetId val="11"/>
      <sheetId val="12"/>
      <sheetId val="13"/>
    </sheetIdMap>
  </header>
  <header guid="{5D3DD486-7091-4B2B-91CB-9C4EE1226911}" dateTime="2026-09-17T10:54:17" maxSheetId="14" userName="Mário Sérgio Santos da Conceição" r:id="rId343" minRId="2198" maxRId="2202">
    <sheetIdMap count="13">
      <sheetId val="1"/>
      <sheetId val="2"/>
      <sheetId val="3"/>
      <sheetId val="4"/>
      <sheetId val="5"/>
      <sheetId val="6"/>
      <sheetId val="7"/>
      <sheetId val="8"/>
      <sheetId val="9"/>
      <sheetId val="10"/>
      <sheetId val="11"/>
      <sheetId val="12"/>
      <sheetId val="13"/>
    </sheetIdMap>
  </header>
  <header guid="{BA5A2E18-7772-4D5B-AA71-E00FAA7EDA9D}" dateTime="2026-09-17T10:56:54" maxSheetId="14" userName="Mário Sérgio Santos da Conceição" r:id="rId344" minRId="2203" maxRId="2205">
    <sheetIdMap count="13">
      <sheetId val="1"/>
      <sheetId val="2"/>
      <sheetId val="3"/>
      <sheetId val="4"/>
      <sheetId val="5"/>
      <sheetId val="6"/>
      <sheetId val="7"/>
      <sheetId val="8"/>
      <sheetId val="9"/>
      <sheetId val="10"/>
      <sheetId val="11"/>
      <sheetId val="12"/>
      <sheetId val="13"/>
    </sheetIdMap>
  </header>
  <header guid="{EA750E81-F13F-4F88-BDEC-4E35CB7BECBE}" dateTime="2026-09-17T11:04:09" maxSheetId="14" userName="Mário Sérgio Santos da Conceição" r:id="rId345" minRId="2206" maxRId="2212">
    <sheetIdMap count="13">
      <sheetId val="1"/>
      <sheetId val="2"/>
      <sheetId val="3"/>
      <sheetId val="4"/>
      <sheetId val="5"/>
      <sheetId val="6"/>
      <sheetId val="7"/>
      <sheetId val="8"/>
      <sheetId val="9"/>
      <sheetId val="10"/>
      <sheetId val="11"/>
      <sheetId val="12"/>
      <sheetId val="13"/>
    </sheetIdMap>
  </header>
  <header guid="{7CFCC557-3003-42C4-808D-B6662FA75368}" dateTime="2026-09-17T11:04:40" maxSheetId="14" userName="Mário Sérgio Santos da Conceição" r:id="rId346" minRId="2218">
    <sheetIdMap count="13">
      <sheetId val="1"/>
      <sheetId val="2"/>
      <sheetId val="3"/>
      <sheetId val="4"/>
      <sheetId val="5"/>
      <sheetId val="6"/>
      <sheetId val="7"/>
      <sheetId val="8"/>
      <sheetId val="9"/>
      <sheetId val="10"/>
      <sheetId val="11"/>
      <sheetId val="12"/>
      <sheetId val="13"/>
    </sheetIdMap>
  </header>
  <header guid="{5B473974-E379-4A7A-990D-50AF36FEA60E}" dateTime="2026-09-17T12:39:52" maxSheetId="14" userName="Taís Silva Dos Santos" r:id="rId347">
    <sheetIdMap count="13">
      <sheetId val="1"/>
      <sheetId val="2"/>
      <sheetId val="3"/>
      <sheetId val="4"/>
      <sheetId val="5"/>
      <sheetId val="6"/>
      <sheetId val="7"/>
      <sheetId val="8"/>
      <sheetId val="9"/>
      <sheetId val="10"/>
      <sheetId val="11"/>
      <sheetId val="12"/>
      <sheetId val="13"/>
    </sheetIdMap>
  </header>
  <header guid="{B0440257-67DF-4F30-9B57-29EA8A5953C0}" dateTime="2026-09-18T15:11:58" maxSheetId="14" userName="Taís Silva Dos Santos" r:id="rId348">
    <sheetIdMap count="13">
      <sheetId val="1"/>
      <sheetId val="2"/>
      <sheetId val="3"/>
      <sheetId val="4"/>
      <sheetId val="5"/>
      <sheetId val="6"/>
      <sheetId val="7"/>
      <sheetId val="8"/>
      <sheetId val="9"/>
      <sheetId val="10"/>
      <sheetId val="11"/>
      <sheetId val="12"/>
      <sheetId val="13"/>
    </sheetIdMap>
  </header>
  <header guid="{0DA8D0D5-705F-4095-958E-0E230900B69E}" dateTime="2026-09-21T09:39:14" maxSheetId="14" userName="Lucitania Santana Brandão de Jesus" r:id="rId349">
    <sheetIdMap count="13">
      <sheetId val="1"/>
      <sheetId val="2"/>
      <sheetId val="3"/>
      <sheetId val="4"/>
      <sheetId val="5"/>
      <sheetId val="6"/>
      <sheetId val="7"/>
      <sheetId val="8"/>
      <sheetId val="9"/>
      <sheetId val="10"/>
      <sheetId val="11"/>
      <sheetId val="12"/>
      <sheetId val="13"/>
    </sheetIdMap>
  </header>
  <header guid="{0B7840B8-A26A-43E2-8ED5-C8CCE4C68FBD}" dateTime="2026-09-21T14:17:49" maxSheetId="14" userName="Taís Silva Dos Santos" r:id="rId350" minRId="2233">
    <sheetIdMap count="13">
      <sheetId val="1"/>
      <sheetId val="2"/>
      <sheetId val="3"/>
      <sheetId val="4"/>
      <sheetId val="5"/>
      <sheetId val="6"/>
      <sheetId val="7"/>
      <sheetId val="8"/>
      <sheetId val="9"/>
      <sheetId val="10"/>
      <sheetId val="11"/>
      <sheetId val="12"/>
      <sheetId val="13"/>
    </sheetIdMap>
  </header>
  <header guid="{FBA6E55F-CDE1-4AD2-A4B0-474215B0DDB6}" dateTime="2026-09-21T14:18:40" maxSheetId="14" userName="Taís Silva Dos Santos" r:id="rId351" minRId="2239">
    <sheetIdMap count="13">
      <sheetId val="1"/>
      <sheetId val="2"/>
      <sheetId val="3"/>
      <sheetId val="4"/>
      <sheetId val="5"/>
      <sheetId val="6"/>
      <sheetId val="7"/>
      <sheetId val="8"/>
      <sheetId val="9"/>
      <sheetId val="10"/>
      <sheetId val="11"/>
      <sheetId val="12"/>
      <sheetId val="13"/>
    </sheetIdMap>
  </header>
  <header guid="{79393F74-E74E-4BFC-B258-D48CD51A0316}" dateTime="2026-09-21T14:20:55" maxSheetId="14" userName="Taís Silva Dos Santos" r:id="rId352">
    <sheetIdMap count="13">
      <sheetId val="1"/>
      <sheetId val="2"/>
      <sheetId val="3"/>
      <sheetId val="4"/>
      <sheetId val="5"/>
      <sheetId val="6"/>
      <sheetId val="7"/>
      <sheetId val="8"/>
      <sheetId val="9"/>
      <sheetId val="10"/>
      <sheetId val="11"/>
      <sheetId val="12"/>
      <sheetId val="13"/>
    </sheetIdMap>
  </header>
  <header guid="{FD102955-C80B-4A8C-8465-A56A52134DA5}" dateTime="2026-09-21T14:23:00" maxSheetId="14" userName="Taís Silva Dos Santos" r:id="rId353" minRId="2250">
    <sheetIdMap count="13">
      <sheetId val="1"/>
      <sheetId val="2"/>
      <sheetId val="3"/>
      <sheetId val="4"/>
      <sheetId val="5"/>
      <sheetId val="6"/>
      <sheetId val="7"/>
      <sheetId val="8"/>
      <sheetId val="9"/>
      <sheetId val="10"/>
      <sheetId val="11"/>
      <sheetId val="12"/>
      <sheetId val="13"/>
    </sheetIdMap>
  </header>
  <header guid="{233F6E49-FA03-4221-85F1-FAF63A99CA80}" dateTime="2026-09-21T14:32:02" maxSheetId="14" userName="Taís Silva Dos Santos" r:id="rId354" minRId="2256">
    <sheetIdMap count="13">
      <sheetId val="1"/>
      <sheetId val="2"/>
      <sheetId val="3"/>
      <sheetId val="4"/>
      <sheetId val="5"/>
      <sheetId val="6"/>
      <sheetId val="7"/>
      <sheetId val="8"/>
      <sheetId val="9"/>
      <sheetId val="10"/>
      <sheetId val="11"/>
      <sheetId val="12"/>
      <sheetId val="13"/>
    </sheetIdMap>
  </header>
  <header guid="{86844B5E-3FB1-4F6D-B57C-07171880CCD0}" dateTime="2026-09-21T14:36:52" maxSheetId="14" userName="Taís Silva Dos Santos" r:id="rId355" minRId="2262" maxRId="2263">
    <sheetIdMap count="13">
      <sheetId val="1"/>
      <sheetId val="2"/>
      <sheetId val="3"/>
      <sheetId val="4"/>
      <sheetId val="5"/>
      <sheetId val="6"/>
      <sheetId val="7"/>
      <sheetId val="8"/>
      <sheetId val="9"/>
      <sheetId val="10"/>
      <sheetId val="11"/>
      <sheetId val="12"/>
      <sheetId val="13"/>
    </sheetIdMap>
  </header>
  <header guid="{E5B1AC48-4C41-4942-B029-1264C9BCCFFF}" dateTime="2026-09-21T14:42:14" maxSheetId="14" userName="Taís Silva Dos Santos" r:id="rId356" minRId="2269">
    <sheetIdMap count="13">
      <sheetId val="1"/>
      <sheetId val="2"/>
      <sheetId val="3"/>
      <sheetId val="4"/>
      <sheetId val="5"/>
      <sheetId val="6"/>
      <sheetId val="7"/>
      <sheetId val="8"/>
      <sheetId val="9"/>
      <sheetId val="10"/>
      <sheetId val="11"/>
      <sheetId val="12"/>
      <sheetId val="13"/>
    </sheetIdMap>
  </header>
  <header guid="{7C96EAE8-61C3-44C4-8C98-107793D4996B}" dateTime="2026-09-21T14:42:49" maxSheetId="14" userName="Taís Silva Dos Santos" r:id="rId357" minRId="2275">
    <sheetIdMap count="13">
      <sheetId val="1"/>
      <sheetId val="2"/>
      <sheetId val="3"/>
      <sheetId val="4"/>
      <sheetId val="5"/>
      <sheetId val="6"/>
      <sheetId val="7"/>
      <sheetId val="8"/>
      <sheetId val="9"/>
      <sheetId val="10"/>
      <sheetId val="11"/>
      <sheetId val="12"/>
      <sheetId val="13"/>
    </sheetIdMap>
  </header>
  <header guid="{1151659D-A0A2-45BC-911E-00AE370F0F3F}" dateTime="2026-09-21T14:43:46" maxSheetId="14" userName="Taís Silva Dos Santos" r:id="rId358" minRId="2281">
    <sheetIdMap count="13">
      <sheetId val="1"/>
      <sheetId val="2"/>
      <sheetId val="3"/>
      <sheetId val="4"/>
      <sheetId val="5"/>
      <sheetId val="6"/>
      <sheetId val="7"/>
      <sheetId val="8"/>
      <sheetId val="9"/>
      <sheetId val="10"/>
      <sheetId val="11"/>
      <sheetId val="12"/>
      <sheetId val="13"/>
    </sheetIdMap>
  </header>
  <header guid="{A83F7BCB-C9EC-4911-8B7A-F1EFF7C5FC80}" dateTime="2026-09-21T14:44:35" maxSheetId="14" userName="Taís Silva Dos Santos" r:id="rId359" minRId="2287">
    <sheetIdMap count="13">
      <sheetId val="1"/>
      <sheetId val="2"/>
      <sheetId val="3"/>
      <sheetId val="4"/>
      <sheetId val="5"/>
      <sheetId val="6"/>
      <sheetId val="7"/>
      <sheetId val="8"/>
      <sheetId val="9"/>
      <sheetId val="10"/>
      <sheetId val="11"/>
      <sheetId val="12"/>
      <sheetId val="13"/>
    </sheetIdMap>
  </header>
  <header guid="{4A582F2C-2422-405F-9536-9246D1314FEF}" dateTime="2026-09-21T14:48:28" maxSheetId="14" userName="Tatiane Cruz Souza" r:id="rId360" minRId="2293" maxRId="2299">
    <sheetIdMap count="13">
      <sheetId val="1"/>
      <sheetId val="2"/>
      <sheetId val="3"/>
      <sheetId val="4"/>
      <sheetId val="5"/>
      <sheetId val="6"/>
      <sheetId val="7"/>
      <sheetId val="8"/>
      <sheetId val="9"/>
      <sheetId val="10"/>
      <sheetId val="11"/>
      <sheetId val="12"/>
      <sheetId val="13"/>
    </sheetIdMap>
  </header>
  <header guid="{BFF06226-AF26-48AE-B6D0-4F0BDEC935E4}" dateTime="2026-09-21T14:50:45" maxSheetId="14" userName="Tatiane Cruz Souza" r:id="rId361">
    <sheetIdMap count="13">
      <sheetId val="1"/>
      <sheetId val="2"/>
      <sheetId val="3"/>
      <sheetId val="4"/>
      <sheetId val="5"/>
      <sheetId val="6"/>
      <sheetId val="7"/>
      <sheetId val="8"/>
      <sheetId val="9"/>
      <sheetId val="10"/>
      <sheetId val="11"/>
      <sheetId val="12"/>
      <sheetId val="13"/>
    </sheetIdMap>
  </header>
  <header guid="{DCC58AFB-ED9B-4DD4-ABE5-1FBA4DC7AC89}" dateTime="2026-09-21T14:52:03" maxSheetId="14" userName="Taís Silva Dos Santos" r:id="rId362" minRId="2308">
    <sheetIdMap count="13">
      <sheetId val="1"/>
      <sheetId val="2"/>
      <sheetId val="3"/>
      <sheetId val="4"/>
      <sheetId val="5"/>
      <sheetId val="6"/>
      <sheetId val="7"/>
      <sheetId val="8"/>
      <sheetId val="9"/>
      <sheetId val="10"/>
      <sheetId val="11"/>
      <sheetId val="12"/>
      <sheetId val="13"/>
    </sheetIdMap>
  </header>
  <header guid="{0FE8CD3E-E0C8-462E-BB3D-B5501361709A}" dateTime="2026-09-21T15:09:49" maxSheetId="14" userName="Taís Silva Dos Santos" r:id="rId363" minRId="2314">
    <sheetIdMap count="13">
      <sheetId val="1"/>
      <sheetId val="2"/>
      <sheetId val="3"/>
      <sheetId val="4"/>
      <sheetId val="5"/>
      <sheetId val="6"/>
      <sheetId val="7"/>
      <sheetId val="8"/>
      <sheetId val="9"/>
      <sheetId val="10"/>
      <sheetId val="11"/>
      <sheetId val="12"/>
      <sheetId val="13"/>
    </sheetIdMap>
  </header>
  <header guid="{3F9E96AB-6F0A-475C-8321-C0767B01F815}" dateTime="2026-09-21T15:32:49" maxSheetId="14" userName="Taís Silva Dos Santos" r:id="rId364" minRId="2315">
    <sheetIdMap count="13">
      <sheetId val="1"/>
      <sheetId val="2"/>
      <sheetId val="3"/>
      <sheetId val="4"/>
      <sheetId val="5"/>
      <sheetId val="6"/>
      <sheetId val="7"/>
      <sheetId val="8"/>
      <sheetId val="9"/>
      <sheetId val="10"/>
      <sheetId val="11"/>
      <sheetId val="12"/>
      <sheetId val="13"/>
    </sheetIdMap>
  </header>
  <header guid="{018C7E9D-8F44-4032-BF4C-3565961DD04D}" dateTime="2026-09-21T15:33:29" maxSheetId="14" userName="Taís Silva Dos Santos" r:id="rId365" minRId="2321">
    <sheetIdMap count="13">
      <sheetId val="1"/>
      <sheetId val="2"/>
      <sheetId val="3"/>
      <sheetId val="4"/>
      <sheetId val="5"/>
      <sheetId val="6"/>
      <sheetId val="7"/>
      <sheetId val="8"/>
      <sheetId val="9"/>
      <sheetId val="10"/>
      <sheetId val="11"/>
      <sheetId val="12"/>
      <sheetId val="13"/>
    </sheetIdMap>
  </header>
  <header guid="{0B26E79F-1D6C-450E-96EC-6959C6924F26}" dateTime="2026-09-21T15:36:53" maxSheetId="14" userName="Taís Silva Dos Santos" r:id="rId366" minRId="2327">
    <sheetIdMap count="13">
      <sheetId val="1"/>
      <sheetId val="2"/>
      <sheetId val="3"/>
      <sheetId val="4"/>
      <sheetId val="5"/>
      <sheetId val="6"/>
      <sheetId val="7"/>
      <sheetId val="8"/>
      <sheetId val="9"/>
      <sheetId val="10"/>
      <sheetId val="11"/>
      <sheetId val="12"/>
      <sheetId val="13"/>
    </sheetIdMap>
  </header>
  <header guid="{9576FD82-176D-4A68-9F8C-D9C9D9CB54F2}" dateTime="2026-09-21T15:38:02" maxSheetId="14" userName="Taís Silva Dos Santos" r:id="rId367" minRId="2333">
    <sheetIdMap count="13">
      <sheetId val="1"/>
      <sheetId val="2"/>
      <sheetId val="3"/>
      <sheetId val="4"/>
      <sheetId val="5"/>
      <sheetId val="6"/>
      <sheetId val="7"/>
      <sheetId val="8"/>
      <sheetId val="9"/>
      <sheetId val="10"/>
      <sheetId val="11"/>
      <sheetId val="12"/>
      <sheetId val="13"/>
    </sheetIdMap>
  </header>
  <header guid="{08504CC9-1BDB-4578-8FD9-B8D59201F6DD}" dateTime="2026-09-21T15:47:54" maxSheetId="14" userName="Taís Silva Dos Santos" r:id="rId368" minRId="2339">
    <sheetIdMap count="13">
      <sheetId val="1"/>
      <sheetId val="2"/>
      <sheetId val="3"/>
      <sheetId val="4"/>
      <sheetId val="5"/>
      <sheetId val="6"/>
      <sheetId val="7"/>
      <sheetId val="8"/>
      <sheetId val="9"/>
      <sheetId val="10"/>
      <sheetId val="11"/>
      <sheetId val="12"/>
      <sheetId val="13"/>
    </sheetIdMap>
  </header>
  <header guid="{87C8509B-7E30-4908-99C2-969CA298C38F}" dateTime="2026-09-21T15:48:23" maxSheetId="14" userName="Taís Silva Dos Santos" r:id="rId369" minRId="2340">
    <sheetIdMap count="13">
      <sheetId val="1"/>
      <sheetId val="2"/>
      <sheetId val="3"/>
      <sheetId val="4"/>
      <sheetId val="5"/>
      <sheetId val="6"/>
      <sheetId val="7"/>
      <sheetId val="8"/>
      <sheetId val="9"/>
      <sheetId val="10"/>
      <sheetId val="11"/>
      <sheetId val="12"/>
      <sheetId val="13"/>
    </sheetIdMap>
  </header>
  <header guid="{C1C5653A-7875-44D2-9B7B-A3E9A5C3925F}" dateTime="2026-09-21T15:50:07" maxSheetId="14" userName="Taís Silva Dos Santos" r:id="rId370" minRId="2341">
    <sheetIdMap count="13">
      <sheetId val="1"/>
      <sheetId val="2"/>
      <sheetId val="3"/>
      <sheetId val="4"/>
      <sheetId val="5"/>
      <sheetId val="6"/>
      <sheetId val="7"/>
      <sheetId val="8"/>
      <sheetId val="9"/>
      <sheetId val="10"/>
      <sheetId val="11"/>
      <sheetId val="12"/>
      <sheetId val="13"/>
    </sheetIdMap>
  </header>
  <header guid="{3B6783A4-527B-4394-9556-39B5918AF17F}" dateTime="2026-09-21T15:51:00" maxSheetId="14" userName="Taís Silva Dos Santos" r:id="rId371" minRId="2347">
    <sheetIdMap count="13">
      <sheetId val="1"/>
      <sheetId val="2"/>
      <sheetId val="3"/>
      <sheetId val="4"/>
      <sheetId val="5"/>
      <sheetId val="6"/>
      <sheetId val="7"/>
      <sheetId val="8"/>
      <sheetId val="9"/>
      <sheetId val="10"/>
      <sheetId val="11"/>
      <sheetId val="12"/>
      <sheetId val="13"/>
    </sheetIdMap>
  </header>
  <header guid="{017638B3-DD34-4615-B39E-2505465AE712}" dateTime="2026-09-21T15:51:40" maxSheetId="14" userName="Taís Silva Dos Santos" r:id="rId372" minRId="2353">
    <sheetIdMap count="13">
      <sheetId val="1"/>
      <sheetId val="2"/>
      <sheetId val="3"/>
      <sheetId val="4"/>
      <sheetId val="5"/>
      <sheetId val="6"/>
      <sheetId val="7"/>
      <sheetId val="8"/>
      <sheetId val="9"/>
      <sheetId val="10"/>
      <sheetId val="11"/>
      <sheetId val="12"/>
      <sheetId val="13"/>
    </sheetIdMap>
  </header>
  <header guid="{B5E41AA9-F005-4AEB-B11D-4B57ABFCEC96}" dateTime="2026-09-21T15:53:28" maxSheetId="14" userName="Taís Silva Dos Santos" r:id="rId373" minRId="2359">
    <sheetIdMap count="13">
      <sheetId val="1"/>
      <sheetId val="2"/>
      <sheetId val="3"/>
      <sheetId val="4"/>
      <sheetId val="5"/>
      <sheetId val="6"/>
      <sheetId val="7"/>
      <sheetId val="8"/>
      <sheetId val="9"/>
      <sheetId val="10"/>
      <sheetId val="11"/>
      <sheetId val="12"/>
      <sheetId val="13"/>
    </sheetIdMap>
  </header>
  <header guid="{53852ECE-BC4D-42D3-B843-021166109B2C}" dateTime="2026-09-21T15:54:04" maxSheetId="14" userName="Taís Silva Dos Santos" r:id="rId374" minRId="2365">
    <sheetIdMap count="13">
      <sheetId val="1"/>
      <sheetId val="2"/>
      <sheetId val="3"/>
      <sheetId val="4"/>
      <sheetId val="5"/>
      <sheetId val="6"/>
      <sheetId val="7"/>
      <sheetId val="8"/>
      <sheetId val="9"/>
      <sheetId val="10"/>
      <sheetId val="11"/>
      <sheetId val="12"/>
      <sheetId val="13"/>
    </sheetIdMap>
  </header>
  <header guid="{72401A5F-DA65-4360-8A35-2B308C6D93ED}" dateTime="2026-09-21T15:56:29" maxSheetId="14" userName="Taís Silva Dos Santos" r:id="rId375" minRId="2371">
    <sheetIdMap count="13">
      <sheetId val="1"/>
      <sheetId val="2"/>
      <sheetId val="3"/>
      <sheetId val="4"/>
      <sheetId val="5"/>
      <sheetId val="6"/>
      <sheetId val="7"/>
      <sheetId val="8"/>
      <sheetId val="9"/>
      <sheetId val="10"/>
      <sheetId val="11"/>
      <sheetId val="12"/>
      <sheetId val="13"/>
    </sheetIdMap>
  </header>
  <header guid="{71D985D9-3896-48F4-9DA3-21FEB621C3C5}" dateTime="2026-09-22T09:06:37" maxSheetId="14" userName="Marcelo Pereira dos Santos" r:id="rId376" minRId="2377" maxRId="2378">
    <sheetIdMap count="13">
      <sheetId val="1"/>
      <sheetId val="2"/>
      <sheetId val="3"/>
      <sheetId val="4"/>
      <sheetId val="5"/>
      <sheetId val="6"/>
      <sheetId val="7"/>
      <sheetId val="8"/>
      <sheetId val="9"/>
      <sheetId val="10"/>
      <sheetId val="11"/>
      <sheetId val="12"/>
      <sheetId val="13"/>
    </sheetIdMap>
  </header>
  <header guid="{76CBD7A5-3191-443E-A1DD-12D74CE058FF}" dateTime="2026-09-22T10:37:04" maxSheetId="14" userName="Mário Sérgio Santos da Conceição" r:id="rId377" minRId="2384" maxRId="2391">
    <sheetIdMap count="13">
      <sheetId val="1"/>
      <sheetId val="2"/>
      <sheetId val="3"/>
      <sheetId val="4"/>
      <sheetId val="5"/>
      <sheetId val="6"/>
      <sheetId val="7"/>
      <sheetId val="8"/>
      <sheetId val="9"/>
      <sheetId val="10"/>
      <sheetId val="11"/>
      <sheetId val="12"/>
      <sheetId val="13"/>
    </sheetIdMap>
  </header>
  <header guid="{4A362159-5703-49D0-BCE7-D9BCE55B8E3B}" dateTime="2026-09-22T11:45:46" maxSheetId="14" userName="Marcelo Pereira dos Santos" r:id="rId378" minRId="2397" maxRId="2403">
    <sheetIdMap count="13">
      <sheetId val="1"/>
      <sheetId val="2"/>
      <sheetId val="3"/>
      <sheetId val="4"/>
      <sheetId val="5"/>
      <sheetId val="6"/>
      <sheetId val="7"/>
      <sheetId val="8"/>
      <sheetId val="9"/>
      <sheetId val="10"/>
      <sheetId val="11"/>
      <sheetId val="12"/>
      <sheetId val="13"/>
    </sheetIdMap>
  </header>
  <header guid="{473E8B45-3EBB-4BDF-B1F3-83C2B41AF1E5}" dateTime="2026-09-22T11:50:42" maxSheetId="14" userName="Marcelo Pereira dos Santos" r:id="rId379">
    <sheetIdMap count="13">
      <sheetId val="1"/>
      <sheetId val="2"/>
      <sheetId val="3"/>
      <sheetId val="4"/>
      <sheetId val="5"/>
      <sheetId val="6"/>
      <sheetId val="7"/>
      <sheetId val="8"/>
      <sheetId val="9"/>
      <sheetId val="10"/>
      <sheetId val="11"/>
      <sheetId val="12"/>
      <sheetId val="13"/>
    </sheetIdMap>
  </header>
  <header guid="{2B8BD684-A966-4298-B1DF-1DB3861BD2A5}" dateTime="2026-09-22T16:06:45" maxSheetId="14" userName="Tatiane Cruz Souza" r:id="rId380" minRId="2414" maxRId="2418">
    <sheetIdMap count="13">
      <sheetId val="1"/>
      <sheetId val="2"/>
      <sheetId val="3"/>
      <sheetId val="4"/>
      <sheetId val="5"/>
      <sheetId val="6"/>
      <sheetId val="7"/>
      <sheetId val="8"/>
      <sheetId val="9"/>
      <sheetId val="10"/>
      <sheetId val="11"/>
      <sheetId val="12"/>
      <sheetId val="13"/>
    </sheetIdMap>
  </header>
  <header guid="{6EA1AAF8-84DA-4333-A297-4671A3E09F0E}" dateTime="2026-09-22T17:36:39" maxSheetId="14" userName="Juliana Fortunato Ferreira" r:id="rId381" minRId="2423">
    <sheetIdMap count="13">
      <sheetId val="1"/>
      <sheetId val="2"/>
      <sheetId val="3"/>
      <sheetId val="4"/>
      <sheetId val="5"/>
      <sheetId val="6"/>
      <sheetId val="7"/>
      <sheetId val="8"/>
      <sheetId val="9"/>
      <sheetId val="10"/>
      <sheetId val="11"/>
      <sheetId val="12"/>
      <sheetId val="13"/>
    </sheetIdMap>
  </header>
  <header guid="{E557BE25-70D5-491D-8BCC-42C4141CCD62}" dateTime="2026-09-22T17:36:47" maxSheetId="14" userName="Juliana Fortunato Ferreira" r:id="rId382" minRId="2428">
    <sheetIdMap count="13">
      <sheetId val="1"/>
      <sheetId val="2"/>
      <sheetId val="3"/>
      <sheetId val="4"/>
      <sheetId val="5"/>
      <sheetId val="6"/>
      <sheetId val="7"/>
      <sheetId val="8"/>
      <sheetId val="9"/>
      <sheetId val="10"/>
      <sheetId val="11"/>
      <sheetId val="12"/>
      <sheetId val="13"/>
    </sheetIdMap>
  </header>
  <header guid="{8A981554-BC24-47F5-8ACE-51B38DCAF1CD}" dateTime="2026-09-22T17:37:30" maxSheetId="14" userName="Juliana Fortunato Ferreira" r:id="rId383" minRId="2433" maxRId="2434">
    <sheetIdMap count="13">
      <sheetId val="1"/>
      <sheetId val="2"/>
      <sheetId val="3"/>
      <sheetId val="4"/>
      <sheetId val="5"/>
      <sheetId val="6"/>
      <sheetId val="7"/>
      <sheetId val="8"/>
      <sheetId val="9"/>
      <sheetId val="10"/>
      <sheetId val="11"/>
      <sheetId val="12"/>
      <sheetId val="13"/>
    </sheetIdMap>
  </header>
  <header guid="{8A3F21BE-57C8-45A8-A33A-26EC2696C714}" dateTime="2026-09-22T17:39:32" maxSheetId="14" userName="Juliana Fortunato Ferreira" r:id="rId384" minRId="2439">
    <sheetIdMap count="13">
      <sheetId val="1"/>
      <sheetId val="2"/>
      <sheetId val="3"/>
      <sheetId val="4"/>
      <sheetId val="5"/>
      <sheetId val="6"/>
      <sheetId val="7"/>
      <sheetId val="8"/>
      <sheetId val="9"/>
      <sheetId val="10"/>
      <sheetId val="11"/>
      <sheetId val="12"/>
      <sheetId val="13"/>
    </sheetIdMap>
  </header>
  <header guid="{E706F7B8-8763-4FF2-ABE8-6AF4D7273872}" dateTime="2026-09-22T17:43:28" maxSheetId="14" userName="Juliana Fortunato Ferreira" r:id="rId385">
    <sheetIdMap count="13">
      <sheetId val="1"/>
      <sheetId val="2"/>
      <sheetId val="3"/>
      <sheetId val="4"/>
      <sheetId val="5"/>
      <sheetId val="6"/>
      <sheetId val="7"/>
      <sheetId val="8"/>
      <sheetId val="9"/>
      <sheetId val="10"/>
      <sheetId val="11"/>
      <sheetId val="12"/>
      <sheetId val="13"/>
    </sheetIdMap>
  </header>
  <header guid="{3A97C8C2-1BA0-4343-A9BA-15095211D9AF}" dateTime="2026-09-22T17:43:32" maxSheetId="14" userName="Juliana Fortunato Ferreira" r:id="rId386">
    <sheetIdMap count="13">
      <sheetId val="1"/>
      <sheetId val="2"/>
      <sheetId val="3"/>
      <sheetId val="4"/>
      <sheetId val="5"/>
      <sheetId val="6"/>
      <sheetId val="7"/>
      <sheetId val="8"/>
      <sheetId val="9"/>
      <sheetId val="10"/>
      <sheetId val="11"/>
      <sheetId val="12"/>
      <sheetId val="13"/>
    </sheetIdMap>
  </header>
  <header guid="{B084A12B-0125-458B-933F-2FC27BCFE97B}" dateTime="2026-09-22T17:43:52" maxSheetId="14" userName="Juliana Fortunato Ferreira" r:id="rId387" minRId="2448" maxRId="2449">
    <sheetIdMap count="13">
      <sheetId val="1"/>
      <sheetId val="2"/>
      <sheetId val="3"/>
      <sheetId val="4"/>
      <sheetId val="5"/>
      <sheetId val="6"/>
      <sheetId val="7"/>
      <sheetId val="8"/>
      <sheetId val="9"/>
      <sheetId val="10"/>
      <sheetId val="11"/>
      <sheetId val="12"/>
      <sheetId val="13"/>
    </sheetIdMap>
  </header>
  <header guid="{5587EF33-1BA6-4433-9353-E420BBF181ED}" dateTime="2026-09-22T17:44:05" maxSheetId="14" userName="Juliana Fortunato Ferreira" r:id="rId388">
    <sheetIdMap count="13">
      <sheetId val="1"/>
      <sheetId val="2"/>
      <sheetId val="3"/>
      <sheetId val="4"/>
      <sheetId val="5"/>
      <sheetId val="6"/>
      <sheetId val="7"/>
      <sheetId val="8"/>
      <sheetId val="9"/>
      <sheetId val="10"/>
      <sheetId val="11"/>
      <sheetId val="12"/>
      <sheetId val="13"/>
    </sheetIdMap>
  </header>
  <header guid="{513557D9-C7D8-4FB0-96AD-E6B564469926}" dateTime="2026-09-23T09:07:07" maxSheetId="14" userName="Marcelo Pereira dos Santos" r:id="rId389" minRId="2458">
    <sheetIdMap count="13">
      <sheetId val="1"/>
      <sheetId val="2"/>
      <sheetId val="3"/>
      <sheetId val="4"/>
      <sheetId val="5"/>
      <sheetId val="6"/>
      <sheetId val="7"/>
      <sheetId val="8"/>
      <sheetId val="9"/>
      <sheetId val="10"/>
      <sheetId val="11"/>
      <sheetId val="12"/>
      <sheetId val="13"/>
    </sheetIdMap>
  </header>
  <header guid="{DC7D6846-9C56-42E9-8DE1-A24D77A9D81C}" dateTime="2026-09-23T09:17:02" maxSheetId="14" userName="Marcelo Pereira dos Santos" r:id="rId390">
    <sheetIdMap count="13">
      <sheetId val="1"/>
      <sheetId val="2"/>
      <sheetId val="3"/>
      <sheetId val="4"/>
      <sheetId val="5"/>
      <sheetId val="6"/>
      <sheetId val="7"/>
      <sheetId val="8"/>
      <sheetId val="9"/>
      <sheetId val="10"/>
      <sheetId val="11"/>
      <sheetId val="12"/>
      <sheetId val="13"/>
    </sheetIdMap>
  </header>
  <header guid="{D4F61F12-5901-4C5F-9DED-D871419FE668}" dateTime="2026-09-23T11:11:32" maxSheetId="14" userName="Mário Sérgio Santos da Conceição" r:id="rId391" minRId="2469" maxRId="2473">
    <sheetIdMap count="13">
      <sheetId val="1"/>
      <sheetId val="2"/>
      <sheetId val="3"/>
      <sheetId val="4"/>
      <sheetId val="5"/>
      <sheetId val="6"/>
      <sheetId val="7"/>
      <sheetId val="8"/>
      <sheetId val="9"/>
      <sheetId val="10"/>
      <sheetId val="11"/>
      <sheetId val="12"/>
      <sheetId val="13"/>
    </sheetIdMap>
  </header>
  <header guid="{11DE7E36-337B-4FB5-AC46-44597DA0E7E5}" dateTime="2026-09-23T11:43:44" maxSheetId="14" userName="Joélio Balbino Santana" r:id="rId392" minRId="2474" maxRId="2479">
    <sheetIdMap count="13">
      <sheetId val="1"/>
      <sheetId val="2"/>
      <sheetId val="3"/>
      <sheetId val="4"/>
      <sheetId val="5"/>
      <sheetId val="6"/>
      <sheetId val="7"/>
      <sheetId val="8"/>
      <sheetId val="9"/>
      <sheetId val="10"/>
      <sheetId val="11"/>
      <sheetId val="12"/>
      <sheetId val="13"/>
    </sheetIdMap>
  </header>
  <header guid="{31FE3CB6-A4B5-4424-9142-E63E43E237F3}" dateTime="2026-09-23T11:51:49" maxSheetId="14" userName="Joélio Balbino Santana" r:id="rId393" minRId="2485" maxRId="2487">
    <sheetIdMap count="13">
      <sheetId val="1"/>
      <sheetId val="2"/>
      <sheetId val="3"/>
      <sheetId val="4"/>
      <sheetId val="5"/>
      <sheetId val="6"/>
      <sheetId val="7"/>
      <sheetId val="8"/>
      <sheetId val="9"/>
      <sheetId val="10"/>
      <sheetId val="11"/>
      <sheetId val="12"/>
      <sheetId val="13"/>
    </sheetIdMap>
  </header>
  <header guid="{84C0C9E2-F491-4DF0-B66F-53393EBA6B79}" dateTime="2026-09-23T14:06:06" maxSheetId="14" userName="Mário Sérgio Santos da Conceição" r:id="rId394" minRId="2493">
    <sheetIdMap count="13">
      <sheetId val="1"/>
      <sheetId val="2"/>
      <sheetId val="3"/>
      <sheetId val="4"/>
      <sheetId val="5"/>
      <sheetId val="6"/>
      <sheetId val="7"/>
      <sheetId val="8"/>
      <sheetId val="9"/>
      <sheetId val="10"/>
      <sheetId val="11"/>
      <sheetId val="12"/>
      <sheetId val="13"/>
    </sheetIdMap>
  </header>
  <header guid="{42C3C09A-4429-40B1-BBA0-55AAF10EE975}" dateTime="2026-09-23T14:42:34" maxSheetId="14" userName="Mário Sérgio Santos da Conceição" r:id="rId395" minRId="2499" maxRId="2500">
    <sheetIdMap count="13">
      <sheetId val="1"/>
      <sheetId val="2"/>
      <sheetId val="3"/>
      <sheetId val="4"/>
      <sheetId val="5"/>
      <sheetId val="6"/>
      <sheetId val="7"/>
      <sheetId val="8"/>
      <sheetId val="9"/>
      <sheetId val="10"/>
      <sheetId val="11"/>
      <sheetId val="12"/>
      <sheetId val="13"/>
    </sheetIdMap>
  </header>
  <header guid="{7CE9B4EE-EA85-4011-8D5D-69CEAD65482B}" dateTime="2026-09-23T14:47:33" maxSheetId="14" userName="Mário Sérgio Santos da Conceição" r:id="rId396" minRId="2506">
    <sheetIdMap count="13">
      <sheetId val="1"/>
      <sheetId val="2"/>
      <sheetId val="3"/>
      <sheetId val="4"/>
      <sheetId val="5"/>
      <sheetId val="6"/>
      <sheetId val="7"/>
      <sheetId val="8"/>
      <sheetId val="9"/>
      <sheetId val="10"/>
      <sheetId val="11"/>
      <sheetId val="12"/>
      <sheetId val="13"/>
    </sheetIdMap>
  </header>
  <header guid="{5F647CBF-0891-4525-9308-79496C2239A4}" dateTime="2026-09-23T14:51:17" maxSheetId="14" userName="Mário Sérgio Santos da Conceição" r:id="rId397" minRId="2512" maxRId="2513">
    <sheetIdMap count="13">
      <sheetId val="1"/>
      <sheetId val="2"/>
      <sheetId val="3"/>
      <sheetId val="4"/>
      <sheetId val="5"/>
      <sheetId val="6"/>
      <sheetId val="7"/>
      <sheetId val="8"/>
      <sheetId val="9"/>
      <sheetId val="10"/>
      <sheetId val="11"/>
      <sheetId val="12"/>
      <sheetId val="13"/>
    </sheetIdMap>
  </header>
  <header guid="{EA363917-0981-44B3-A028-EA1585B79187}" dateTime="2026-09-23T15:06:17" maxSheetId="14" userName="Mário Sérgio Santos da Conceição" r:id="rId398" minRId="2519" maxRId="2523">
    <sheetIdMap count="13">
      <sheetId val="1"/>
      <sheetId val="2"/>
      <sheetId val="3"/>
      <sheetId val="4"/>
      <sheetId val="5"/>
      <sheetId val="6"/>
      <sheetId val="7"/>
      <sheetId val="8"/>
      <sheetId val="9"/>
      <sheetId val="10"/>
      <sheetId val="11"/>
      <sheetId val="12"/>
      <sheetId val="13"/>
    </sheetIdMap>
  </header>
  <header guid="{6BA8652A-123E-4463-A99A-AAF34E4B611D}" dateTime="2026-09-23T15:31:07" maxSheetId="14" userName="Juliana Fortunato Ferreira" r:id="rId399" minRId="2529" maxRId="2533">
    <sheetIdMap count="13">
      <sheetId val="1"/>
      <sheetId val="2"/>
      <sheetId val="3"/>
      <sheetId val="4"/>
      <sheetId val="5"/>
      <sheetId val="6"/>
      <sheetId val="7"/>
      <sheetId val="8"/>
      <sheetId val="9"/>
      <sheetId val="10"/>
      <sheetId val="11"/>
      <sheetId val="12"/>
      <sheetId val="13"/>
    </sheetIdMap>
  </header>
  <header guid="{67F8CA64-7D8C-478C-995A-97F6996AA6BE}" dateTime="2026-09-23T16:04:06" maxSheetId="14" userName="Juliana Fortunato Ferreira" r:id="rId400" minRId="2534">
    <sheetIdMap count="13">
      <sheetId val="1"/>
      <sheetId val="2"/>
      <sheetId val="3"/>
      <sheetId val="4"/>
      <sheetId val="5"/>
      <sheetId val="6"/>
      <sheetId val="7"/>
      <sheetId val="8"/>
      <sheetId val="9"/>
      <sheetId val="10"/>
      <sheetId val="11"/>
      <sheetId val="12"/>
      <sheetId val="13"/>
    </sheetIdMap>
  </header>
  <header guid="{46B1B90A-5990-47AD-9F88-C292C1A2CB26}" dateTime="2026-09-23T16:04:27" maxSheetId="14" userName="Juliana Fortunato Ferreira" r:id="rId401" minRId="2535" maxRId="2536">
    <sheetIdMap count="13">
      <sheetId val="1"/>
      <sheetId val="2"/>
      <sheetId val="3"/>
      <sheetId val="4"/>
      <sheetId val="5"/>
      <sheetId val="6"/>
      <sheetId val="7"/>
      <sheetId val="8"/>
      <sheetId val="9"/>
      <sheetId val="10"/>
      <sheetId val="11"/>
      <sheetId val="12"/>
      <sheetId val="13"/>
    </sheetIdMap>
  </header>
  <header guid="{08722EF9-EC3C-4F5B-B12E-055C5661604F}" dateTime="2026-09-23T17:49:05" maxSheetId="14" userName="Taís Silva Dos Santos" r:id="rId402">
    <sheetIdMap count="13">
      <sheetId val="1"/>
      <sheetId val="2"/>
      <sheetId val="3"/>
      <sheetId val="4"/>
      <sheetId val="5"/>
      <sheetId val="6"/>
      <sheetId val="7"/>
      <sheetId val="8"/>
      <sheetId val="9"/>
      <sheetId val="10"/>
      <sheetId val="11"/>
      <sheetId val="12"/>
      <sheetId val="13"/>
    </sheetIdMap>
  </header>
  <header guid="{3AAE2E43-DCB3-4B9F-B7E7-7B12D21B1A94}" dateTime="2026-09-24T14:12:00" maxSheetId="14" userName="Taís Silva Dos Santos" r:id="rId403" minRId="2546" maxRId="2553">
    <sheetIdMap count="13">
      <sheetId val="1"/>
      <sheetId val="2"/>
      <sheetId val="3"/>
      <sheetId val="4"/>
      <sheetId val="5"/>
      <sheetId val="6"/>
      <sheetId val="7"/>
      <sheetId val="8"/>
      <sheetId val="9"/>
      <sheetId val="10"/>
      <sheetId val="11"/>
      <sheetId val="12"/>
      <sheetId val="13"/>
    </sheetIdMap>
  </header>
  <header guid="{4FF4708D-3645-46C4-93E3-B3A75D58EECB}" dateTime="2026-09-24T14:12:54" maxSheetId="14" userName="Taís Silva Dos Santos" r:id="rId404">
    <sheetIdMap count="13">
      <sheetId val="1"/>
      <sheetId val="2"/>
      <sheetId val="3"/>
      <sheetId val="4"/>
      <sheetId val="5"/>
      <sheetId val="6"/>
      <sheetId val="7"/>
      <sheetId val="8"/>
      <sheetId val="9"/>
      <sheetId val="10"/>
      <sheetId val="11"/>
      <sheetId val="12"/>
      <sheetId val="13"/>
    </sheetIdMap>
  </header>
  <header guid="{00FB5BC7-7278-4C57-AF55-1FFD744B8408}" dateTime="2026-09-24T14:23:43" maxSheetId="14" userName="Marcelo Pereira dos Santos" r:id="rId405" minRId="2564" maxRId="2567">
    <sheetIdMap count="13">
      <sheetId val="1"/>
      <sheetId val="2"/>
      <sheetId val="3"/>
      <sheetId val="4"/>
      <sheetId val="5"/>
      <sheetId val="6"/>
      <sheetId val="7"/>
      <sheetId val="8"/>
      <sheetId val="9"/>
      <sheetId val="10"/>
      <sheetId val="11"/>
      <sheetId val="12"/>
      <sheetId val="13"/>
    </sheetIdMap>
  </header>
  <header guid="{8F301AE9-8453-4048-A6A0-4BA12EE2D264}" dateTime="2026-09-24T15:19:26" maxSheetId="14" userName="Juliana Fortunato Ferreira" r:id="rId406" minRId="2573" maxRId="2576">
    <sheetIdMap count="13">
      <sheetId val="1"/>
      <sheetId val="2"/>
      <sheetId val="3"/>
      <sheetId val="4"/>
      <sheetId val="5"/>
      <sheetId val="6"/>
      <sheetId val="7"/>
      <sheetId val="8"/>
      <sheetId val="9"/>
      <sheetId val="10"/>
      <sheetId val="11"/>
      <sheetId val="12"/>
      <sheetId val="13"/>
    </sheetIdMap>
  </header>
  <header guid="{9FAD567B-FDBC-45F3-8141-38A315637FE8}" dateTime="2026-09-24T15:23:30" maxSheetId="14" userName="Tatiane Cruz Souza" r:id="rId407" minRId="2581" maxRId="2585">
    <sheetIdMap count="13">
      <sheetId val="1"/>
      <sheetId val="2"/>
      <sheetId val="3"/>
      <sheetId val="4"/>
      <sheetId val="5"/>
      <sheetId val="6"/>
      <sheetId val="7"/>
      <sheetId val="8"/>
      <sheetId val="9"/>
      <sheetId val="10"/>
      <sheetId val="11"/>
      <sheetId val="12"/>
      <sheetId val="13"/>
    </sheetIdMap>
  </header>
  <header guid="{5498A655-9572-47AE-8B55-1CEAD7D818FD}" dateTime="2026-09-24T15:51:34" maxSheetId="14" userName="Marcelo Pereira dos Santos" r:id="rId408" minRId="2590" maxRId="2596">
    <sheetIdMap count="13">
      <sheetId val="1"/>
      <sheetId val="2"/>
      <sheetId val="3"/>
      <sheetId val="4"/>
      <sheetId val="5"/>
      <sheetId val="6"/>
      <sheetId val="7"/>
      <sheetId val="8"/>
      <sheetId val="9"/>
      <sheetId val="10"/>
      <sheetId val="11"/>
      <sheetId val="12"/>
      <sheetId val="13"/>
    </sheetIdMap>
  </header>
  <header guid="{D2B94C83-ADC5-46AC-AF0A-2F4277EC88E3}" dateTime="2026-09-25T09:02:54" maxSheetId="14" userName="Marcelo Pereira dos Santos" r:id="rId409">
    <sheetIdMap count="13">
      <sheetId val="1"/>
      <sheetId val="2"/>
      <sheetId val="3"/>
      <sheetId val="4"/>
      <sheetId val="5"/>
      <sheetId val="6"/>
      <sheetId val="7"/>
      <sheetId val="8"/>
      <sheetId val="9"/>
      <sheetId val="10"/>
      <sheetId val="11"/>
      <sheetId val="12"/>
      <sheetId val="13"/>
    </sheetIdMap>
  </header>
  <header guid="{3360E812-83A2-46A3-81BF-F2AC8D23E8CC}" dateTime="2026-09-25T16:12:37" maxSheetId="14" userName="Juliana Fortunato Ferreira" r:id="rId410" minRId="2602" maxRId="2613">
    <sheetIdMap count="13">
      <sheetId val="1"/>
      <sheetId val="2"/>
      <sheetId val="3"/>
      <sheetId val="4"/>
      <sheetId val="5"/>
      <sheetId val="6"/>
      <sheetId val="7"/>
      <sheetId val="8"/>
      <sheetId val="9"/>
      <sheetId val="10"/>
      <sheetId val="11"/>
      <sheetId val="12"/>
      <sheetId val="13"/>
    </sheetIdMap>
  </header>
  <header guid="{D796200B-7FBC-4975-AA3B-D01198FCE016}" dateTime="2026-09-25T16:12:57" maxSheetId="14" userName="Juliana Fortunato Ferreira" r:id="rId411" minRId="2618">
    <sheetIdMap count="13">
      <sheetId val="1"/>
      <sheetId val="2"/>
      <sheetId val="3"/>
      <sheetId val="4"/>
      <sheetId val="5"/>
      <sheetId val="6"/>
      <sheetId val="7"/>
      <sheetId val="8"/>
      <sheetId val="9"/>
      <sheetId val="10"/>
      <sheetId val="11"/>
      <sheetId val="12"/>
      <sheetId val="13"/>
    </sheetIdMap>
  </header>
  <header guid="{748FD72B-D5AE-4C72-B516-00E6917FC801}" dateTime="2026-09-25T17:12:29" maxSheetId="14" userName="Taís Silva Dos Santos" r:id="rId412">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02" sId="1">
    <oc r="AB329" t="inlineStr">
      <is>
        <t>Execução da Obra</t>
      </is>
    </oc>
    <nc r="AB329" t="inlineStr">
      <is>
        <t>Elaboração TR e Edital</t>
      </is>
    </nc>
  </rcc>
  <rcc rId="2603" sId="1">
    <oc r="AC329" t="inlineStr">
      <is>
        <t xml:space="preserve">Acompanhamento da obra </t>
      </is>
    </oc>
    <nc r="AC329" t="inlineStr">
      <is>
        <t xml:space="preserve">Estudo preliminar </t>
      </is>
    </nc>
  </rcc>
  <rcc rId="2604" sId="1" numFmtId="19">
    <nc r="AD329">
      <v>46298</v>
    </nc>
  </rcc>
  <rcc rId="2605" sId="1">
    <oc r="AB330" t="inlineStr">
      <is>
        <t>Execução da Obra</t>
      </is>
    </oc>
    <nc r="AB330" t="inlineStr">
      <is>
        <t>Elaboração TR e Edital</t>
      </is>
    </nc>
  </rcc>
  <rcc rId="2606" sId="1">
    <oc r="AB331" t="inlineStr">
      <is>
        <t>Execução da Obra</t>
      </is>
    </oc>
    <nc r="AB331" t="inlineStr">
      <is>
        <t>Elaboração TR e Edital</t>
      </is>
    </nc>
  </rcc>
  <rcc rId="2607" sId="1">
    <oc r="AC330" t="inlineStr">
      <is>
        <t xml:space="preserve">Acompanhamento da obra </t>
      </is>
    </oc>
    <nc r="AC330" t="inlineStr">
      <is>
        <t xml:space="preserve">Estudo preliminar </t>
      </is>
    </nc>
  </rcc>
  <rcc rId="2608" sId="1">
    <oc r="AC331" t="inlineStr">
      <is>
        <t xml:space="preserve">Acompanhamento da obra </t>
      </is>
    </oc>
    <nc r="AC331" t="inlineStr">
      <is>
        <t xml:space="preserve">Estudo preliminar </t>
      </is>
    </nc>
  </rcc>
  <rcc rId="2609" sId="1" numFmtId="19">
    <nc r="AD330">
      <v>46315</v>
    </nc>
  </rcc>
  <rcc rId="2610" sId="1" numFmtId="19">
    <nc r="AD331">
      <v>46299</v>
    </nc>
  </rcc>
  <rcc rId="2611" sId="1" xfDxf="1" dxf="1" numFmtId="19">
    <nc r="AD332">
      <v>46315</v>
    </nc>
    <ndxf>
      <font>
        <sz val="20"/>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ndxf>
  </rcc>
  <rcc rId="2612" sId="1">
    <oc r="AC332" t="inlineStr">
      <is>
        <t xml:space="preserve">Acompanhamento da obra </t>
      </is>
    </oc>
    <nc r="AC332" t="inlineStr">
      <is>
        <t>Estudo preliminar</t>
      </is>
    </nc>
  </rcc>
  <rcc rId="2613" sId="1">
    <oc r="AB332" t="inlineStr">
      <is>
        <t>Abertura das Propostas</t>
      </is>
    </oc>
    <nc r="AB332" t="inlineStr">
      <is>
        <t>Elaboração TR e Edital</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8" sId="1" xfDxf="1" dxf="1">
    <nc r="AE332" t="inlineStr">
      <is>
        <t>*Execução do projeto</t>
      </is>
    </nc>
    <ndxf>
      <font>
        <sz val="20"/>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nc r="AK364" t="inlineStr">
      <is>
        <t>https://governodabahia.plataformatarget.com.br/web/103f6c03-2098-476c-abc6-3a852104ef6e/home</t>
      </is>
    </nc>
  </rc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1" sId="1" numFmtId="19">
    <oc r="AD485">
      <v>46271</v>
    </oc>
    <nc r="AD485"/>
  </rcc>
  <rcc rId="332" sId="1" numFmtId="19">
    <oc r="AD486">
      <v>46409</v>
    </oc>
    <nc r="AD486"/>
  </rcc>
  <rcc rId="333" sId="1" numFmtId="19">
    <oc r="AD488">
      <v>46323</v>
    </oc>
    <nc r="AD488"/>
  </rcc>
  <rcc rId="334" sId="1" numFmtId="19">
    <oc r="AD489">
      <v>46323</v>
    </oc>
    <nc r="AD489"/>
  </rcc>
  <rcc rId="335" sId="1" numFmtId="19">
    <oc r="AD490">
      <v>46323</v>
    </oc>
    <nc r="AD490"/>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1" sId="1">
    <nc r="AK363" t="inlineStr">
      <is>
        <t>https://governodabahia.plataformatarget.com.br/web/b973ca12-8752-41b5-a23c-181ddc28488f/home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c r="AK362" t="inlineStr">
      <is>
        <t>https://governodabahia.plataformatarget.com.br/web/90e9784c-8a97-49f3-965b-745777e037fa/home</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1" sId="1">
    <nc r="AK312" t="inlineStr">
      <is>
        <t>https://governodabahia.plataformatarget.com.br/web/5b07c33f-4bda-4111-a009-df12d54b017f/home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6" sId="1">
    <nc r="AK316" t="inlineStr">
      <is>
        <t>https://governodabahia.plataformatarget.com.br/web/70133d6f-b0d8-4100-b72c-69b5e5b3f822/home</t>
      </is>
    </nc>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nc r="AK311" t="inlineStr">
      <is>
        <t>https://governodabahia.plataformatarget.com.br/web/e2d98c42-c88c-4974-afbd-0bca3bb3e6a2/home</t>
      </is>
    </nc>
  </rcc>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nc r="AK314" t="inlineStr">
      <is>
        <t>https://governodabahia.plataformatarget.com.br/web/a5fbec99-b7e8-4d7e-8ed2-92e2336b46e8/home</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9" sId="1">
    <nc r="AK313" t="inlineStr">
      <is>
        <t>https://governodabahia.plataformatarget.com.br/web/0b629367-5cb2-428a-81a1-b939684e5f63/home</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0" sId="1">
    <nc r="AK318" t="inlineStr">
      <is>
        <t>https://governodabahia.plataformatarget.com.br/web/ed0dfde8-d9ca-40cf-aaf3-45c2cc7dda32/home</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1" sId="1">
    <nc r="AK310" t="inlineStr">
      <is>
        <t>https://governodabahia.plataformatarget.com.br/web/8d93695b-8650-4b4d-8687-91d73daedacd/home</t>
      </is>
    </nc>
  </rcc>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2" sId="1">
    <nc r="AK309" t="inlineStr">
      <is>
        <t>https://governodabahia.plataformatarget.com.br/web/9fd06e23-8b88-4053-83ea-37443af2e5eb/home</t>
      </is>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3" sId="1">
    <nc r="AK315" t="inlineStr">
      <is>
        <t>https://governodabahia.plataformatarget.com.br/web/39a8348a-0be3-4ac2-964d-4db14136d741/home</t>
      </is>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4" sId="1">
    <nc r="AK308" t="inlineStr">
      <is>
        <t>https://governodabahia.plataformatarget.com.br/web/b7a1d7d9-18ee-4c82-9309-e3e348ac527b/home</t>
      </is>
    </nc>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5" sId="1">
    <nc r="AK317" t="inlineStr">
      <is>
        <t>https://governodabahia.plataformatarget.com.br/web/4662118d-5fb2-46b7-8e43-d96c538bc86a/home</t>
      </is>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6" sId="1">
    <nc r="AK322" t="inlineStr">
      <is>
        <t>https://governodabahia.plataformatarget.com.br/web/3b417057-3547-4713-b35b-22fdc3ebd449/home</t>
      </is>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7" sId="1">
    <oc r="AC449" t="inlineStr">
      <is>
        <t xml:space="preserve">Monitorar a execução da obra
Obra em funcionamento, início da operação no dia 09/07/2026, em fase de operação assistida.  Previsão de conclusão em 04/09/2026 (após finalização da automação). </t>
      </is>
    </oc>
    <n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nc>
  </rcc>
  <rcc rId="368"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nc>
  </rcc>
  <rcc rId="369" sId="1" numFmtId="4">
    <oc r="AA452">
      <v>78</v>
    </oc>
    <nc r="AA452">
      <v>63</v>
    </nc>
  </rcc>
  <rcc rId="370" sId="1">
    <oc r="AT452"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6" sId="1">
    <nc r="AK321" t="inlineStr">
      <is>
        <t>https://governodabahia.plataformatarget.com.br/web/580fd029-4878-4dc1-ac7f-6c2f50a1011e/home</t>
      </is>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7" sId="1">
    <nc r="AK320" t="inlineStr">
      <is>
        <t>https://governodabahia.plataformatarget.com.br/web/63d6e467-556e-427b-8518-fbdcb0278f29/home</t>
      </is>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8" sId="1">
    <nc r="AK319" t="inlineStr">
      <is>
        <t>https://governodabahia.plataformatarget.com.br/web/6d584845-a06a-4a41-8993-3cfc1de21429/home</t>
      </is>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1">
    <oc r="AT483"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85" sId="1">
    <nc r="AK338" t="inlineStr">
      <is>
        <t>https://governodabahia.plataformatarget.com.br/web/87fd24cd-bd3d-4bf5-a47a-b5da4833f2b2/home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4" sId="1">
    <nc r="AK339" t="inlineStr">
      <is>
        <t>https://governodabahia.plataformatarget.com.br/web/cce53cc7-5da7-43f7-ac5d-1185ef0907f9/home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9" sId="1">
    <nc r="AK340" t="inlineStr">
      <is>
        <t>https://governodabahia.plataformatarget.com.br/web/775f34e0-789f-44cd-aff7-e0fa41958c0a/home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4" sId="1">
    <nc r="AK341" t="inlineStr">
      <is>
        <t>https://governodabahia.plataformatarget.com.br/web/a927b705-1f98-476a-9e52-c9e58804d131/home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nc>
  </rcc>
  <rcc rId="410"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411" sId="1">
    <oc r="AT377" t="inlineStr">
      <is>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oc>
    <nc r="AT377" t="inlineStr">
      <is>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nc>
  </rcc>
  <rcc rId="412"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nc>
  </rcc>
  <rcc rId="413" sId="1">
    <oc r="AC373" t="inlineStr">
      <is>
        <t>Previsão para emissão da Ordem de Serviço em setembro/26, condicionada a ASV / AMF.</t>
      </is>
    </oc>
    <nc r="AC373" t="inlineStr">
      <is>
        <t xml:space="preserve">Expedição de Ordem de Serviço condicionada a Regularização Ambiental, cujas pendências são as Autorizações para Supressão de Vegetação (ASV) e de Manejo de Fauna (AMF). 
</t>
      </is>
    </nc>
  </rcc>
  <rcc rId="414" sId="1">
    <oc r="AT451" t="inlineStr">
      <is>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is>
    </oc>
    <n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nc>
  </rcc>
  <rcc rId="415" sId="1">
    <oc r="AC451" t="inlineStr">
      <is>
        <t>Monitorar a execução da obra
 Obra em fase de mobilização. Concedido alvará de Nordestina  e pendente alvará dos municípios de Santaluz, Queimadas e Cansanção.</t>
      </is>
    </oc>
    <nc r="AC451" t="inlineStr">
      <is>
        <t>Monitorar a execução da obra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1" sId="1">
    <nc r="AK342" t="inlineStr">
      <is>
        <t>https://governodabahia.plataformatarget.com.br/web/0fda47d2-2758-4810-8e4d-9e338eed0f98/home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6" sId="1">
    <oc r="AC378" t="inlineStr">
      <is>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is>
    </oc>
    <nc r="AC378" t="inlineStr">
      <is>
        <t xml:space="preserve">  
Expedição de Ordem de Serviço condicionada a Regularização Ambiental, cujas pendências são a Licença de Instalação (LI) e  Autorizações para Supressão de Vegetação (ASV) e de Manejo de Fauna (AMF)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 sId="1">
    <nc r="AK344" t="inlineStr">
      <is>
        <t>https://governodabahia.plataformatarget.com.br/web/3c7f87c4-a3de-427a-b7aa-53eb4fd7960d/home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c r="AK346" t="inlineStr">
      <is>
        <t>https://governodabahia.plataformatarget.com.br/web/3e963474-25e9-402b-8682-dfbad385123f/home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2" sId="1">
    <nc r="AK348" t="inlineStr">
      <is>
        <t>https://governodabahia.plataformatarget.com.br/web/01617ef9-bf54-43d4-9ef8-10cd14def21c/home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7" sId="1">
    <o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is>
    </nc>
  </rcc>
  <rcc rId="448" sId="1">
    <oc r="AC380" t="inlineStr">
      <is>
        <t>Análise das propostas</t>
      </is>
    </oc>
    <nc r="AC380" t="inlineStr">
      <is>
        <t xml:space="preserve">Em fase de análise documental da arrematante.
</t>
      </is>
    </nc>
  </rcc>
  <rcc rId="449" sId="1">
    <oc r="AT375"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oc r="AJ494">
      <v>46265</v>
    </oc>
    <nc r="AJ494">
      <v>46356</v>
    </nc>
  </rcc>
  <rcc rId="456" sId="1" numFmtId="19">
    <oc r="AJ493">
      <v>46265</v>
    </oc>
    <nc r="AJ493">
      <v>46356</v>
    </nc>
  </rcc>
  <rcc rId="457" sId="1" numFmtId="19">
    <oc r="AJ492">
      <v>46265</v>
    </oc>
    <nc r="AJ492">
      <v>46356</v>
    </nc>
  </rcc>
  <rcc rId="458" sId="1" numFmtId="19">
    <oc r="AJ491">
      <v>46265</v>
    </oc>
    <nc r="AJ491">
      <v>46356</v>
    </nc>
  </rcc>
  <rcc rId="459" sId="1" odxf="1" dxf="1">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nc>
    <odxf>
      <font>
        <sz val="10"/>
        <color auto="1"/>
        <name val="Arial"/>
        <scheme val="none"/>
      </font>
      <numFmt numFmtId="0" formatCode="General"/>
      <alignment horizontal="general" vertical="bottom" wrapText="0" readingOrder="0"/>
    </odxf>
    <ndxf>
      <font>
        <sz val="16"/>
        <color auto="1"/>
        <name val="Calibri"/>
        <scheme val="none"/>
      </font>
      <numFmt numFmtId="30" formatCode="@"/>
      <alignment horizontal="center" vertical="center" wrapText="1" readingOrder="0"/>
    </ndxf>
  </rcc>
  <rcc rId="460" sId="1">
    <n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1" sId="1">
    <n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2" sId="1">
    <n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3" sId="1">
    <nc r="AK349" t="inlineStr">
      <is>
        <t>https://governodabahia.plataformatarget.com.br/web/383fd14d-f1b6-47a9-9c21-e6e008cd3bba/home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8" sId="1">
    <nc r="AK351" t="inlineStr">
      <is>
        <t>https://governodabahia.plataformatarget.com.br/web/cbe9c2db-e2b0-459b-9bc1-fe56b24147d8/home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c r="AK352" t="inlineStr">
      <is>
        <t>https://governodabahia.plataformatarget.com.br/web/121316f7-3303-4ca7-a075-1e3ce80da675/home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6" sId="1">
    <oc r="AT456" t="inlineStr">
      <is>
        <t>Execução das obras de ampliação do SIAA de Itaparica/Vera Cruz - 1ª etapa, Abertura de Propostas: 26/05/2026 (Licitação BB nº: 1092172)</t>
      </is>
    </oc>
    <n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nc>
  </rcc>
  <rcc rId="487" sId="1" numFmtId="19">
    <oc r="AN456">
      <v>46140</v>
    </oc>
    <nc r="AN456">
      <v>46141</v>
    </nc>
  </rcc>
  <rcc rId="488" sId="1" numFmtId="19">
    <nc r="AP456">
      <v>46210</v>
    </nc>
  </rcc>
  <rcc rId="489" sId="1" numFmtId="19">
    <nc r="AQ456">
      <v>46251</v>
    </nc>
  </rcc>
  <rcc rId="490" sId="1">
    <nc r="B499">
      <v>2025</v>
    </nc>
  </rcc>
  <rcc rId="491" sId="1">
    <nc r="C499" t="inlineStr">
      <is>
        <t>OBRA</t>
      </is>
    </nc>
  </rcc>
  <rcc rId="492" sId="1">
    <nc r="D499" t="inlineStr">
      <is>
        <t>PAC SELEÇÕES</t>
      </is>
    </nc>
  </rcc>
  <rcc rId="493" sId="1">
    <oc r="E456" t="inlineStr">
      <is>
        <r>
          <t xml:space="preserve">AMPLIAÇÃO DO SISTEMA INTEGRADO DE ABASTECIMENTO DE ÁGUA (SIAA) DE ITAPARICA/VERA CRUZ
</t>
        </r>
        <r>
          <rPr>
            <b/>
            <sz val="16"/>
            <rFont val="Calibri"/>
            <family val="2"/>
          </rPr>
          <t>(1ª etapa em licitação)</t>
        </r>
      </is>
    </oc>
    <nc r="E456" t="inlineStr">
      <is>
        <r>
          <t xml:space="preserve">AMPLIAÇÃO DO SISTEMA INTEGRADO DE ABASTECIMENTO DE ÁGUA (SIAA) DE ITAPARICA/VERA CRUZ
</t>
        </r>
        <r>
          <rPr>
            <b/>
            <sz val="16"/>
            <rFont val="Calibri"/>
            <family val="2"/>
          </rPr>
          <t>(1ª etapa)</t>
        </r>
      </is>
    </nc>
  </rcc>
  <rcc rId="494" sId="1">
    <nc r="E499" t="inlineStr">
      <is>
        <r>
          <t xml:space="preserve">AMPLIAÇÃO DO SISTEMA INTEGRADO DE ABASTECIMENTO DE ÁGUA (SIAA) DE ITAPARICA/VERA CRUZ
</t>
        </r>
        <r>
          <rPr>
            <b/>
            <sz val="16"/>
            <rFont val="Calibri"/>
            <family val="2"/>
          </rPr>
          <t>(2ª etapa)</t>
        </r>
      </is>
    </nc>
  </rcc>
  <rcc rId="495" sId="1">
    <nc r="F499" t="inlineStr">
      <is>
        <t>Água Para Todos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c r="G499" t="inlineStr">
      <is>
        <t>SIAA URBANO</t>
      </is>
    </nc>
  </rcc>
  <rcc rId="506" sId="1">
    <nc r="H499" t="inlineStr">
      <is>
        <t>SIHS</t>
      </is>
    </nc>
  </rcc>
  <rcc rId="507" sId="1">
    <nc r="I499" t="inlineStr">
      <is>
        <t>05 - Gov. Estado - EMBASA</t>
      </is>
    </nc>
  </rcc>
  <rcc rId="508" sId="1">
    <nc r="J499" t="inlineStr">
      <is>
        <t>Itaparica</t>
      </is>
    </nc>
  </rcc>
  <rcc rId="509" sId="1" numFmtId="4">
    <oc r="K456">
      <v>147368421.05000001</v>
    </oc>
    <nc r="K456">
      <v>35926008.579999998</v>
    </nc>
  </rcc>
  <rcc rId="510" sId="1" numFmtId="4">
    <nc r="K499">
      <f>147368421.05-K456</f>
    </nc>
  </rcc>
  <rcc rId="511" sId="1" numFmtId="4">
    <oc r="K499">
      <f>147368421.05-K456</f>
    </oc>
    <nc r="K499">
      <v>111442412.47000001</v>
    </nc>
  </rcc>
  <rcc rId="512" sId="1">
    <nc r="T456" t="inlineStr">
      <is>
        <t>C.E.R Engenharia Ltda LTDA</t>
      </is>
    </nc>
  </rcc>
  <rcc rId="513" sId="1">
    <oc r="U499" t="inlineStr">
      <is>
        <t/>
      </is>
    </oc>
    <nc r="U499" t="inlineStr">
      <is>
        <t>FINANCIAMENTO</t>
      </is>
    </nc>
  </rcc>
  <rcc rId="514" sId="1">
    <nc r="X499" t="inlineStr">
      <is>
        <t>F01 - CAPTAÇÃO DE RECURSO</t>
      </is>
    </nc>
  </rcc>
  <rfmt sheetId="1" sqref="Y499" start="0" length="0">
    <dxf>
      <fill>
        <patternFill>
          <bgColor rgb="FFEEF5FC"/>
        </patternFill>
      </fill>
    </dxf>
  </rfmt>
  <rcc rId="515" sId="1" odxf="1" dxf="1">
    <nc r="Y499" t="inlineStr">
      <is>
        <t>12 - ENVIADA PARA ANÁLISE</t>
      </is>
    </nc>
    <ndxf>
      <numFmt numFmtId="164" formatCode="00"/>
      <fill>
        <patternFill>
          <bgColor rgb="FFDBF0F9"/>
        </patternFill>
      </fill>
    </ndxf>
  </rcc>
  <rcc rId="516" sId="1">
    <oc r="AC456" t="inlineStr">
      <is>
        <r>
          <t xml:space="preserve">Proposta em análise pela CAIXA
</t>
        </r>
        <r>
          <rPr>
            <b/>
            <sz val="16"/>
            <rFont val="Calibri"/>
            <family val="2"/>
          </rPr>
          <t>Execução das obras de ampliação do SIAA de Itaparica/Vera Cruz - 1ª etapa, Abertura de Propostas: 26/05/2026 (Licitação BB nº: 1092172)</t>
        </r>
      </is>
    </oc>
    <nc r="AC456" t="inlineStr">
      <is>
        <r>
          <t xml:space="preserve">Proposta em análise pela CAIXA
</t>
        </r>
        <r>
          <rPr>
            <b/>
            <sz val="16"/>
            <rFont val="Calibri"/>
            <family val="2"/>
          </rPr>
          <t>Monitorar a execução da obra  (Licitação BB nº: 1092172)</t>
        </r>
      </is>
    </nc>
  </rcc>
  <rcc rId="517" sId="1">
    <nc r="AB456" t="inlineStr">
      <is>
        <t>Execução da Obra</t>
      </is>
    </nc>
  </rcc>
  <rcc rId="518" sId="1">
    <nc r="AC499" t="inlineStr">
      <is>
        <t>Proposta em análise pela CAIXA</t>
      </is>
    </nc>
  </rcc>
  <rcc rId="519" sId="1">
    <nc r="AE499" t="inlineStr">
      <is>
        <t>Caixa analisar a proposta.
Proposta habilitada ou Não habilitada</t>
      </is>
    </nc>
  </rcc>
  <rcc rId="520" sId="1">
    <nc r="AF499" t="inlineStr">
      <is>
        <t>56000000689/2025</t>
      </is>
    </nc>
  </rcc>
  <rcc rId="521" sId="1">
    <oc r="AU456" t="inlineStr">
      <is>
        <r>
          <t xml:space="preserve">Execução das obras de ampliação do SIAA de Itaparica/Vera Cruz - 1ª etapa, Abertura de Propostas: 26/05/2026 (Licitação BB nº: 1092172)
</t>
        </r>
        <r>
          <rPr>
            <b/>
            <sz val="16"/>
            <rFont val="Calibri"/>
            <family val="2"/>
          </rPr>
          <t>PROPONENTE: EMBASA</t>
        </r>
      </is>
    </oc>
    <nc r="AU456" t="inlineStr">
      <is>
        <r>
          <t xml:space="preserve">Execução das obras de ampliação do SIAA de Itaparica/Vera Cruz - 1ª etapa (Licitação BB nº: 1092172)
</t>
        </r>
        <r>
          <rPr>
            <b/>
            <sz val="16"/>
            <rFont val="Calibri"/>
            <family val="2"/>
          </rPr>
          <t>PROPONENTE: EMBASA</t>
        </r>
      </is>
    </nc>
  </rcc>
  <rcc rId="522" sId="1" odxf="1" dxf="1">
    <nc r="AW499" t="inlineStr">
      <is>
        <t>PROJETO BÁSICO EM ANDAMENTO
Conclusão prevista para agosto/26</t>
      </is>
    </nc>
    <odxf>
      <alignment wrapText="0" readingOrder="0"/>
    </odxf>
    <ndxf>
      <alignment wrapText="1" readingOrder="0"/>
    </ndxf>
  </rcc>
  <rcc rId="523"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524" sId="1" numFmtId="19">
    <nc r="AQ445">
      <v>46254</v>
    </nc>
  </rcc>
  <rcc rId="525" sId="1">
    <oc r="AC445" t="inlineStr">
      <is>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is>
    </oc>
    <nc r="AC445" t="inlineStr">
      <is>
        <t>Definição do Estado quanto a publicação de Lei Autorizativa
Monitorar a execução da obra</t>
      </is>
    </nc>
  </rcc>
  <rcc rId="526" sId="1">
    <oc r="Y445" t="inlineStr">
      <is>
        <t>04 - LICITAÇÃO /CONTRATAÇÃO</t>
      </is>
    </oc>
    <nc r="Y445" t="inlineStr">
      <is>
        <t>02 - ANDAMENTO</t>
      </is>
    </nc>
  </rcc>
  <rcc rId="527" sId="1">
    <oc r="AE445" t="inlineStr">
      <is>
        <t>Validação da proposta pelo Agente Financeiro
Abertura em 23/02/2026, em fase de análise das propostas
Ordem de Serviço</t>
      </is>
    </oc>
    <nc r="AE445" t="inlineStr">
      <is>
        <t>Validação da proposta pelo Agente Financeiro
Monitorar a execução da obra</t>
      </is>
    </nc>
  </rcc>
  <rcc rId="528" sId="1">
    <oc r="AE460" t="inlineStr">
      <is>
        <t>Validação da proposta pelo Agente Financeiro
Abertura em 23/02/2026, em fase de análise das propostas
Ordem de Serviço</t>
      </is>
    </oc>
    <nc r="AE460" t="inlineStr">
      <is>
        <t xml:space="preserve">Validação da proposta pelo Agente Financeiro
</t>
      </is>
    </nc>
  </rcc>
  <rcc rId="52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530" sId="1" numFmtId="19">
    <nc r="AQ462">
      <v>46244</v>
    </nc>
  </rcc>
  <rcc rId="531" sId="1">
    <oc r="Y462" t="inlineStr">
      <is>
        <t>04 - LICITAÇÃO /CONTRATAÇÃO</t>
      </is>
    </oc>
    <nc r="Y462" t="inlineStr">
      <is>
        <t>02 - ANDAMENTO</t>
      </is>
    </nc>
  </rcc>
  <rcc rId="532" sId="1">
    <oc r="AE462" t="inlineStr">
      <is>
        <t>Validação da proposta pelo Agente Financeiro
Ordem de Serviço</t>
      </is>
    </oc>
    <nc r="AE462" t="inlineStr">
      <is>
        <t>Validação da proposta pelo Agente Financeiro
Monitorar a execução da obra</t>
      </is>
    </nc>
  </rcc>
  <rcc rId="533" sId="1" numFmtId="19">
    <nc r="AR462">
      <v>46964</v>
    </nc>
  </rcc>
  <rcc rId="534" sId="1" numFmtId="19">
    <nc r="AS462">
      <v>46964</v>
    </nc>
  </rcc>
  <rcc rId="535" sId="1">
    <oc r="AC462" t="inlineStr">
      <is>
        <t>Definição do Estado quanto a publicação de Lei Autorizativa
Ordem de Serviço condicionada a assinatura do contato de financiamento.</t>
      </is>
    </oc>
    <nc r="AC462" t="inlineStr">
      <is>
        <t>Definição do Estado quanto a publicação de Lei Autorizativa
Obra em fase de mobilização. Pendente alvará.</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5" sId="1">
    <oc r="AT389" t="inlineStr">
      <is>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oc>
    <nc r="AT389" t="inlineStr">
      <is>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nc>
  </rcc>
  <rcc rId="546" sId="1" numFmtId="19">
    <oc r="AN389">
      <v>46296</v>
    </oc>
    <nc r="AN389">
      <v>46388</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o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3" sId="1">
    <o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4" sId="1">
    <oc r="AC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5" sId="1">
    <o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6" sId="1">
    <oc r="AC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7" sId="1">
    <o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8" sId="1">
    <oc r="AC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9" sId="1">
    <o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70" sId="1" numFmtId="19">
    <oc r="AP400">
      <v>46245</v>
    </oc>
    <nc r="AP400">
      <v>46244</v>
    </nc>
  </rcc>
  <rcc rId="571" sId="1" numFmtId="19">
    <nc r="AR445">
      <v>46974</v>
    </nc>
  </rcc>
  <rcc rId="572" sId="1" numFmtId="19">
    <nc r="AS445">
      <v>46974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3" sId="1" numFmtId="19">
    <oc r="AJ369">
      <v>46263</v>
    </oc>
    <nc r="AJ369">
      <v>46292</v>
    </nc>
  </rcc>
  <rcc rId="584" sId="1" numFmtId="19">
    <oc r="AJ370">
      <v>46263</v>
    </oc>
    <nc r="AJ370">
      <v>46292</v>
    </nc>
  </rcc>
  <rcc rId="585" sId="1">
    <oc r="AH370" t="inlineStr">
      <is>
        <t>01 - Retirada Total</t>
      </is>
    </oc>
    <nc r="AH370" t="inlineStr">
      <is>
        <t>03 - Cláusula Vigente</t>
      </is>
    </nc>
  </rcc>
  <rcc rId="586" sId="1">
    <oc r="AH369" t="inlineStr">
      <is>
        <t>01 - Retirada Total</t>
      </is>
    </oc>
    <nc r="AH369" t="inlineStr">
      <is>
        <t>03 - Cláusula Vigente</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5" sId="1" odxf="1" dxf="1">
    <oc r="AL11" t="inlineStr">
      <is>
        <t>https://maps.app.goo.gl/QisJwq3Nyd4eAL3w6</t>
      </is>
    </oc>
    <nc r="AL11">
      <f>HYPERLINK(U11,"BARRAGEM DO RIO CATOLÉ")</f>
    </nc>
    <ndxf>
      <font>
        <u/>
        <sz val="16"/>
        <color theme="10"/>
        <name val="Calibri"/>
        <scheme val="minor"/>
      </font>
      <numFmt numFmtId="165" formatCode="0.00,,\ &quot;Mi&quot;"/>
      <border outline="0">
        <left style="thin">
          <color theme="0"/>
        </left>
        <bottom style="medium">
          <color theme="0"/>
        </bottom>
      </border>
    </ndxf>
  </rcc>
  <rcc rId="596" sId="1" odxf="1" dxf="1">
    <nc r="AL375">
      <f>HYPERLINK(U375,"ÁREA DA ETE LIVRAMENTO DE NOSSA SENHORA")</f>
    </nc>
    <ndxf>
      <font>
        <u/>
        <sz val="16"/>
        <color theme="10"/>
        <name val="Calibri"/>
        <scheme val="minor"/>
      </font>
      <numFmt numFmtId="165" formatCode="0.00,,\ &quot;Mi&quot;"/>
      <border outline="0">
        <top style="thin">
          <color theme="0"/>
        </top>
        <bottom style="medium">
          <color theme="0"/>
        </bottom>
      </border>
    </ndxf>
  </rcc>
  <rcc rId="597" sId="1" odxf="1" dxf="1">
    <nc r="AL376">
      <f>HYPERLINK(U376,"ÁREA DA ETE NAZARÉ")</f>
    </nc>
    <ndxf>
      <font>
        <u/>
        <sz val="16"/>
        <color theme="10"/>
        <name val="Calibri"/>
        <scheme val="minor"/>
      </font>
      <numFmt numFmtId="165" formatCode="0.00,,\ &quot;Mi&quot;"/>
      <border outline="0">
        <bottom style="medium">
          <color theme="0"/>
        </bottom>
      </border>
    </ndxf>
  </rcc>
  <rcc rId="598" sId="1" odxf="1" dxf="1">
    <nc r="AL379">
      <f>HYPERLINK(U379,"ÁREA DA ETE BREJOLÂNDIA")</f>
    </nc>
    <ndxf>
      <font>
        <u/>
        <sz val="16"/>
        <color theme="10"/>
        <name val="Calibri"/>
        <scheme val="minor"/>
      </font>
      <numFmt numFmtId="165" formatCode="0.00,,\ &quot;Mi&quot;"/>
      <border outline="0">
        <top/>
        <bottom style="thin">
          <color theme="0"/>
        </bottom>
      </border>
    </ndxf>
  </rcc>
  <rcc rId="599" sId="1" odxf="1" dxf="1">
    <nc r="AL381">
      <f>HYPERLINK(U381,"ETE IAÇU")</f>
    </nc>
    <ndxf>
      <font>
        <u/>
        <sz val="16"/>
        <color theme="10"/>
        <name val="Calibri"/>
        <scheme val="minor"/>
      </font>
      <numFmt numFmtId="165" formatCode="0.00,,\ &quot;Mi&quot;"/>
      <border outline="0">
        <bottom style="medium">
          <color theme="0"/>
        </bottom>
      </border>
    </ndxf>
  </rcc>
  <rcc rId="600" sId="1" odxf="1" dxf="1">
    <nc r="AL382">
      <f>HYPERLINK(U382,"ÁREA DA ETE CALDAS DO JORRO")</f>
    </nc>
    <ndxf>
      <font>
        <u/>
        <sz val="16"/>
        <color theme="10"/>
        <name val="Calibri"/>
        <scheme val="minor"/>
      </font>
      <numFmt numFmtId="165" formatCode="0.00,,\ &quot;Mi&quot;"/>
    </ndxf>
  </rcc>
  <rcc rId="601" sId="1" odxf="1" dxf="1">
    <nc r="AL448">
      <f>HYPERLINK(U448,"ETA MIGUEL CALMON")</f>
    </nc>
    <ndxf>
      <font>
        <u/>
        <sz val="16"/>
        <color theme="10"/>
        <name val="Calibri"/>
        <scheme val="minor"/>
      </font>
      <numFmt numFmtId="165" formatCode="0.00,,\ &quot;Mi&quot;"/>
      <border outline="0">
        <top/>
      </border>
    </ndxf>
  </rcc>
  <rcc rId="602" sId="1" odxf="1" dxf="1">
    <nc r="AL449">
      <f>HYPERLINK(U449,"TRAVESSIA DA AAT DO SIAA UAUÁ")</f>
    </nc>
    <ndxf>
      <font>
        <u/>
        <sz val="16"/>
        <color theme="10"/>
        <name val="Calibri"/>
        <scheme val="minor"/>
      </font>
      <numFmt numFmtId="165" formatCode="0.00,,\ &quot;Mi&quot;"/>
      <border outline="0">
        <bottom style="medium">
          <color theme="0"/>
        </bottom>
      </border>
    </ndxf>
  </rcc>
  <rcc rId="603" sId="1" odxf="1" dxf="1">
    <nc r="AL450">
      <f>HYPERLINK(U450,"ETA IPIAÚ - 1ª ETAPA")</f>
    </nc>
    <ndxf>
      <font>
        <u/>
        <sz val="16"/>
        <color theme="10"/>
        <name val="Calibri"/>
        <scheme val="minor"/>
      </font>
      <numFmt numFmtId="165" formatCode="0.00,,\ &quot;Mi&quot;"/>
      <border outline="0">
        <bottom style="medium">
          <color theme="0"/>
        </bottom>
      </border>
    </ndxf>
  </rcc>
  <rcc rId="604" sId="1" odxf="1" dxf="1">
    <nc r="AL451">
      <f>HYPERLINK(U451,"RESERVAÇÃO_SANTALUZ_QUEIMADAS")</f>
    </nc>
    <ndxf>
      <font>
        <u/>
        <sz val="16"/>
        <color theme="10"/>
        <name val="Calibri"/>
        <scheme val="minor"/>
      </font>
      <numFmt numFmtId="165" formatCode="0.00,,\ &quot;Mi&quot;"/>
      <border outline="0">
        <bottom style="medium">
          <color theme="0"/>
        </bottom>
      </border>
    </ndxf>
  </rcc>
  <rcc rId="605" sId="1" odxf="1" dxf="1">
    <nc r="AL483">
      <f>HYPERLINK(U483,"IPIAÚ - 2ª ETAPA - RESERVAÇÃO")</f>
    </nc>
    <ndxf>
      <font>
        <u/>
        <sz val="16"/>
        <color theme="10"/>
        <name val="Calibri"/>
        <scheme val="minor"/>
      </font>
      <numFmt numFmtId="165" formatCode="0.00,,\ &quot;Mi&quot;"/>
    </ndxf>
  </rcc>
  <rcc rId="606" sId="1" odxf="1" dxf="1">
    <nc r="AL413">
      <f>HYPERLINK(U413,"ETE IBEROSTAR")</f>
    </nc>
    <ndxf>
      <font>
        <u/>
        <sz val="16"/>
        <color theme="10"/>
        <name val="Calibri"/>
        <scheme val="minor"/>
      </font>
      <numFmt numFmtId="165" formatCode="0.00,,\ &quot;Mi&quot;"/>
    </ndxf>
  </rcc>
  <rcc rId="607" sId="1" odxf="1" dxf="1">
    <nc r="AL446">
      <f>HYPERLINK(U446,"ETA CONTAS JEQUIÉ")</f>
    </nc>
    <ndxf>
      <font>
        <u/>
        <sz val="16"/>
        <color theme="10"/>
        <name val="Calibri"/>
        <scheme val="minor"/>
      </font>
      <numFmt numFmtId="165" formatCode="0.00,,\ &quot;Mi&quot;"/>
      <border outline="0">
        <bottom style="medium">
          <color theme="0"/>
        </bottom>
      </border>
    </ndxf>
  </rcc>
  <rcc rId="608" sId="1" odxf="1" dxf="1">
    <nc r="AL452">
      <f>HYPERLINK(U452,"CAPTAÇÃO SIAA TANHAÇU")</f>
    </nc>
    <ndxf>
      <font>
        <u/>
        <sz val="16"/>
        <color theme="10"/>
        <name val="Calibri"/>
        <scheme val="minor"/>
      </font>
      <numFmt numFmtId="165" formatCode="0.00,,\ &quot;Mi&quot;"/>
      <border outline="0">
        <top/>
      </border>
    </ndxf>
  </rcc>
  <rcc rId="609" sId="1" odxf="1" dxf="1">
    <nc r="AL484">
      <f>HYPERLINK(U484,"ETA DE ITAGUAÇU DA BAHIA - SIAA IRECÊ")</f>
    </nc>
    <ndxf>
      <font>
        <u/>
        <sz val="16"/>
        <color theme="10"/>
        <name val="Calibri"/>
        <scheme val="minor"/>
      </font>
      <numFmt numFmtId="165" formatCode="0.00,,\ &quot;Mi&quot;"/>
      <border outline="0">
        <bottom style="medium">
          <color theme="0"/>
        </bottom>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68" t="inlineStr">
      <is>
        <t xml:space="preserve">Grupo 2 - MACRODRENAGEM PARA O ACESSO À ETIB </t>
      </is>
    </oc>
    <nc r="E68" t="inlineStr">
      <is>
        <t>Contratação integrada  de empresa especializada para elaboração dos projetos básico e executivo e a execução da obra de macrodrenagem na BA-420 no município de Santo Amaro, estado da Bahia.</t>
      </is>
    </nc>
  </rcc>
  <rcc rId="621" sId="1">
    <oc r="Y68" t="inlineStr">
      <is>
        <t>05 - À LICITAR</t>
      </is>
    </oc>
    <nc r="Y68" t="inlineStr">
      <is>
        <t>04 - LICITAÇÃO /CONTRATAÇÃO</t>
      </is>
    </nc>
  </rcc>
  <rcc rId="622" sId="1">
    <oc r="X68" t="inlineStr">
      <is>
        <t>F01 - CAPTAÇÃO DE RECURSO</t>
      </is>
    </oc>
    <nc r="X68" t="inlineStr">
      <is>
        <t>F02 - LICITAÇÃO</t>
      </is>
    </nc>
  </rcc>
  <rcc rId="623" sId="1" odxf="1" dxf="1">
    <oc r="AU68" t="inlineStr">
      <is>
        <t>Documentação em análise na CAIXA.</t>
      </is>
    </oc>
    <nc r="AU68" t="inlineStr">
      <is>
        <t>AVISO DE LP 086/26 - MACRODRENAGEM - DOE 27/08/26</t>
      </is>
    </nc>
    <odxf>
      <font>
        <b val="0"/>
        <sz val="16"/>
        <color auto="1"/>
        <name val="Calibri"/>
        <scheme val="none"/>
      </font>
    </odxf>
    <ndxf>
      <font>
        <b/>
        <sz val="16"/>
        <color auto="1"/>
        <name val="Calibri"/>
        <scheme val="none"/>
      </font>
    </ndxf>
  </rcc>
  <rcc rId="624" sId="1">
    <oc r="AT68"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8" t="inlineStr">
      <is>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25" sId="1" numFmtId="19">
    <nc r="AN68">
      <v>46261</v>
    </nc>
  </rcc>
  <rcc rId="626" sId="1" numFmtId="19">
    <nc r="AO68">
      <v>46336</v>
    </nc>
  </rcc>
  <rcc rId="627" sId="1" numFmtId="19">
    <nc r="AP68">
      <v>46376</v>
    </nc>
  </rcc>
  <rcc rId="628" sId="1">
    <nc r="AL68" t="inlineStr">
      <is>
        <t>https://maps.app.goo.gl/kXm1E1tyB4Zrp66F7</t>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 sId="1" numFmtId="19">
    <oc r="AP68">
      <v>46376</v>
    </oc>
    <nc r="AP68">
      <v>46380</v>
    </nc>
  </rcc>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5" sId="1">
    <oc r="AB381" t="inlineStr">
      <is>
        <t>Enviar documentos para obtenção do VRPL</t>
      </is>
    </oc>
    <nc r="AB381" t="inlineStr">
      <is>
        <t>Enviar documentos para obtenção de AIO</t>
      </is>
    </nc>
  </rcc>
  <rcc rId="636" sId="1">
    <oc r="AC381" t="inlineStr">
      <is>
        <r>
          <t xml:space="preserve">EMBASA enviar documentação complementar para a emissão do aceite do VRPL pela Caixa. 
</t>
        </r>
        <r>
          <rPr>
            <b/>
            <sz val="16"/>
            <rFont val="Calibri"/>
            <family val="2"/>
          </rPr>
          <t>Monitorar a execução da obra</t>
        </r>
      </is>
    </oc>
    <nc r="AC381" t="inlineStr">
      <is>
        <r>
          <t xml:space="preserve">EMBASA enviar documentação complementar para a emissão do AIO
</t>
        </r>
        <r>
          <rPr>
            <b/>
            <sz val="16"/>
            <rFont val="Calibri"/>
            <family val="2"/>
          </rPr>
          <t>Monitorar a execução da obra</t>
        </r>
      </is>
    </nc>
  </rcc>
  <rcc rId="637" sId="1">
    <oc r="AE381" t="inlineStr">
      <is>
        <t>AIO
Monitorar enquadramento como licitação pretérita
Monitorar a obra</t>
      </is>
    </oc>
    <nc r="AE381" t="inlineStr">
      <is>
        <t>Monitorar a obra</t>
      </is>
    </nc>
  </rcc>
  <rcc rId="638" sId="1" numFmtId="19">
    <oc r="AJ444">
      <v>46265</v>
    </oc>
    <nc r="AJ444">
      <v>46335</v>
    </nc>
  </rcc>
  <rcc rId="639" sId="1">
    <oc r="AC397" t="inlineStr">
      <is>
        <r>
          <t xml:space="preserve">
Definição do Estado quanto a publicação de Lei Autorizativa
</t>
        </r>
        <r>
          <rPr>
            <b/>
            <sz val="16"/>
            <rFont val="Calibri"/>
            <family val="2"/>
          </rPr>
          <t>LICITAÇÃO n.º 073/26, Abertura de Propostas: 27/08/2026 às 09:00.</t>
        </r>
        <r>
          <rPr>
            <sz val="16"/>
            <rFont val="Calibri"/>
            <family val="2"/>
          </rPr>
          <t xml:space="preserve">
</t>
        </r>
      </is>
    </oc>
    <nc r="AC397" t="inlineStr">
      <is>
        <r>
          <t xml:space="preserve">
Definição do Estado quanto a publicação de Lei Autorizativa
</t>
        </r>
        <r>
          <rPr>
            <b/>
            <sz val="16"/>
            <rFont val="Calibri"/>
            <family val="2"/>
          </rPr>
          <t>LICITAÇÃO n.º 073/26, Abertura de Propostas: 11/11/2026, às 9h</t>
        </r>
        <r>
          <rPr>
            <sz val="16"/>
            <rFont val="Calibri"/>
            <family val="2"/>
          </rPr>
          <t xml:space="preserve">
</t>
        </r>
      </is>
    </nc>
  </rcc>
  <rcc rId="640" sId="1" numFmtId="19">
    <oc r="AO397">
      <v>46261</v>
    </oc>
    <nc r="AO397">
      <v>46337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 sId="1">
    <nc r="AL323" t="inlineStr">
      <is>
        <t>https://maps.app.goo.gl/XL9igboiNSoG2NCSA</t>
      </is>
    </nc>
  </rcc>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 sId="1" xfDxf="1" dxf="1">
    <nc r="AL495" t="inlineStr">
      <is>
        <t>https://maps.app.goo.gl/hmPhciC3BR4kvxQq6</t>
      </is>
    </nc>
    <ndxf>
      <font>
        <sz val="16"/>
        <color auto="1"/>
        <name val="Calibri"/>
        <scheme val="none"/>
      </font>
      <numFmt numFmtId="30" formatCode="@"/>
      <fill>
        <patternFill patternType="solid">
          <bgColor rgb="FFDBF0F9"/>
        </patternFill>
      </fill>
      <alignment horizontal="center" vertical="center" wrapText="1"/>
      <border outline="0">
        <left style="medium">
          <color theme="0"/>
        </left>
        <top style="medium">
          <color theme="0"/>
        </top>
      </border>
    </ndxf>
  </rcc>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 sId="1">
    <oc r="Y449" t="inlineStr">
      <is>
        <t>02 - ANDAMENTO</t>
      </is>
    </oc>
    <nc r="Y449" t="inlineStr">
      <is>
        <t>18 - INAUGURADA</t>
      </is>
    </nc>
  </rcc>
  <rcc rId="654" sId="1">
    <o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 sId="1" numFmtId="19">
    <oc r="Z369">
      <v>46263</v>
    </oc>
    <nc r="Z369">
      <v>46292</v>
    </nc>
  </rcc>
  <rcc rId="671" sId="1" xfDxf="1" dxf="1" numFmtId="19">
    <oc r="Z370">
      <v>46263</v>
    </oc>
    <nc r="Z370">
      <v>46292</v>
    </nc>
    <n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 sId="1">
    <oc r="AI60" t="inlineStr">
      <is>
        <t>Anteprojeto
Projeto básico
Termo de Referência
propriedade do imóvel
licenciamento ambiental</t>
      </is>
    </oc>
    <nc r="AI60"/>
  </rcc>
  <rcc rId="681" sId="1">
    <oc r="AH60" t="inlineStr">
      <is>
        <t>03 - Cláusula Vigente</t>
      </is>
    </oc>
    <nc r="AH60" t="inlineStr">
      <is>
        <t>01 - Retirada Total</t>
      </is>
    </nc>
  </rcc>
  <rcc rId="682" sId="1" numFmtId="19">
    <oc r="AJ60">
      <v>46296</v>
    </oc>
    <nc r="AJ60"/>
  </rcc>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 sId="1">
    <oc r="AC313"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 sId="1">
    <oc r="AT49" t="inlineStr">
      <is>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689" sId="1">
    <oc r="AU49" t="inlineStr">
      <is>
        <t>Monitorar a execução da obra - Conclusão prevista: Jul/2026;</t>
      </is>
    </oc>
    <nc r="AU49" t="inlineStr">
      <is>
        <t>Termo Aditivo ao Termo de Compromisso 304 dias
Monitorar a execução da obra - Conclusão prevista: Jul/2026;</t>
      </is>
    </nc>
  </rcc>
  <rcc rId="690" sId="1" numFmtId="4">
    <oc r="AA49">
      <v>80.989999999999995</v>
    </oc>
    <nc r="AA49">
      <v>81.95</v>
    </nc>
  </rcc>
  <rcc rId="691" sId="1">
    <oc r="AT60"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 sId="1">
    <oc r="AB354" t="inlineStr">
      <is>
        <t>Abertura das Propostas</t>
      </is>
    </oc>
    <nc r="AB354" t="inlineStr">
      <is>
        <t xml:space="preserve">Homologar e Adjudicar Licitação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 sId="1">
    <oc r="AC354" t="inlineStr">
      <is>
        <t>Aviso de Licitação Publicado do DOE de 05/08/26</t>
      </is>
    </oc>
    <nc r="AC354" t="inlineStr">
      <is>
        <t xml:space="preserve">1ª Reunição - Abertura da Licitação - 31/08/26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 sId="1">
    <oc r="AC354" t="inlineStr">
      <is>
        <t xml:space="preserve">1ª Reunição - Abertura da Licitação - 31/08/26
</t>
      </is>
    </oc>
    <nc r="AC354" t="inlineStr">
      <is>
        <t>1ª Reunição - Abertura da Licitação - 31/08/26
Empresas participantes:
- GNP Const. E Pinturas - EPP: R$ 1,00 mi;
- Topfort Empreend.: R$ 1,02 mi</t>
      </is>
    </nc>
  </rcc>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3" sId="1">
    <oc r="AC354" t="inlineStr">
      <is>
        <t>1ª Reunição - Abertura da Licitação - 31/08/26
Empresas participantes:
- GNP Const. E Pinturas - EPP: R$ 1,00 mi;
- Topfort Empreend.: R$ 1,02 mi</t>
      </is>
    </oc>
    <n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8" sId="1" numFmtId="19">
    <oc r="Z354">
      <v>46265</v>
    </oc>
    <nc r="Z354">
      <v>46295</v>
    </nc>
  </rcc>
  <rcc rId="709" sId="1" numFmtId="19">
    <oc r="AD354">
      <v>46265</v>
    </oc>
    <nc r="AD354">
      <v>46295</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27" sId="1" numFmtId="4">
    <oc r="AA358">
      <v>4</v>
    </oc>
    <nc r="AA358">
      <v>6</v>
    </nc>
  </rcc>
  <rcc rId="728" sId="1" numFmtId="19">
    <oc r="AS358">
      <v>46526</v>
    </oc>
    <nc r="AS358">
      <v>46525</v>
    </nc>
  </rcc>
  <rcc rId="729" sId="1" numFmtId="19">
    <oc r="AR358">
      <v>46526</v>
    </oc>
    <nc r="AR358">
      <v>46525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4" sId="1" numFmtId="19">
    <oc r="AR17">
      <v>46473</v>
    </oc>
    <nc r="AR17">
      <v>46472</v>
    </nc>
  </rcc>
  <rcc rId="735" sId="1" numFmtId="19">
    <oc r="AS17">
      <v>46473</v>
    </oc>
    <nc r="AS17">
      <v>46472</v>
    </nc>
  </rcc>
  <rcc rId="736" sId="1" numFmtId="19">
    <oc r="Z17">
      <v>46473</v>
    </oc>
    <nc r="Z17">
      <v>46472</v>
    </nc>
  </rcc>
  <rcc rId="737" sId="1" numFmtId="19">
    <oc r="Z18">
      <v>46489</v>
    </oc>
    <nc r="Z18">
      <v>46485</v>
    </nc>
  </rcc>
  <rcc rId="738" sId="1" numFmtId="19">
    <oc r="AS18">
      <v>46489</v>
    </oc>
    <nc r="AS18">
      <v>46485</v>
    </nc>
  </rcc>
  <rcc rId="739" sId="1" numFmtId="19">
    <oc r="AR18">
      <v>46489</v>
    </oc>
    <nc r="AR18">
      <v>46485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4" sId="1">
    <oc r="AL11">
      <f>HYPERLINK(U11,"BARRAGEM DO RIO CATOLÉ")</f>
    </oc>
    <nc r="AL11" t="inlineStr">
      <is>
        <t>https://maps.app.goo.gl/tyvHyi6RUcoziRid7</t>
      </is>
    </nc>
  </rcc>
  <rcc rId="745" sId="1">
    <oc r="AL375">
      <f>HYPERLINK(U375,"ÁREA DA ETE LIVRAMENTO DE NOSSA SENHORA")</f>
    </oc>
    <nc r="AL375" t="inlineStr">
      <is>
        <t>https://www.google.com/maps/place/13%C2%B041'15.6%22S+41%C2%B051'06.9%22W/@-13.6875082,-41.8535221,525m/data=!3m1!1e3!4m4!3m3!8m2!3d-13.6876704!4d-41.8519241!18m1!1e1?entry=ttu&amp;g_ep=EgoyMDI2MDgyNC4wIKXMDSoASAFQAw%3D%3D</t>
      </is>
    </nc>
  </rcc>
  <rcc rId="746" sId="1">
    <oc r="AL376">
      <f>HYPERLINK(U376,"ÁREA DA ETE NAZARÉ")</f>
    </oc>
    <nc r="AL376" t="inlineStr">
      <is>
        <t>https://www.google.com/maps/search/-13.056879,+-39.007309?entry=tts&amp;g_ep=EgoyMDI2MDgyNS4wIPu8ASoASAFQAw%3D%3D&amp;skid=e60759e9-6e17-4e1d-825a-b911715933bc</t>
      </is>
    </nc>
  </rcc>
  <rcc rId="747" sId="1">
    <oc r="AL379">
      <f>HYPERLINK(U379,"ÁREA DA ETE BREJOLÂNDIA")</f>
    </oc>
    <nc r="AL379" t="inlineStr">
      <is>
        <t>https://maps.app.goo.gl/XVLzJnHvskU8AE5eA</t>
      </is>
    </nc>
  </rcc>
  <rcc rId="748" sId="1">
    <oc r="AL381">
      <f>HYPERLINK(U381,"ETE IAÇU")</f>
    </oc>
    <nc r="AL381" t="inlineStr">
      <is>
        <t>https://maps.app.goo.gl/UZyiXHLoPsoYUFtR7</t>
      </is>
    </nc>
  </rcc>
  <rcc rId="749" sId="1">
    <oc r="AL382">
      <f>HYPERLINK(U382,"ÁREA DA ETE CALDAS DO JORRO")</f>
    </oc>
    <nc r="AL382" t="inlineStr">
      <is>
        <t>https://maps.app.goo.gl/zPpcgcje5tL1tq5d9</t>
      </is>
    </nc>
  </rcc>
  <rcc rId="750" sId="1">
    <oc r="AL413">
      <f>HYPERLINK(U413,"ETE IBEROSTAR")</f>
    </oc>
    <nc r="AL413" t="inlineStr">
      <is>
        <t xml:space="preserve">
https://www.google.com/maps/@-12.5400913,-38.0026595,143m/data=!3m1!1e3?entry=ttu&amp;g_ep=EgoyMDI2MDgyNS4wIKXMDSoASAFQAw%3D%3D
</t>
      </is>
    </nc>
  </rcc>
  <rcc rId="751" sId="1">
    <oc r="AL446">
      <f>HYPERLINK(U446,"ETA CONTAS JEQUIÉ")</f>
    </oc>
    <nc r="AL446" t="inlineStr">
      <is>
        <t>https://maps.app.goo.gl/xwUwnXabA2WukyQt6</t>
      </is>
    </nc>
  </rcc>
  <rcc rId="752" sId="1">
    <oc r="AL448">
      <f>HYPERLINK(U448,"ETA MIGUEL CALMON")</f>
    </oc>
    <nc r="AL448" t="inlineStr">
      <is>
        <t>https://maps.app.goo.gl/xsqs62VcNRMT3nZ9A</t>
      </is>
    </nc>
  </rcc>
  <rcc rId="753" sId="1">
    <oc r="AL449">
      <f>HYPERLINK(U449,"TRAVESSIA DA AAT DO SIAA UAUÁ")</f>
    </oc>
    <nc r="AL449" t="inlineStr">
      <is>
        <t>https://maps.app.goo.gl/iZ8oJtWxZGp7qpfu5</t>
      </is>
    </nc>
  </rcc>
  <rcc rId="754" sId="1">
    <oc r="AL450">
      <f>HYPERLINK(U450,"ETA IPIAÚ - 1ª ETAPA")</f>
    </oc>
    <nc r="AL450" t="inlineStr">
      <is>
        <t>https://www.google.com/maps/place/14%C2%B007'19.6%22S+39%C2%B045'47.9%22W/@-14.122096,-39.763315,693m/data=!3m2!1e3!4b1!4m4!3m3!8m2!3d-14.122096!4d-39.763315?entry=ttu&amp;g_ep=EgoyMDI2MDgyNC4wIKXMDSoASAFQAw%3D%3D</t>
      </is>
    </nc>
  </rcc>
  <rcc rId="755" sId="1">
    <oc r="AL451">
      <f>HYPERLINK(U451,"RESERVAÇÃO_SANTALUZ_QUEIMADAS")</f>
    </oc>
    <nc r="AL451" t="inlineStr">
      <is>
        <t>https://www.google.com/maps/@-11.2482848,-39.3758139,67m/data=!3m1!1e3?hl=pt-BR&amp;entry=ttu&amp;g_ep=EgoyMDI2MDgyNC4wIKXMDSoASAFQAw%3D%3D</t>
      </is>
    </nc>
  </rcc>
  <rcc rId="756" sId="1">
    <oc r="AL452">
      <f>HYPERLINK(U452,"CAPTAÇÃO SIAA TANHAÇU")</f>
    </oc>
    <nc r="AL452" t="inlineStr">
      <is>
        <t>https://www.google.com/maps/place/13%C2%B057'31.8%22S+41%C2%B028'23.9%22W/@-14.139397,-41.5483398,65850m/data=!3m1!1e3!4m4!3m3!8m2!3d-13.958824!4d-41.473292?entry=ttu&amp;g_ep=EgoyMDI2MDgyNC4wIKXMDSoASAFQAw%3D%3D</t>
      </is>
    </nc>
  </rcc>
  <rfmt sheetId="1" sqref="AL483" start="0" length="0">
    <dxf>
      <border outline="0">
        <bottom style="medium">
          <color theme="0"/>
        </bottom>
      </border>
    </dxf>
  </rfmt>
  <rfmt sheetId="1" sqref="AL484" start="0" length="0">
    <dxf>
      <border outline="0">
        <top/>
        <bottom/>
      </border>
    </dxf>
  </rfmt>
  <rfmt sheetId="1" sqref="AL483" start="0" length="2147483647">
    <dxf>
      <font>
        <u val="none"/>
      </font>
    </dxf>
  </rfmt>
  <rfmt sheetId="1" sqref="AL484" start="0" length="2147483647">
    <dxf>
      <font>
        <u val="none"/>
      </font>
    </dxf>
  </rfmt>
  <rcc rId="757" sId="1" odxf="1" dxf="1">
    <oc r="AL483">
      <f>HYPERLINK(U483,"IPIAÚ - 2ª ETAPA - RESERVAÇÃO")</f>
    </oc>
    <nc r="AL483" t="inlineStr">
      <is>
        <t>https://www.google.com/maps/place/14%C2%B007'36.0%22S+39%C2%B044'38.3%22W/@-14.1267227,-39.7442632,93m/data=!3m1!1e3!4m4!3m3!8m2!3d-14.126665!4d-39.7439653!18m1!1e1?entry=ttu&amp;g_ep=EgoyMDI2MDgyNS4wIKXMDSoASAFQAw%3D%3D</t>
      </is>
    </nc>
    <ndxf>
      <font>
        <sz val="16"/>
        <color auto="1"/>
        <name val="Calibri"/>
        <scheme val="none"/>
      </font>
      <numFmt numFmtId="30" formatCode="@"/>
      <border outline="0">
        <bottom/>
      </border>
    </ndxf>
  </rcc>
  <rcc rId="758" sId="1" odxf="1" dxf="1">
    <oc r="AL484">
      <f>HYPERLINK(U484,"ETA DE ITAGUAÇU DA BAHIA - SIAA IRECÊ")</f>
    </oc>
    <nc r="AL484" t="inlineStr">
      <is>
        <t>https://www.google.com/maps/place/10%C2%B058'39.9%22S+42%C2%B021'37.0%22W/@-10.9777527,-42.3628502,1107m/data=!3m2!1e3!4b1!4m4!3m3!8m2!3d-10.9777527!4d-42.3602753?hl=pt-BR&amp;entry=ttu&amp;g_ep=EgoyMDI2MDgyNC4wIKXMDSoASAFQAw%3D%3D</t>
      </is>
    </nc>
    <ndxf>
      <font>
        <sz val="16"/>
        <color auto="1"/>
        <name val="Calibri"/>
        <scheme val="none"/>
      </font>
      <numFmt numFmtId="30" formatCode="@"/>
      <border outline="0">
        <top style="medium">
          <color them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484" start="0" length="0">
    <dxf>
      <font>
        <u/>
        <sz val="16"/>
        <color theme="10"/>
        <name val="Calibri"/>
        <scheme val="minor"/>
      </font>
      <numFmt numFmtId="165" formatCode="0.00,,\ &quot;Mi&quot;"/>
      <border outline="0">
        <top/>
      </border>
    </dxf>
  </rfmt>
  <rfmt sheetId="1" sqref="AL483" start="0" length="0">
    <dxf>
      <font>
        <u/>
        <sz val="16"/>
        <color theme="10"/>
        <name val="Calibri"/>
        <scheme val="minor"/>
      </font>
      <numFmt numFmtId="165" formatCode="0.00,,\ &quot;Mi&quot;"/>
      <border outline="0">
        <bottom style="medium">
          <color theme="0"/>
        </bottom>
      </border>
    </dxf>
  </rfmt>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4" sId="1">
    <oc r="Y20" t="inlineStr">
      <is>
        <t>04 - LICITAÇÃO /CONTRATAÇÃO</t>
      </is>
    </oc>
    <nc r="Y20" t="inlineStr">
      <is>
        <t>03 - AGUARDANDO ORDEM DE SERVIÇO</t>
      </is>
    </nc>
  </rcc>
  <rcc rId="765" sId="1">
    <oc r="Y21" t="inlineStr">
      <is>
        <t>04 - LICITAÇÃO /CONTRATAÇÃO</t>
      </is>
    </oc>
    <nc r="Y21" t="inlineStr">
      <is>
        <t>03 - AGUARDANDO ORDEM DE SERVIÇO</t>
      </is>
    </nc>
  </rcc>
  <rcc rId="766" sId="1">
    <oc r="Y22" t="inlineStr">
      <is>
        <t>04 - LICITAÇÃO /CONTRATAÇÃO</t>
      </is>
    </oc>
    <nc r="Y22" t="inlineStr">
      <is>
        <t>03 - AGUARDANDO ORDEM DE SERVIÇO</t>
      </is>
    </nc>
  </rcc>
  <rcc rId="767" sId="1">
    <oc r="Y33" t="inlineStr">
      <is>
        <t>04 - LICITAÇÃO /CONTRATAÇÃO</t>
      </is>
    </oc>
    <nc r="Y33" t="inlineStr">
      <is>
        <t>03 - AGUARDANDO ORDEM DE SERVIÇO</t>
      </is>
    </nc>
  </rcc>
  <rcc rId="768" sId="1">
    <oc r="Y34" t="inlineStr">
      <is>
        <t>04 - LICITAÇÃO /CONTRATAÇÃO</t>
      </is>
    </oc>
    <nc r="Y34" t="inlineStr">
      <is>
        <t>03 - AGUARDANDO ORDEM DE SERVIÇO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8" sId="1">
    <oc r="AI440" t="inlineStr">
      <is>
        <t>Complementação de documentação e fechamento da engenharia</t>
      </is>
    </oc>
    <nc r="AI440" t="inlineStr">
      <is>
        <t>Atendido pela CERB no prazo, que era até 31/08/2026, está em análise pela Caixa.</t>
      </is>
    </nc>
  </rcc>
  <rcc rId="779" sId="1" numFmtId="19">
    <oc r="AJ440">
      <v>46265</v>
    </oc>
    <nc r="AJ440"/>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5" sId="1">
    <oc r="AI440" t="inlineStr">
      <is>
        <t>Atendido pela CERB no prazo, que era até 31/08/2026, está em análise pela Caixa.</t>
      </is>
    </oc>
    <nc r="AI440" t="inlineStr">
      <is>
        <t>Atendido pela CERB no prazo, que era até 31/08/2026, está em análise pela CAIXA. A CAIXA tem 30 dias para analisar.</t>
      </is>
    </nc>
  </rcc>
  <rcc rId="786" sId="1" numFmtId="19">
    <oc r="AD436">
      <v>46265</v>
    </oc>
    <nc r="AD436">
      <v>46335</v>
    </nc>
  </rcc>
  <rcc rId="787" sId="1" numFmtId="19">
    <oc r="AD437">
      <v>46265</v>
    </oc>
    <nc r="AD437">
      <v>46335</v>
    </nc>
  </rcc>
  <rcc rId="788" sId="1" numFmtId="19">
    <oc r="AD438">
      <v>46265</v>
    </oc>
    <nc r="AD438">
      <v>46335</v>
    </nc>
  </rcc>
  <rcc rId="789" sId="1" numFmtId="19">
    <oc r="AD439">
      <v>46265</v>
    </oc>
    <nc r="AD439">
      <v>46457</v>
    </nc>
  </rcc>
  <rcc rId="790" sId="1" numFmtId="19">
    <oc r="AD440">
      <v>46265</v>
    </oc>
    <nc r="AD440"/>
  </rcc>
  <rcc rId="791" sId="1" numFmtId="19">
    <oc r="AD441">
      <v>46265</v>
    </oc>
    <nc r="AD441">
      <v>46335</v>
    </nc>
  </rcc>
  <rcc rId="792" sId="1" numFmtId="19">
    <oc r="AD442">
      <v>46265</v>
    </oc>
    <nc r="AD442">
      <v>46335</v>
    </nc>
  </rcc>
  <rcc rId="793" sId="1" numFmtId="19">
    <oc r="AD444">
      <v>46265</v>
    </oc>
    <nc r="AD444">
      <v>46335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14" start="0" length="0">
    <dxf>
      <font>
        <u/>
        <sz val="16"/>
        <color theme="10"/>
        <name val="Calibri"/>
        <scheme val="minor"/>
      </font>
      <numFmt numFmtId="165" formatCode="0.00,,\ &quot;Mi&quot;"/>
      <border outline="0">
        <bottom style="medium">
          <color theme="0"/>
        </bottom>
      </border>
    </dxf>
  </rfmt>
  <rfmt sheetId="1" sqref="AL12" start="0" length="0">
    <dxf>
      <font>
        <u/>
        <sz val="16"/>
        <color theme="10"/>
        <name val="Calibri"/>
        <scheme val="minor"/>
      </font>
      <numFmt numFmtId="165" formatCode="0.00,,\ &quot;Mi&quot;"/>
      <border outline="0">
        <bottom style="medium">
          <color theme="0"/>
        </bottom>
      </border>
    </dxf>
  </rfmt>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14" sId="1">
    <oc r="AT141" t="inlineStr">
      <is>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0"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1" sId="1">
    <oc r="AT12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32"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3" sId="1">
    <oc r="AT13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4" sId="1">
    <oc r="AT77"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0" sId="1">
    <o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1" sId="1">
    <oc r="AT92"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2" sId="1">
    <oc r="AT95"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843" sId="1">
    <oc r="AT10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9" sId="1">
    <oc r="AT84"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4"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0" sId="1">
    <oc r="AT85"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1" sId="1">
    <oc r="AT12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2" sId="1">
    <oc r="AT127"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53" sId="1">
    <oc r="AT129"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4" sId="1">
    <oc r="AT131"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55" sId="1">
    <oc r="AT132"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6" sId="1">
    <oc r="AT133" t="inlineStr">
      <is>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7" sId="1">
    <oc r="AT134"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8" sId="1">
    <oc r="AT135" t="inlineStr">
      <is>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59" sId="1">
    <oc r="AT136" t="inlineStr">
      <is>
        <r>
          <rPr>
            <b/>
            <sz val="16"/>
            <rFont val="Calibri"/>
            <family val="2"/>
          </rPr>
          <t xml:space="preserve">CE GIGOV/SA 5399/2026 - Enviado dia 28/08/26 - Informa validação do QCI.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5" sId="1">
    <oc r="AT22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1"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6" sId="1">
    <oc r="AT22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4"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7" sId="1">
    <oc r="AT23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0"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8" sId="1">
    <oc r="AT23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69" sId="1">
    <o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0" sId="1">
    <oc r="AT25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3"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871" sId="1">
    <oc r="AT265"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5" t="inlineStr">
      <is>
        <r>
          <rPr>
            <b/>
            <sz val="16"/>
            <rFont val="Calibri"/>
            <family val="2"/>
          </rPr>
          <t xml:space="preserve">.CE GIGOV/SA 5433/2026 - Enviado dia 31/08/26- Aceite dos QCIs para AIO.
</t>
        </r>
        <r>
          <rPr>
            <sz val="16"/>
            <rFont val="Calibri"/>
            <family val="2"/>
          </rPr>
          <t>CE GIGOV/SA 5141/2026 - Enviado dia 17/08/26 - informa aceite da licitação da obra e solicita providências.</t>
        </r>
        <r>
          <rPr>
            <b/>
            <sz val="16"/>
            <rFont val="Calibri"/>
            <family val="2"/>
          </rPr>
          <t xml:space="preserve">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7" sId="1">
    <oc r="AT77" t="inlineStr">
      <is>
        <r>
          <rPr>
            <b/>
            <sz val="16"/>
            <rFont val="Calibri"/>
            <family val="2"/>
          </rPr>
          <t xml:space="preserve">CE GIGOV/SA 5400/2026 - Enviado dia 28/08/26 - Informa validação do QCI.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ATUALIZAÇÃO: CE GIGOV/SA 5309/2026 - Enviado dia 31/08/26 -Consolida o acompanhamento físico-financeiro e solicita providências.
</t>
        </r>
        <r>
          <rPr>
            <sz val="16"/>
            <rFont val="Calibri"/>
            <family val="2"/>
          </rPr>
          <t>CE GIGOV/SA 5400/2026 - Enviado dia 28/08/26 - Informa validação do QCI.</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878" sId="1">
    <oc r="AT79"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9"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879" sId="1">
    <oc r="AT80" t="inlineStr">
      <is>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427" start="0" length="0">
    <dxf>
      <font>
        <b val="0"/>
        <sz val="16"/>
        <color auto="1"/>
        <name val="Calibri"/>
        <scheme val="none"/>
      </font>
      <numFmt numFmtId="30" formatCode="@"/>
      <alignment horizontal="left" indent="1" readingOrder="0"/>
    </dxf>
  </rfmt>
  <rcc rId="890" sId="1" odxf="1" dxf="1">
    <nc r="AL425" t="inlineStr">
      <is>
        <t>ETA -&gt; https://maps.app.goo.gl/E9m2WDEP7EqjLgrL9</t>
      </is>
    </nc>
    <ndxf>
      <font>
        <u/>
        <sz val="16"/>
        <color theme="10"/>
        <name val="Calibri"/>
        <scheme val="minor"/>
      </font>
      <numFmt numFmtId="165" formatCode="0.00,,\ &quot;Mi&quot;"/>
    </ndxf>
  </rcc>
  <rcc rId="891" sId="1" odxf="1" dxf="1">
    <nc r="AL427" t="inlineStr">
      <is>
        <t>ETA -&gt; https://maps.app.goo.gl/AmKSJTJQLcPBPSYb9</t>
      </is>
    </nc>
    <ndxf>
      <font>
        <u/>
        <sz val="16"/>
        <color theme="10"/>
        <name val="Calibri"/>
        <scheme val="minor"/>
      </font>
      <numFmt numFmtId="165" formatCode="0.00,,\ &quot;Mi&quot;"/>
    </ndxf>
  </rcc>
  <rcc rId="892" sId="1" odxf="1" dxf="1">
    <nc r="AL428" t="inlineStr">
      <is>
        <t>ETA -&gt; https://maps.app.goo.gl/fsrVc8Ez21ZC4PJG7</t>
      </is>
    </nc>
    <ndxf>
      <font>
        <u/>
        <sz val="16"/>
        <color theme="10"/>
        <name val="Calibri"/>
        <scheme val="minor"/>
      </font>
      <numFmt numFmtId="165" formatCode="0.00,,\ &quot;Mi&quot;"/>
    </ndxf>
  </rcc>
  <rcc rId="893" sId="1" odxf="1" dxf="1">
    <nc r="AL429" t="inlineStr">
      <is>
        <t>Estação Elevatória 2 -&gt; https://maps.app.goo.gl/MhZ3x4ZSXQ9r3wJr6</t>
      </is>
    </nc>
    <ndxf>
      <font>
        <u/>
        <sz val="16"/>
        <color theme="10"/>
        <name val="Calibri"/>
        <scheme val="minor"/>
      </font>
      <numFmt numFmtId="165" formatCode="0.00,,\ &quot;Mi&quot;"/>
    </ndxf>
  </rcc>
  <rcc rId="894" sId="1" odxf="1" dxf="1">
    <nc r="AL430" t="inlineStr">
      <is>
        <t xml:space="preserve">ETA -&gt; https://maps.app.goo.gl/XUnZ4EbphMuQvuG27 </t>
      </is>
    </nc>
    <ndxf>
      <font>
        <u/>
        <sz val="16"/>
        <color theme="10"/>
        <name val="Calibri"/>
        <scheme val="minor"/>
      </font>
      <numFmt numFmtId="165" formatCode="0.00,,\ &quot;Mi&quot;"/>
    </ndxf>
  </rcc>
  <rcc rId="895" sId="1" odxf="1" dxf="1">
    <nc r="AL432" t="inlineStr">
      <is>
        <t>ETA -&gt; https://maps.app.goo.gl/B4izrmbahp46j5MJ6</t>
      </is>
    </nc>
    <ndxf>
      <font>
        <u/>
        <sz val="16"/>
        <color theme="10"/>
        <name val="Calibri"/>
        <scheme val="minor"/>
      </font>
      <numFmt numFmtId="165" formatCode="0.00,,\ &quot;Mi&quot;"/>
    </ndxf>
  </rcc>
  <rfmt sheetId="1" sqref="AL446" start="0" length="0">
    <dxf>
      <border outline="0">
        <bottom/>
      </border>
    </dxf>
  </rfmt>
  <rcc rId="896" sId="1" odxf="1" dxf="1">
    <nc r="AL431" t="inlineStr">
      <is>
        <t>ETA -&gt; https://maps.app.goo.gl/XC5Xq1Q6ESGVGZuU7</t>
      </is>
    </nc>
    <ndxf>
      <font>
        <u/>
        <sz val="16"/>
        <color theme="10"/>
        <name val="Calibri"/>
        <scheme val="minor"/>
      </font>
      <numFmt numFmtId="165" formatCode="0.00,,\ &quot;Mi&quot;"/>
    </ndxf>
  </rcc>
  <rcc rId="897" sId="1" odxf="1" dxf="1">
    <nc r="AL433" t="inlineStr">
      <is>
        <t>ETA -&gt; https://maps.app.goo.gl/HAGgNpCFtjgAnTJg9</t>
      </is>
    </nc>
    <ndxf>
      <font>
        <u/>
        <sz val="16"/>
        <color theme="10"/>
        <name val="Calibri"/>
        <scheme val="minor"/>
      </font>
      <numFmt numFmtId="165" formatCode="0.00,,\ &quot;Mi&quot;"/>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3" sId="1">
    <oc r="AT141" t="inlineStr">
      <is>
        <r>
          <rPr>
            <b/>
            <sz val="16"/>
            <rFont val="Calibri"/>
            <family val="2"/>
          </rPr>
          <t xml:space="preserve">CE GIGOV/SA 5366/2026 - Enviado dia 27/08/26 - Parecer Técnico de Apontamentos - PRMC.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9" sId="1">
    <oc r="AL425" t="inlineStr">
      <is>
        <t>ETA -&gt; https://maps.app.goo.gl/E9m2WDEP7EqjLgrL9</t>
      </is>
    </oc>
    <nc r="AL425" t="inlineStr">
      <is>
        <t>https://maps.app.goo.gl/E9m2WDEP7EqjLgrL9</t>
      </is>
    </nc>
  </rcc>
  <rcc rId="910" sId="1">
    <oc r="AL427" t="inlineStr">
      <is>
        <t>ETA -&gt; https://maps.app.goo.gl/AmKSJTJQLcPBPSYb9</t>
      </is>
    </oc>
    <nc r="AL427" t="inlineStr">
      <is>
        <t>https://maps.app.goo.gl/AmKSJTJQLcPBPSYb9</t>
      </is>
    </nc>
  </rcc>
  <rcc rId="911" sId="1">
    <oc r="AL428" t="inlineStr">
      <is>
        <t>ETA -&gt; https://maps.app.goo.gl/fsrVc8Ez21ZC4PJG7</t>
      </is>
    </oc>
    <nc r="AL428" t="inlineStr">
      <is>
        <t>https://maps.app.goo.gl/fsrVc8Ez21ZC4PJG7</t>
      </is>
    </nc>
  </rcc>
  <rcc rId="912" sId="1">
    <oc r="AL429" t="inlineStr">
      <is>
        <t>Estação Elevatória 2 -&gt; https://maps.app.goo.gl/MhZ3x4ZSXQ9r3wJr6</t>
      </is>
    </oc>
    <nc r="AL429" t="inlineStr">
      <is>
        <t>https://maps.app.goo.gl/MhZ3x4ZSXQ9r3wJr6</t>
      </is>
    </nc>
  </rcc>
  <rcc rId="913" sId="1">
    <oc r="AL430" t="inlineStr">
      <is>
        <t xml:space="preserve">ETA -&gt; https://maps.app.goo.gl/XUnZ4EbphMuQvuG27 </t>
      </is>
    </oc>
    <nc r="AL430" t="inlineStr">
      <is>
        <t xml:space="preserve">https://maps.app.goo.gl/XUnZ4EbphMuQvuG27 </t>
      </is>
    </nc>
  </rcc>
  <rcc rId="914" sId="1">
    <oc r="AL431" t="inlineStr">
      <is>
        <t>ETA -&gt; https://maps.app.goo.gl/XC5Xq1Q6ESGVGZuU7</t>
      </is>
    </oc>
    <nc r="AL431" t="inlineStr">
      <is>
        <t>https://maps.app.goo.gl/XC5Xq1Q6ESGVGZuU7</t>
      </is>
    </nc>
  </rcc>
  <rcc rId="915" sId="1">
    <oc r="AL432" t="inlineStr">
      <is>
        <t>ETA -&gt; https://maps.app.goo.gl/B4izrmbahp46j5MJ6</t>
      </is>
    </oc>
    <nc r="AL432" t="inlineStr">
      <is>
        <t>https://maps.app.goo.gl/B4izrmbahp46j5MJ6</t>
      </is>
    </nc>
  </rcc>
  <rcc rId="916" sId="1">
    <oc r="AL433" t="inlineStr">
      <is>
        <t>ETA -&gt; https://maps.app.goo.gl/HAGgNpCFtjgAnTJg9</t>
      </is>
    </oc>
    <nc r="AL433" t="inlineStr">
      <is>
        <t>https://maps.app.goo.gl/HAGgNpCFtjgAnTJg9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2" sId="1">
    <oc r="AT141" t="inlineStr">
      <is>
        <r>
          <rPr>
            <b/>
            <sz val="16"/>
            <rFont val="Calibri"/>
            <family val="2"/>
          </rPr>
          <t xml:space="preserve">CE GIGOV/SA 3732/2026 -  Enviado dia 31/08/26 Desbloqueio de Parcela  -  BM 1 - Etapa 2.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oc>
    <nc r="AT141" t="inlineStr">
      <is>
        <r>
          <rPr>
            <b/>
            <sz val="16"/>
            <rFont val="Calibri"/>
            <family val="2"/>
          </rPr>
          <t xml:space="preserve">CE GIGOV/SA 5452/2026 - Enviado dia 31/08/26 Resposta ao Oficio nº 344/2026 -  Em resposta ao ofício em epígrafe, informamos que não vemos óbice ao atendimento ao solicitado, estando o valor de R$ 84.143,60 autorizado no TGOV.
</t>
        </r>
        <r>
          <rPr>
            <sz val="16"/>
            <rFont val="Calibri"/>
            <family val="2"/>
          </rPr>
          <t>CE GIGOV/SA 3732/2026 -  Enviado dia 31/08/26 Desbloqueio de Parcela  -  BM 1 - Etapa 2.</t>
        </r>
        <r>
          <rPr>
            <b/>
            <sz val="16"/>
            <rFont val="Calibri"/>
            <family val="2"/>
          </rPr>
          <t xml:space="preserve">
</t>
        </r>
        <r>
          <rPr>
            <sz val="16"/>
            <rFont val="Calibri"/>
            <family val="2"/>
          </rPr>
          <t>CE GIGOV/SA 5366/2026 - Enviado dia 27/08/26 - Parecer Técnico de Apontamentos - PRMC.</t>
        </r>
        <r>
          <rPr>
            <b/>
            <sz val="16"/>
            <rFont val="Calibri"/>
            <family val="2"/>
          </rPr>
          <t xml:space="preserve">
</t>
        </r>
        <r>
          <rPr>
            <sz val="16"/>
            <rFont val="Calibri"/>
            <family val="2"/>
          </rPr>
          <t>CE GIGOV/SA 4430/2026 Enviado dia 20/07/26 -  - Comunicamos o desbloqueio da parcela R$: 36.652,21.</t>
        </r>
        <r>
          <rPr>
            <b/>
            <sz val="16"/>
            <rFont val="Calibri"/>
            <family val="2"/>
          </rPr>
          <t xml:space="preserve">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8" sId="1">
    <oc r="AT108"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39"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17" t="inlineStr">
      <is>
        <r>
          <rPr>
            <b/>
            <sz val="16"/>
            <rFont val="Calibri"/>
            <family val="2"/>
          </rPr>
          <t xml:space="preserve">CE GIGOV/SA 5488/2026 - Enviado dia 01/09/26 -  Desbloqueio de parcela de obra - BM 02.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c rId="940" sId="1">
    <oc r="AT118"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8"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1" sId="1">
    <oc r="AT120"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5488/2026 - Enviado dia 01/09/26 -  Desbloqueio de parcela de obra - BM 02.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942" sId="1">
    <oc r="AT12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1" t="inlineStr">
      <is>
        <r>
          <rPr>
            <b/>
            <sz val="16"/>
            <rFont val="Calibri"/>
            <family val="2"/>
          </rPr>
          <t xml:space="preserve">CE GIGOV/SA 5488/2026 - Enviado dia 01/09/26 -  Desbloqueio de parcela de obra - BM 02.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8" sId="1" numFmtId="19">
    <oc r="AD415">
      <v>46266</v>
    </oc>
    <nc r="AD415">
      <v>46356</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9" sId="1" numFmtId="19">
    <oc r="Z354">
      <v>46295</v>
    </oc>
    <nc r="Z354">
      <v>46310</v>
    </nc>
  </rcc>
  <rcc rId="960" sId="1" numFmtId="19">
    <oc r="AD354">
      <v>46295</v>
    </oc>
    <nc r="AD354">
      <v>46310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5" sId="1">
    <o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oc>
    <nc r="AC354" t="inlineStr">
      <is>
        <t>31/08/26 - 1ª Reunião - Abertura da Licitação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0" sId="1">
    <oc r="AE354" t="inlineStr">
      <is>
        <t>- Contratação;
- Emissão do AIO pelo Mcidades.</t>
      </is>
    </oc>
    <nc r="AE354" t="inlineStr">
      <is>
        <t>- Contratação;
- Emissão do AIO pelo Mcidades.
- Emissão de OS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5" sId="1">
    <oc r="AE353" t="inlineStr">
      <is>
        <t>- Lançamento da licitação;
- Contratação;
- Emissão do AIO pelo Mcidades.</t>
      </is>
    </oc>
    <nc r="AE353" t="inlineStr">
      <is>
        <t>- Lançamento da licitação;
- Contratação;
- Emissão do AIO pelo Mcidades.</t>
      </is>
    </nc>
  </rcc>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4" sId="1">
    <oc r="AU209" t="inlineStr">
      <is>
        <t>Aviso de licitação previsto para publicar em 31/08/2026.</t>
      </is>
    </oc>
    <nc r="AU209" t="inlineStr">
      <is>
        <t>Aviso de licitação previsto para publicar em 30/09/2026.</t>
      </is>
    </nc>
  </rcc>
  <rcc rId="985" sId="1">
    <oc r="AU217" t="inlineStr">
      <is>
        <t>Aviso de licitação previsto para publicar em 31/08/2026.</t>
      </is>
    </oc>
    <nc r="AU217" t="inlineStr">
      <is>
        <t>Aviso de licitação previsto para publicar em 30/09/2026.</t>
      </is>
    </nc>
  </rcc>
  <rcc rId="986" sId="1">
    <oc r="AU225" t="inlineStr">
      <is>
        <t>Aviso de licitação previsto para publicar em 31/08/2026.</t>
      </is>
    </oc>
    <nc r="AU225" t="inlineStr">
      <is>
        <t>Aviso de licitação previsto para publicar em 30/09/2026.</t>
      </is>
    </nc>
  </rcc>
  <rcc rId="987" sId="1">
    <oc r="AU234" t="inlineStr">
      <is>
        <t>Aviso de licitação previsto para publicar em 31/08/2026.</t>
      </is>
    </oc>
    <nc r="AU234" t="inlineStr">
      <is>
        <t>Aviso de licitação previsto para publicar em 30/09/2026.</t>
      </is>
    </nc>
  </rcc>
  <rcc rId="988" sId="1">
    <oc r="AU240" t="inlineStr">
      <is>
        <t>Aviso de licitação previsto para publicar em 31/08/2026.</t>
      </is>
    </oc>
    <nc r="AU240" t="inlineStr">
      <is>
        <t>Aviso de licitação previsto para publicar em 30/09/2026.</t>
      </is>
    </nc>
  </rcc>
  <rcc rId="989" sId="1">
    <oc r="AU243" t="inlineStr">
      <is>
        <t>Aviso de licitação previsto para publicar em 31/08/2026.</t>
      </is>
    </oc>
    <nc r="AU243" t="inlineStr">
      <is>
        <t>Aviso de licitação previsto para publicar em 30/09/2026.</t>
      </is>
    </nc>
  </rcc>
  <rcc rId="990" sId="1">
    <oc r="AU251" t="inlineStr">
      <is>
        <t>Aviso de licitação previsto para publicar em 31/08/2026.</t>
      </is>
    </oc>
    <nc r="AU251" t="inlineStr">
      <is>
        <t>Aviso de licitação previsto para publicar em 30/09/2026.</t>
      </is>
    </nc>
  </rcc>
  <rcc rId="991" sId="1">
    <oc r="AU258" t="inlineStr">
      <is>
        <t>Aviso de licitação previsto para publicar em 31/08/2026.</t>
      </is>
    </oc>
    <nc r="AU258" t="inlineStr">
      <is>
        <t>Aviso de licitação previsto para publicar em 30/09/2026.</t>
      </is>
    </nc>
  </rcc>
  <rcc rId="992" sId="1">
    <oc r="AU259" t="inlineStr">
      <is>
        <t>Aviso de licitação previsto para publicar em 31/08/2026.</t>
      </is>
    </oc>
    <nc r="AU259" t="inlineStr">
      <is>
        <t>Aviso de licitação previsto para publicar em 30/09/2026.</t>
      </is>
    </nc>
  </rcc>
  <rcc rId="993" sId="1">
    <oc r="AU261" t="inlineStr">
      <is>
        <t>Aviso de licitação previsto para publicar em 31/08/2026.</t>
      </is>
    </oc>
    <nc r="AU261" t="inlineStr">
      <is>
        <t>Aviso de licitação previsto para publicar em 30/09/2026.</t>
      </is>
    </nc>
  </rcc>
  <rcc rId="994" sId="1">
    <oc r="AU266" t="inlineStr">
      <is>
        <t>Aviso de licitação previsto para publicar em 31/08/2026.</t>
      </is>
    </oc>
    <nc r="AU266" t="inlineStr">
      <is>
        <t>Aviso de licitação previsto para publicar em 30/09/2026.</t>
      </is>
    </nc>
  </rcc>
  <rcc rId="995" sId="1" numFmtId="19">
    <oc r="AN209">
      <v>46265</v>
    </oc>
    <nc r="AN209">
      <v>46295</v>
    </nc>
  </rcc>
  <rcc rId="996" sId="1" numFmtId="19">
    <oc r="AN217">
      <v>46265</v>
    </oc>
    <nc r="AN217">
      <v>46295</v>
    </nc>
  </rcc>
  <rcc rId="997" sId="1" numFmtId="19">
    <oc r="AN225">
      <v>46265</v>
    </oc>
    <nc r="AN225">
      <v>46295</v>
    </nc>
  </rcc>
  <rcc rId="998" sId="1" numFmtId="19">
    <oc r="AN234">
      <v>46265</v>
    </oc>
    <nc r="AN234">
      <v>46295</v>
    </nc>
  </rcc>
  <rcc rId="999" sId="1" numFmtId="19">
    <oc r="AN240">
      <v>46265</v>
    </oc>
    <nc r="AN240">
      <v>46295</v>
    </nc>
  </rcc>
  <rcc rId="1000" sId="1" numFmtId="19">
    <oc r="AN243">
      <v>46265</v>
    </oc>
    <nc r="AN243">
      <v>46295</v>
    </nc>
  </rcc>
  <rcc rId="1001" sId="1" numFmtId="19">
    <oc r="AN251">
      <v>46265</v>
    </oc>
    <nc r="AN251">
      <v>46295</v>
    </nc>
  </rcc>
  <rcc rId="1002" sId="1" numFmtId="19">
    <oc r="AN258">
      <v>46265</v>
    </oc>
    <nc r="AN258">
      <v>46295</v>
    </nc>
  </rcc>
  <rcc rId="1003" sId="1" numFmtId="19">
    <oc r="AN259">
      <v>46265</v>
    </oc>
    <nc r="AN259">
      <v>46295</v>
    </nc>
  </rcc>
  <rcc rId="1004" sId="1" numFmtId="19">
    <oc r="AN261">
      <v>46265</v>
    </oc>
    <nc r="AN261">
      <v>46295</v>
    </nc>
  </rcc>
  <rcc rId="1005" sId="1" numFmtId="19">
    <oc r="AN266">
      <v>46265</v>
    </oc>
    <nc r="AN266">
      <v>46295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numFmtId="19">
    <oc r="Z308">
      <v>46265</v>
    </oc>
    <nc r="Z308">
      <v>46280</v>
    </nc>
  </rcc>
  <rcc rId="1012" sId="1" numFmtId="19">
    <oc r="Z309">
      <v>46265</v>
    </oc>
    <nc r="Z309">
      <v>46280</v>
    </nc>
  </rcc>
  <rcc rId="1013" sId="1" numFmtId="19">
    <oc r="Z310">
      <v>46265</v>
    </oc>
    <nc r="Z310">
      <v>46280</v>
    </nc>
  </rcc>
  <rcc rId="1014" sId="1" numFmtId="19">
    <oc r="Z311">
      <v>46265</v>
    </oc>
    <nc r="Z311">
      <v>46280</v>
    </nc>
  </rcc>
  <rcc rId="1015" sId="1" numFmtId="19">
    <oc r="Z312">
      <v>46265</v>
    </oc>
    <nc r="Z312">
      <v>46280</v>
    </nc>
  </rcc>
  <rcc rId="1016" sId="1" numFmtId="19">
    <oc r="Z313">
      <v>46265</v>
    </oc>
    <nc r="Z313">
      <v>46280</v>
    </nc>
  </rcc>
  <rcc rId="1017" sId="1" numFmtId="19">
    <oc r="Z314">
      <v>46265</v>
    </oc>
    <nc r="Z314">
      <v>46280</v>
    </nc>
  </rcc>
  <rcc rId="1018" sId="1" numFmtId="19">
    <oc r="Z315">
      <v>46265</v>
    </oc>
    <nc r="Z315">
      <v>46280</v>
    </nc>
  </rcc>
  <rcc rId="1019" sId="1" numFmtId="19">
    <oc r="Z316">
      <v>46265</v>
    </oc>
    <nc r="Z316">
      <v>46280</v>
    </nc>
  </rcc>
  <rcc rId="1020" sId="1" numFmtId="19">
    <oc r="Z317">
      <v>46265</v>
    </oc>
    <nc r="Z317">
      <v>46280</v>
    </nc>
  </rcc>
  <rcc rId="1021" sId="1" numFmtId="19">
    <oc r="Z318">
      <v>46265</v>
    </oc>
    <nc r="Z318">
      <v>46280</v>
    </nc>
  </rcc>
  <rcc rId="1022" sId="1" numFmtId="19">
    <oc r="AD308">
      <v>46265</v>
    </oc>
    <nc r="AD308">
      <v>46280</v>
    </nc>
  </rcc>
  <rcc rId="1023" sId="1" numFmtId="19">
    <oc r="AD309">
      <v>46265</v>
    </oc>
    <nc r="AD309">
      <v>46280</v>
    </nc>
  </rcc>
  <rcc rId="1024" sId="1" numFmtId="19">
    <oc r="AD310">
      <v>46265</v>
    </oc>
    <nc r="AD310">
      <v>46280</v>
    </nc>
  </rcc>
  <rcc rId="1025" sId="1" numFmtId="19">
    <oc r="AD311">
      <v>46265</v>
    </oc>
    <nc r="AD311">
      <v>46280</v>
    </nc>
  </rcc>
  <rcc rId="1026" sId="1" numFmtId="19">
    <oc r="AD312">
      <v>46265</v>
    </oc>
    <nc r="AD312">
      <v>46280</v>
    </nc>
  </rcc>
  <rcc rId="1027" sId="1" numFmtId="19">
    <oc r="AD313">
      <v>46265</v>
    </oc>
    <nc r="AD313">
      <v>46280</v>
    </nc>
  </rcc>
  <rcc rId="1028" sId="1" numFmtId="19">
    <oc r="AD314">
      <v>46265</v>
    </oc>
    <nc r="AD314">
      <v>46280</v>
    </nc>
  </rcc>
  <rcc rId="1029" sId="1" numFmtId="19">
    <oc r="AD315">
      <v>46265</v>
    </oc>
    <nc r="AD315">
      <v>46280</v>
    </nc>
  </rcc>
  <rcc rId="1030" sId="1" numFmtId="19">
    <oc r="AD316">
      <v>46265</v>
    </oc>
    <nc r="AD316">
      <v>46280</v>
    </nc>
  </rcc>
  <rcc rId="1031" sId="1" numFmtId="19">
    <oc r="AD317">
      <v>46265</v>
    </oc>
    <nc r="AD317">
      <v>46280</v>
    </nc>
  </rcc>
  <rcc rId="1032" sId="1" numFmtId="19">
    <oc r="AD318">
      <v>46265</v>
    </oc>
    <nc r="AD318">
      <v>46280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41" sId="1">
    <oc r="AB456" t="inlineStr">
      <is>
        <t>Execução da Obra</t>
      </is>
    </oc>
    <nc r="AB456" t="inlineStr">
      <is>
        <t>Publicação de Lei Autorizativa</t>
      </is>
    </nc>
  </rcc>
  <rcc rId="1042" sId="1">
    <oc r="AC456" t="inlineStr">
      <is>
        <r>
          <t xml:space="preserve">Proposta em análise pela CAIXA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Monitorar a execução da obra  (Licitação BB nº: 1092172)</t>
        </r>
      </is>
    </nc>
  </rcc>
  <rcc rId="1043" sId="1" numFmtId="19">
    <nc r="AD456">
      <v>46325</v>
    </nc>
  </rcc>
  <rcc rId="1044" sId="1">
    <oc r="Y456" t="inlineStr">
      <is>
        <t>12 - ENVIADA PARA ANÁLISE</t>
      </is>
    </oc>
    <nc r="Y456" t="inlineStr">
      <is>
        <t>02 - ANDAMENTO</t>
      </is>
    </nc>
  </rcc>
  <rcc rId="1045" sId="1">
    <oc r="AE456" t="inlineStr">
      <is>
        <t>Caixa analisar a proposta.
Proposta habilitada ou Não habilitada</t>
      </is>
    </oc>
    <nc r="AE456" t="inlineStr">
      <is>
        <t>Validação da proposta pelo Agente Financeiro</t>
      </is>
    </nc>
  </rcc>
  <rcc rId="1046" sId="1">
    <oc r="Y464" t="inlineStr">
      <is>
        <t>12 - ENVIADA PARA ANÁLISE</t>
      </is>
    </oc>
    <nc r="Y464" t="inlineStr">
      <is>
        <t>08 - HABILITADA</t>
      </is>
    </nc>
  </rcc>
  <rcc rId="1047" sId="1">
    <nc r="AB464" t="inlineStr">
      <is>
        <t>Publicação de Lei Autorizativa</t>
      </is>
    </nc>
  </rcc>
  <rcc rId="1048" sId="1">
    <oc r="AC464" t="inlineStr">
      <is>
        <t>Proposta em análise pela CAIXA. 
Previsão de publicação de edital, condicionada  a captação de recursos</t>
      </is>
    </oc>
    <nc r="AC464" t="inlineStr">
      <is>
        <t>Definição do Estado quanto a publicação de Lei Autorizativa</t>
      </is>
    </nc>
  </rcc>
  <rcc rId="1049" sId="1" numFmtId="19">
    <nc r="AD464">
      <v>46325</v>
    </nc>
  </rcc>
  <rcc rId="1050" sId="1">
    <oc r="AE464" t="inlineStr">
      <is>
        <t>Caixa analisar a proposta.
Proposta habilitada ou Não habilitada</t>
      </is>
    </oc>
    <nc r="AE464" t="inlineStr">
      <is>
        <t xml:space="preserve">Validação da proposta pelo Agente Financeiro
</t>
      </is>
    </nc>
  </rcc>
  <rcc rId="1051" sId="1" odxf="1" dxf="1">
    <oc r="Y499" t="inlineStr">
      <is>
        <t>12 - ENVIADA PARA ANÁLISE</t>
      </is>
    </oc>
    <nc r="Y499" t="inlineStr">
      <is>
        <t>08 - HABILITADA</t>
      </is>
    </nc>
    <odxf>
      <numFmt numFmtId="164" formatCode="00"/>
    </odxf>
    <ndxf>
      <numFmt numFmtId="1" formatCode="0"/>
    </ndxf>
  </rcc>
  <rcc rId="1052" sId="1">
    <nc r="AB499" t="inlineStr">
      <is>
        <t>Publicação de Lei Autorizativa</t>
      </is>
    </nc>
  </rcc>
  <rcc rId="1053" sId="1">
    <oc r="AC499" t="inlineStr">
      <is>
        <t>Proposta em análise pela CAIXA</t>
      </is>
    </oc>
    <nc r="AC499" t="inlineStr">
      <is>
        <r>
          <t xml:space="preserve">
Definição do Estado quanto a publicação de Lei Autorizativa
</t>
        </r>
        <r>
          <rPr>
            <b/>
            <sz val="16"/>
            <color theme="1"/>
            <rFont val="Calibri"/>
            <family val="2"/>
          </rPr>
          <t/>
        </r>
      </is>
    </nc>
  </rcc>
  <rcc rId="1054" sId="1" numFmtId="19">
    <nc r="AD499">
      <v>46325</v>
    </nc>
  </rcc>
  <rcc rId="1055" sId="1">
    <oc r="AE499" t="inlineStr">
      <is>
        <t>Caixa analisar a proposta.
Proposta habilitada ou Não habilitada</t>
      </is>
    </oc>
    <nc r="AE499" t="inlineStr">
      <is>
        <t xml:space="preserve">
Validação da proposta pelo Agente Financeiro
</t>
      </is>
    </nc>
  </rcc>
  <rcc rId="1056" sId="1" numFmtId="4">
    <nc r="P464">
      <v>36737550.840000004</v>
    </nc>
  </rcc>
  <rcc rId="1057" sId="1">
    <nc r="N464">
      <f>K464-P464</f>
    </nc>
  </rcc>
  <rcc rId="1058" sId="1" numFmtId="4">
    <oc r="N464">
      <f>K464-P464</f>
    </oc>
    <nc r="N464">
      <v>1933555.3099999949</v>
    </nc>
  </rcc>
  <rcc rId="1059" sId="1">
    <nc r="P456">
      <f>(K456*140000000)/147368421.05</f>
    </nc>
  </rcc>
  <rcc rId="1060" sId="1" numFmtId="4">
    <oc r="P456">
      <f>(K456*140000000)/147368421.05</f>
    </oc>
    <nc r="P456">
      <v>34129708.151609458</v>
    </nc>
  </rcc>
  <rcc rId="1061" sId="1">
    <nc r="P499">
      <f>(K499*140000000)/147368421.05</f>
    </nc>
  </rcc>
  <rcc rId="1062" sId="1" numFmtId="4">
    <oc r="P499">
      <f>(K499*140000000)/147368421.05</f>
    </oc>
    <nc r="P499">
      <v>105870291.84839055</v>
    </nc>
  </rcc>
  <rcc rId="1063" sId="1">
    <nc r="N499">
      <f>K499-P499</f>
    </nc>
  </rcc>
  <rcc rId="1064" sId="1">
    <nc r="N456">
      <f>K456-P456</f>
    </nc>
  </rcc>
  <rcc rId="1065" sId="1" numFmtId="4">
    <oc r="N456">
      <f>K456-P456</f>
    </oc>
    <nc r="N456">
      <v>1796300.4283905402</v>
    </nc>
  </rcc>
  <rcc rId="1066" sId="1" numFmtId="4">
    <oc r="N499">
      <f>K499-P499</f>
    </oc>
    <nc r="N499">
      <v>5572120.6216094643</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2" sId="1">
    <oc r="AW464" t="inlineStr">
      <is>
        <t>PROJETO BÁSICO EM ANDAMENTO
Conclusão prevista para abr/26</t>
      </is>
    </oc>
    <nc r="AW464" t="inlineStr">
      <is>
        <t>PROJETO BÁSICO CONCLUÍDO</t>
      </is>
    </nc>
  </rcc>
  <rcc rId="1073" sId="1">
    <oc r="AW456" t="inlineStr">
      <is>
        <t>PROJETO BÁSICO EM ANDAMENTO
Conclusão prevista para agosto/26</t>
      </is>
    </oc>
    <nc r="AW456" t="inlineStr">
      <is>
        <t>PROJETO BÁSICO EM ANDAMENTO
Conclusão prevista para 30/11/2026</t>
      </is>
    </nc>
  </rcc>
  <rcc rId="1074" sId="1">
    <oc r="AW499" t="inlineStr">
      <is>
        <t>PROJETO BÁSICO EM ANDAMENTO
Conclusão prevista para agosto/26</t>
      </is>
    </oc>
    <nc r="AW499" t="inlineStr">
      <is>
        <t>PROJETO BÁSICO EM ANDAMENTO
Conclusão prevista para 30/11/2026</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0" sId="1">
    <nc r="V456" t="inlineStr">
      <is>
        <t>FGTS</t>
      </is>
    </nc>
  </rcc>
  <rcc rId="1081" sId="1">
    <nc r="V464" t="inlineStr">
      <is>
        <t>FGTS</t>
      </is>
    </nc>
  </rcc>
  <rcc rId="1082" sId="1">
    <nc r="V499" t="inlineStr">
      <is>
        <t>FGTS</t>
      </is>
    </nc>
  </rcc>
  <rcc rId="1083" sId="1" numFmtId="4">
    <nc r="W456">
      <v>12</v>
    </nc>
  </rcc>
  <rcc rId="1084" sId="1" numFmtId="4">
    <nc r="R456">
      <v>11171690</v>
    </nc>
  </rcc>
  <rcc rId="1085" sId="1" numFmtId="19">
    <nc r="AR456">
      <v>46611</v>
    </nc>
  </rcc>
  <rcc rId="1086" sId="1" numFmtId="19">
    <nc r="AS456">
      <v>46611</v>
    </nc>
  </rcc>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7" sId="1">
    <oc r="AC456" t="inlineStr">
      <is>
        <r>
          <t xml:space="preserve">Definição do Estado quanto a publicação de Lei Autorizativa
</t>
        </r>
        <r>
          <rPr>
            <b/>
            <sz val="16"/>
            <rFont val="Calibri"/>
            <family val="2"/>
          </rPr>
          <t>Monitorar a execução da obra  (Licitação BB nº: 1092172)</t>
        </r>
      </is>
    </oc>
    <nc r="AC456" t="inlineStr">
      <is>
        <r>
          <t xml:space="preserve">Definição do Estado quanto a publicação de Lei Autorizativa
</t>
        </r>
        <r>
          <rPr>
            <b/>
            <sz val="16"/>
            <rFont val="Calibri"/>
            <family val="2"/>
          </rPr>
          <t xml:space="preserve">Monitorar a execução da obra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8" sId="1">
    <nc r="AL333" t="inlineStr">
      <is>
        <t>https://maps.app.goo.gl/4by5HfZXiCzzxzrw5</t>
      </is>
    </nc>
  </rcc>
  <rcc rId="1099" sId="1">
    <nc r="AL335" t="inlineStr">
      <is>
        <t>https://maps.app.goo.gl/RCE984kC5Ee3pKFFA</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4" sId="1">
    <nc r="AL334" t="inlineStr">
      <is>
        <t>https://maps.app.goo.gl/RNntDA9Xe9L6AWaj6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09" sId="1">
    <nc r="AL336" t="inlineStr">
      <is>
        <t>https://maps.app.goo.gl/vLk5UpfZ1PsnmSh38</t>
      </is>
    </nc>
  </rcc>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3" sId="1" numFmtId="19">
    <oc r="AO482">
      <v>46266</v>
    </oc>
    <nc r="AO482">
      <v>46274</v>
    </nc>
  </rcc>
  <rcc rId="1124" sId="1" numFmtId="19">
    <oc r="AD482">
      <v>46266</v>
    </oc>
    <nc r="AD482">
      <v>46274</v>
    </nc>
  </rcc>
  <rcc rId="1125" sId="1">
    <oc r="AC482"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6" sId="1" odxf="1" dxf="1">
    <nc r="AL445" t="inlineStr">
      <is>
        <t>https://maps.app.goo.gl/DLTKhb1khCVXBDTV9</t>
      </is>
    </nc>
    <ndxf>
      <font>
        <u/>
        <sz val="16"/>
        <color theme="10"/>
        <name val="Calibri"/>
        <scheme val="minor"/>
      </font>
      <numFmt numFmtId="165" formatCode="0.00,,\ &quot;Mi&quot;"/>
    </ndxf>
  </rcc>
  <rcc rId="1137" sId="1" odxf="1" dxf="1">
    <nc r="AL462" t="inlineStr">
      <is>
        <t>https://maps.app.goo.gl/XeL9aNnxWGxtS7TeA</t>
      </is>
    </nc>
    <ndxf>
      <font>
        <u/>
        <sz val="16"/>
        <color theme="10"/>
        <name val="Calibri"/>
        <scheme val="minor"/>
      </font>
      <numFmt numFmtId="165" formatCode="0.00,,\ &quot;Mi&quot;"/>
      <border outline="0">
        <top/>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3" sId="1" numFmtId="4">
    <oc r="AA14">
      <v>12.88</v>
    </oc>
    <nc r="AA14">
      <v>13.45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4" sId="1">
    <oc r="Y424" t="inlineStr">
      <is>
        <t>11 - EM COMPLEMENTAÇÃO</t>
      </is>
    </oc>
    <nc r="Y424" t="inlineStr">
      <is>
        <t>12 - ENVIADA PARA ANÁLISE</t>
      </is>
    </nc>
  </rcc>
  <rcc rId="1165" sId="1">
    <oc r="AC424" t="inlineStr">
      <is>
        <t>EMBASA complementar a documentação e enviar para CAIXA</t>
      </is>
    </oc>
    <nc r="AC424" t="inlineStr">
      <is>
        <t>Proposta em análise pela CAIXA</t>
      </is>
    </nc>
  </rcc>
  <rcc rId="1166" sId="1">
    <oc r="Y423" t="inlineStr">
      <is>
        <t>11 - EM COMPLEMENTAÇÃO</t>
      </is>
    </oc>
    <nc r="Y423" t="inlineStr">
      <is>
        <t>12 - ENVIADA PARA ANÁLISE</t>
      </is>
    </nc>
  </rcc>
  <rcc rId="1167" sId="1">
    <oc r="AC423" t="inlineStr">
      <is>
        <t>EMBASA complementar a documentação e enviar para CAIXA</t>
      </is>
    </oc>
    <nc r="AC423" t="inlineStr">
      <is>
        <t>Proposta em análise pela CAIXA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3" sId="1">
    <oc r="AC308" t="inlineStr">
      <is>
        <t>CE GIGOV/AS 5147/2026 - Solicitações para continuidades do Processo - Análise do VRPL (17/8/26) - documentação será enviada até 31/08 (inf. Sedur)
Documentação para VRPL enviada em 16/07/26 (Transferegov).
Resultado da Licitação / Adjud. e Homologação DOE - 02/07/26.</t>
      </is>
    </oc>
    <nc r="AC308" t="inlineStr">
      <is>
        <r>
          <t xml:space="preserve">CE GIGOV/AS 5147/2026 - Solicitações para continuidades do Processo - Análise do VRPL (17/8/26) - Sedur não informa qdo enviará documentação solicitada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8" sId="1" numFmtId="4">
    <oc r="AA76">
      <v>3.5</v>
    </oc>
    <nc r="AA76">
      <v>12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4" sId="1">
    <oc r="AC309"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9" t="inlineStr">
      <is>
        <r>
          <t xml:space="preserve">CE GIGOV/AS 4695/2026 - Solicitações para continuidades do Processo - Análise do VRPL (29/07/26) - Sedru não informa qdo enviará a documetação solicitada.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5" sId="1" numFmtId="4">
    <oc r="AA83">
      <v>3.5</v>
    </oc>
    <nc r="AA83">
      <v>30</v>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6" sId="1" numFmtId="4">
    <oc r="AA81">
      <v>3.5</v>
    </oc>
    <nc r="AA81">
      <v>5</v>
    </nc>
  </rcc>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7" sId="1" numFmtId="4">
    <oc r="AA78">
      <v>6.5</v>
    </oc>
    <nc r="AA78">
      <v>14</v>
    </nc>
  </rcc>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8" sId="1">
    <oc r="AC308" t="inlineStr">
      <is>
        <r>
          <t xml:space="preserve">CE GIGOV/AS 5147/2026 - Solicitações para continuidades do Processo - Análise do VRPL (17/8/26) - Sedur não informa qdo enviará documentação solicitada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oc>
    <nc r="AC308" t="inlineStr">
      <is>
        <r>
          <t xml:space="preserve">CE GIGOV/AS 5147/2026 - Solicitações para continuidades do Processo - Análise do VRPL (17/8/26) - Sedur não informa prazo p/ atendimento à Caixa - </t>
        </r>
        <r>
          <rPr>
            <strike/>
            <sz val="16"/>
            <rFont val="Calibri"/>
            <family val="2"/>
          </rPr>
          <t>documentação será enviada até 31/08 (inf. Sedur)</t>
        </r>
        <r>
          <rPr>
            <sz val="16"/>
            <rFont val="Calibri"/>
            <family val="2"/>
          </rPr>
          <t xml:space="preserve">
Documentação para VRPL enviada em 16/07/26 (Transferegov).
Resultado da Licitação / Adjud. e Homologação DOE - 02/07/26.</t>
        </r>
      </is>
    </nc>
  </rcc>
  <rcc rId="1189" sId="1">
    <oc r="AC309" t="inlineStr">
      <is>
        <r>
          <t xml:space="preserve">CE GIGOV/AS 4695/2026 - Solicitações para continuidades do Processo - Análise do VRPL (29/07/26) - Sedru não informa qdo enviará a documetação solicitada.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oc>
    <nc r="AC309" t="inlineStr">
      <is>
        <r>
          <t xml:space="preserve">CE GIGOV/AS 4695/2026 - Solicitações para continuidades do Processo - Análise do VRPL (29/07/26) - Sedur não informa prazo p/ atendimento à Caixa -  </t>
        </r>
        <r>
          <rPr>
            <strike/>
            <sz val="16"/>
            <rFont val="Calibri"/>
            <family val="2"/>
          </rPr>
          <t>documentação será enviada até 31/08 12/08 (inf. Sedur)</t>
        </r>
        <r>
          <rPr>
            <sz val="16"/>
            <rFont val="Calibri"/>
            <family val="2"/>
          </rPr>
          <t xml:space="preserve">
Documentação para VRPL enviada em 15/07/26 (Transferegov)
Resultado da Licitação / Adjud. e Homologação DOE - 17/06/26</t>
        </r>
      </is>
    </nc>
  </rcc>
  <rcc rId="1190" sId="1">
    <oc r="AC310"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oc>
    <nc r="AC310" t="inlineStr">
      <is>
        <r>
          <t xml:space="preserve">CE GIGOV/AS 5146/2026 -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(Retificado o valor no DOE 14/07/26)
Documentação para VRPL enviada em 16/07/26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9" sId="1" numFmtId="4">
    <oc r="AA82">
      <v>3.1</v>
    </oc>
    <nc r="AA82">
      <v>4</v>
    </nc>
  </rcc>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00" sId="1" numFmtId="4">
    <oc r="AA116">
      <v>82</v>
    </oc>
    <nc r="AA116">
      <v>92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06" sId="1" numFmtId="4">
    <oc r="AA79">
      <v>4</v>
    </oc>
    <nc r="AA79">
      <v>5.71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2" sId="1" numFmtId="4">
    <oc r="AA80">
      <v>20</v>
    </oc>
    <nc r="AA80">
      <v>44.17</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8" sId="1" numFmtId="4">
    <nc r="AA456">
      <v>0</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4" sId="1" numFmtId="4">
    <oc r="AA118">
      <v>2</v>
    </oc>
    <nc r="AA118">
      <v>3.02</v>
    </nc>
  </rcc>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5" sId="1" numFmtId="4">
    <oc r="AA108">
      <v>3</v>
    </oc>
    <nc r="AA108">
      <v>4.0199999999999996</v>
    </nc>
  </rcc>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26" sId="1">
    <oc r="AC118" t="inlineStr">
      <is>
        <t>Empresa contratada entregar a CONDER os projetos executivos (Já foram iniciados topografia e sondagem).</t>
      </is>
    </oc>
    <nc r="AC118"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32" sId="1">
    <oc r="AC311"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1" t="inlineStr">
      <is>
        <r>
          <t xml:space="preserve">CE GIGOV/SA 4846/2026 - Solicitações para Continuidade do Processo - análise VRPL (04/08/26) - Sedur não informa prazo p/ atendimento à Caixa </t>
        </r>
        <r>
          <rPr>
            <strike/>
            <sz val="16"/>
            <rFont val="Calibri"/>
            <family val="2"/>
          </rPr>
          <t>documentação será enviada até 31/08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37" sId="1" numFmtId="4">
    <oc r="AA120">
      <v>2</v>
    </oc>
    <nc r="AA120">
      <v>3.01</v>
    </nc>
  </rcc>
  <rcc rId="1238" sId="1">
    <oc r="AC120" t="inlineStr">
      <is>
        <t>Empresa contratada entregar a CONDER os projetos executivos (Já foram iniciados topografia e sondagem).</t>
      </is>
    </oc>
    <nc r="AC120"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44" sId="1">
    <oc r="AC312"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2" t="inlineStr">
      <is>
        <r>
          <t xml:space="preserve">CE GIGOV/SA 4629/2026 - Solicitações para continuidade da análise da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(Retificado valor no DOE 14/07/026)
Documentação para VRPL enviada em 16/07/26 (Transferegov)</t>
        </r>
      </is>
    </nc>
  </rcc>
  <rcc rId="1245" sId="1">
    <o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oc>
    <nc r="AC313" t="inlineStr">
      <is>
        <r>
          <t xml:space="preserve">CE GIGOV/SA 4621/2026 -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26/06/26 (Transferegov)</t>
        </r>
      </is>
    </nc>
  </rcc>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46" sId="1" numFmtId="4">
    <oc r="AA117">
      <v>3</v>
    </oc>
    <nc r="AA117">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2" sId="1">
    <oc r="AC314"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4" t="inlineStr">
      <is>
        <r>
          <t xml:space="preserve">CE GIGOV/SA 4646/2026 - Solicitações para Continuidade da Análise da VRPL (28/07/26) - Sedur não informa prazo p/ atendimento à Caixa </t>
        </r>
        <r>
          <rPr>
            <strike/>
            <sz val="16"/>
            <rFont val="Calibri"/>
            <family val="2"/>
          </rPr>
          <t>documentação será enviada até 31/08 12/08 (inf. Sedur)</t>
        </r>
        <r>
          <rPr>
            <sz val="16"/>
            <rFont val="Calibri"/>
            <family val="2"/>
          </rPr>
          <t xml:space="preserve">
Resultado da Licitação / Adjudicação e Homologação DOE - 17/06/26
Documentação para VRPL enviada em 03/07/26 (Transferegov)</t>
        </r>
      </is>
    </nc>
  </rcc>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3" sId="1">
    <oc r="AC315"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5" t="inlineStr">
      <is>
        <r>
          <t xml:space="preserve">CE GIGOV/AS 4690/2026 - Solicitações para continuidade do Processo - análise VRPL (29/07/26)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- 02/07/26 (Retificação de valor DOE 14/07/26)
Documentação para VRPL enviada em 16/07/26 (Transferegov)</t>
        </r>
      </is>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54" sId="1" numFmtId="4">
    <oc r="AA121">
      <v>32</v>
    </oc>
    <nc r="AA121">
      <v>35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60" sId="1">
    <oc r="AC316"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6" t="inlineStr">
      <is>
        <r>
          <t xml:space="preserve">CE GIGOV/SA 4628/2026 - Solicitações para Continuidade do Processo - análise VRPL (27/07/26) - Sedur não informa prazo p/ atendimento à Caixa </t>
        </r>
        <r>
          <rPr>
            <strike/>
            <sz val="16"/>
            <rFont val="Calibri"/>
            <family val="2"/>
          </rPr>
          <t>documentação será enviada até 31/08 12/08 (inf. Sedur)</t>
        </r>
        <r>
          <rPr>
            <sz val="16"/>
            <rFont val="Calibri"/>
            <family val="2"/>
          </rPr>
          <t xml:space="preserve">
Resultado da Licitação / Adjud. e Homologação DOE - 17/06/26
Documentação para VRPL enviada em 16/07/26 (Transferegov)</t>
        </r>
      </is>
    </nc>
  </rcc>
  <rcc rId="1261" sId="1">
    <oc r="AC317" t="inlineStr">
      <is>
        <t>CE GIGOV/AS 5153/2026 - Solicitações para continuidades do Processo - Análise do VRPL (17/8/26) - documentação será enviada até 31/08 (inf. Sedur)
Resultado da Licitação / Adjud. e Homologação DOE - 02/07/26
Documentação para VRPL enviada em 16/07/26 (Transferegov)</t>
      </is>
    </oc>
    <nc r="AC317" t="inlineStr">
      <is>
        <r>
          <t xml:space="preserve">CE GIGOV/AS 5153/2026 -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Resultado da Licitação / Adjud. e Homologação DOE - 02/07/26
Documentação para VRPL enviada em 16/07/26 (Transferegov)</t>
        </r>
      </is>
    </nc>
  </rcc>
  <rcc rId="1262" sId="1">
    <oc r="AC318" t="inlineStr">
      <is>
        <t>CE GIGOV/AS 5145/2026 - Solicitações para continuidades do Processo - Análise do VRPL (17/8/26) - documentação será enviada até 31/08 (inf. Sedur)
Adjudicação e Homologação Publicada no DOE de 04/06/26
Documentação para VRPL enviada em 16/07/26 (Transferegov)</t>
      </is>
    </oc>
    <nc r="AC318" t="inlineStr">
      <is>
        <r>
          <t xml:space="preserve">CE GIGOV/AS 5145/2026 - Solicitações para continuidades do Processo - Análise do VRPL (17/8/26) - Sedur não informa prazo p/ atendimento à Caixa </t>
        </r>
        <r>
          <rPr>
            <strike/>
            <sz val="16"/>
            <rFont val="Calibri"/>
            <family val="2"/>
          </rPr>
          <t>documentação será enviada até 31/08 (inf. Sedur)</t>
        </r>
        <r>
          <rPr>
            <sz val="16"/>
            <rFont val="Calibri"/>
            <family val="2"/>
          </rPr>
          <t xml:space="preserve">
Adjudicação e Homologação Publicada no DOE de 04/06/26
Documentação para VRPL enviada em 16/07/26 (Transferegov)</t>
        </r>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63" sId="1" numFmtId="19">
    <oc r="AD363">
      <v>46262</v>
    </oc>
    <nc r="AD363">
      <v>46329</v>
    </nc>
  </rcc>
  <rcc rId="1264" sId="1" numFmtId="19">
    <oc r="AD364">
      <v>46262</v>
    </oc>
    <nc r="AD364">
      <v>46330</v>
    </nc>
  </rcc>
  <rcc rId="1265" sId="1" numFmtId="19">
    <oc r="AD365">
      <v>46262</v>
    </oc>
    <nc r="AD365">
      <v>46330</v>
    </nc>
  </rcc>
  <rcc rId="1266" sId="1" numFmtId="19">
    <oc r="AD366">
      <v>46262</v>
    </oc>
    <nc r="AD366">
      <v>46330</v>
    </nc>
  </rcc>
  <rcc rId="1267" sId="1" numFmtId="19">
    <oc r="AD367">
      <v>46262</v>
    </oc>
    <nc r="AD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76" sId="1" numFmtId="19">
    <nc r="Z368">
      <v>46356</v>
    </nc>
  </rcc>
  <rcc rId="1277" sId="1" numFmtId="19">
    <nc r="AD368">
      <v>46356</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82" sId="1">
    <nc r="AB368" t="inlineStr">
      <is>
        <t>Enviar documentos para atendimento à Cláusula Suspensiva</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91" sId="1" numFmtId="4">
    <oc r="AA129">
      <v>15</v>
    </oc>
    <nc r="AA129">
      <v>55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96" sId="1" numFmtId="4">
    <oc r="AA85">
      <v>3</v>
    </oc>
    <nc r="AA85">
      <v>5.5</v>
    </nc>
  </rcc>
  <rcc rId="1297" sId="1">
    <oc r="AC85" t="inlineStr">
      <is>
        <t>Empresa contratada entregar a CONDER os projetos executivos (Já foram iniciados topografia e sondagem).</t>
      </is>
    </oc>
    <nc r="AC85"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03" sId="1" numFmtId="19">
    <nc r="AD85">
      <v>46548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09" sId="1" numFmtId="4">
    <oc r="AA126">
      <v>2</v>
    </oc>
    <nc r="AA126">
      <v>3.5</v>
    </nc>
  </rcc>
  <rcc rId="1310" sId="1">
    <oc r="AC126" t="inlineStr">
      <is>
        <t>Empresa contratada entregar a CONDER os projetos executivos (Já foram iniciados topografia e sondagem).</t>
      </is>
    </oc>
    <nc r="AC126" t="inlineStr">
      <is>
        <t>Monitorar execução da obra.</t>
      </is>
    </nc>
  </rcc>
  <rcc rId="1311" sId="1" numFmtId="19">
    <nc r="AD126">
      <v>46548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17" sId="1" numFmtId="4">
    <oc r="AA134">
      <v>75</v>
    </oc>
    <nc r="AA134">
      <v>85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3" sId="1" numFmtId="4">
    <oc r="AA132">
      <v>3</v>
    </oc>
    <nc r="AA132">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9" sId="1" numFmtId="4">
    <oc r="AA109">
      <v>2</v>
    </oc>
    <nc r="AA109">
      <v>3</v>
    </nc>
  </rcc>
  <rcc rId="1330"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6" sId="1" numFmtId="4">
    <oc r="AA110">
      <v>10.5</v>
    </oc>
    <nc r="AA110">
      <v>11.5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46" sId="1" numFmtId="4">
    <oc r="AA141">
      <v>3.5</v>
    </oc>
    <nc r="AA141">
      <v>3.52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2" sId="1" numFmtId="4">
    <oc r="AA90">
      <v>64.38</v>
    </oc>
    <nc r="AA90">
      <v>65.34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8" sId="1" numFmtId="4">
    <oc r="AA100">
      <v>64.33</v>
    </oc>
    <nc r="AA100">
      <v>68.91</v>
    </nc>
  </rcc>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59" sId="1" numFmtId="4">
    <oc r="AA95">
      <v>58.78</v>
    </oc>
    <nc r="AA95">
      <v>56.87</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0" sId="1" numFmtId="4">
    <oc r="AA91">
      <v>15</v>
    </oc>
    <nc r="AA91">
      <v>15.1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6" sId="1" numFmtId="4">
    <oc r="AA111">
      <v>17.3</v>
    </oc>
    <nc r="AA111">
      <v>24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2" sId="1" numFmtId="4">
    <oc r="AA107">
      <v>24.95</v>
    </oc>
    <nc r="AA107">
      <v>27.7</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3" sId="1" numFmtId="4">
    <oc r="AA113">
      <v>24.2</v>
    </oc>
    <nc r="AA113">
      <v>34.299999999999997</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79" sId="1" numFmtId="4">
    <oc r="AA130">
      <v>9</v>
    </oc>
    <nc r="AA130">
      <v>23</v>
    </nc>
  </rcc>
  <rcc rId="1380" sId="1" numFmtId="4">
    <oc r="AA128">
      <v>19.68</v>
    </oc>
    <nc r="AA128">
      <v>34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86" sId="1" numFmtId="4">
    <oc r="AA86">
      <v>3.5</v>
    </oc>
    <nc r="AA86">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2" sId="1" numFmtId="4">
    <oc r="AA94">
      <v>3.5</v>
    </oc>
    <nc r="AA94">
      <v>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8" sId="1" numFmtId="4">
    <oc r="AA87">
      <v>44.42</v>
    </oc>
    <nc r="AA87">
      <v>70</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99" sId="1" numFmtId="4">
    <oc r="AA97">
      <v>3.1</v>
    </oc>
    <nc r="AA97">
      <v>5</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0" sId="1" numFmtId="4">
    <oc r="AA127">
      <v>19.510000000000002</v>
    </oc>
    <nc r="AA127">
      <v>32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6" sId="1" numFmtId="4">
    <oc r="AA135">
      <v>6</v>
    </oc>
    <nc r="AA135">
      <v>14</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07" sId="1" numFmtId="4">
    <oc r="AA84">
      <v>45</v>
    </oc>
    <nc r="AA84">
      <v>55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3" sId="1" numFmtId="4">
    <oc r="AA133">
      <v>29</v>
    </oc>
    <nc r="AA133">
      <v>40</v>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4" sId="1" numFmtId="4">
    <oc r="AA98">
      <v>2.5</v>
    </oc>
    <nc r="AA98">
      <v>3</v>
    </nc>
  </rcc>
  <rcc rId="1415" sId="1" numFmtId="4">
    <oc r="AA96">
      <v>2.5</v>
    </oc>
    <nc r="AA96">
      <v>4</v>
    </nc>
  </rcc>
  <rcc rId="1416" sId="1">
    <oc r="AC96" t="inlineStr">
      <is>
        <t>Empresa contratada entregar a CONDER os projetos executivos (Já foram iniciados topografia e sondagem).</t>
      </is>
    </oc>
    <nc r="AC96" t="inlineStr">
      <is>
        <t>Monitorar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22" sId="1" numFmtId="4">
    <oc r="AA105">
      <v>21</v>
    </oc>
    <nc r="AA105">
      <v>35</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23" sId="1">
    <oc r="AT109"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424" sId="1">
    <oc r="AT110"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5524/2026 - Enviado dia 02/09/26 -Desbloqueio de parcela de obra.
</t>
        </r>
        <r>
          <rPr>
            <sz val="16"/>
            <rFont val="Calibri"/>
            <family val="2"/>
          </rPr>
          <t>CE GIGOV/SA 5098/2026 - Enviado dia 14/08/26  informamos o desbloqueio de R$ 25.197,90.</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30" sId="1" numFmtId="19">
    <nc r="AD89">
      <v>46486</v>
    </nc>
  </rcc>
  <rcc rId="1431" sId="1" numFmtId="19">
    <nc r="AD96">
      <v>46476</v>
    </nc>
  </rcc>
  <rcc rId="1432" sId="1" numFmtId="19">
    <nc r="AD105">
      <v>46476</v>
    </nc>
  </rcc>
  <rcc rId="1433" sId="1" numFmtId="19">
    <nc r="AD106">
      <v>46486</v>
    </nc>
  </rcc>
  <rcc rId="1434" sId="1">
    <oc r="AT8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435" sId="1">
    <o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436" sId="1">
    <oc r="AT89"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1437" sId="1">
    <oc r="AT9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38" sId="1">
    <o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39" sId="1">
    <oc r="AT92"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0"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441" sId="1">
    <oc r="AT95"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2" sId="1">
    <oc r="AT96" t="inlineStr">
      <is>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CE GIGOV/SA 5571/2026 -  Enviado dia 03/09/26 Desbloqueio de Parcela.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1443" sId="1">
    <oc r="AT97"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1444" sId="1">
    <oc r="AT100" t="inlineStr">
      <is>
        <r>
          <rPr>
            <b/>
            <sz val="16"/>
            <rFont val="Calibri"/>
            <family val="2"/>
          </rPr>
          <t xml:space="preserve">CE GIGOV/SA 5388/2026 -  Enviado dia 28/08/26 -Pendências para aprovação da Reprogramação e aditivo de prazo.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5" sId="1">
    <oc r="AT102"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446" sId="1">
    <oc r="AT10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447" sId="1">
    <o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53" sId="1">
    <oc r="AT498" t="inlineStr">
      <is>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8" t="inlineStr">
      <is>
        <r>
          <t xml:space="preserve">CE GIGOV/SA 5586/2026 - Enviado dia 03/09/26 - Pleito de alteração de cronograma: solicitações.
</t>
        </r>
        <r>
          <rPr>
            <sz val="16"/>
            <rFont val="Calibri"/>
            <family val="2"/>
          </rPr>
          <t>CE GIGOV/SA 5265/2026 - Enviado dia 21/08/26 - Disponibiliza Termo de Rerratificação assinado para retirada.</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3" sId="1">
    <oc r="AU447" t="inlineStr">
      <is>
        <t xml:space="preserve">
LC 065/23 - Monitorar execução da obra
Enquadrada como licitação pretérita
Investimento:  R$ 15.898.789,93
Empresa: IQ Construtora Ltda
Contrato com a empresa: R$ 12.662.857,49
</t>
      </is>
    </oc>
    <nc r="AU447" t="inlineStr">
      <is>
        <t xml:space="preserve">
LC 065/23 - Monitorar execução da obra
Enquadrada como licitação pretérita
Investimento:  R$ 15.914.233,38
Empresa: IQ Construtora Ltda
Contrato com a empresa: R$ 12.662.857,49
</t>
      </is>
    </nc>
  </rcc>
  <rcc rId="1464" sId="1">
    <oc r="AT447"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oc>
    <nc r="AT447" t="inlineStr">
      <is>
        <t>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Parte do valor faturado de obra havia sido inicialmente considerado como TC. No entanto, esse montante passou a ser classificado como Extra TC.
 Em andamento contrato do PTS. 
Valor Termo de Compromisso: R$ 14.612.511,53
Avanço físico Termo de Compromisso: 79,3% (excluindo o saldo do TC, o % representa 98,0%)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Aguardando aprovação da CAIXA.  Pendente apresentação das Notas fiscais e documentos de liquidação e Atendimento ao Art. 50.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70" sId="1">
    <oc r="AU449" t="inlineStr">
      <is>
        <t xml:space="preserve">LC 092/24 - 2ª Etapa - Monitorar execução da obra
Enquadrada como licitação pretérita
Investimento:  R$ 44.436.041,53
Empresa: Pejota Construções Ltda
Contrato com a empresa: R$ 21.991.559,06
</t>
      </is>
    </oc>
    <nc r="AU449" t="inlineStr">
      <is>
        <t xml:space="preserve">LC 092/24 - 2ª Etapa - Monitorar execução da obra
Enquadrada como licitação pretérita
Investimento:  R$ 44.563.876,83
Empresa: Pejota Construções Ltda
Contrato com a empresa: R$ 21.991.559,06
</t>
      </is>
    </nc>
  </rcc>
  <rcc rId="1471" sId="1" numFmtId="4">
    <oc r="AA449">
      <v>97</v>
    </oc>
    <nc r="AA449">
      <v>98</v>
    </nc>
  </rcc>
  <rcc rId="1472"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30/09/26.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61,0%  (excluindo o saldo do TC, o % representa 97,3%)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Aguardando aprovação da Caixa.
Pendente apresentação das Notas Fiscais e documentos de liquidação.
</t>
      </is>
    </nc>
  </rcc>
  <rcc rId="1473" sId="1">
    <o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30/09/2026 (após finalização da automação). </t>
        </r>
        <r>
          <rPr>
            <sz val="16"/>
            <rFont val="Calibri"/>
            <family val="2"/>
          </rPr>
          <t xml:space="preserve">
</t>
        </r>
        <r>
          <rPr>
            <b/>
            <sz val="16"/>
            <rFont val="Calibri"/>
            <family val="2"/>
          </rPr>
          <t>A inauguração foi realizada em 24/07/2026.</t>
        </r>
      </is>
    </nc>
  </rcc>
  <rcc rId="1474" sId="1" numFmtId="19">
    <oc r="Z449">
      <v>46269</v>
    </oc>
    <nc r="Z449">
      <v>46295</v>
    </nc>
  </rcc>
  <rcc rId="1475" sId="1" numFmtId="19">
    <oc r="AD449">
      <v>46269</v>
    </oc>
    <nc r="AD449">
      <v>46295</v>
    </nc>
  </rcc>
  <rcc rId="1476" sId="1" numFmtId="19">
    <oc r="AS449">
      <v>46269</v>
    </oc>
    <nc r="AS449">
      <v>46295</v>
    </nc>
  </rcc>
  <rcc rId="1477" sId="1">
    <o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Obra em fase de mobilização. Pendente alvará. Ordem de Serviço emitida em 02/06/26 com previsão de conclusão das obras: 22/05/2028. 
LC 175/25 com disputa realizada em 19/03/2026 (com recursos Próprios). O licitante PEJOTA CONSTRUÇÕES LTDA foi declarado vencedor do certame no dia 24/04/2026.Contrato 460025146/26 assinado em 26/05/2026 (em 02/09/2026 foi realizado o apostilamento do contrato de obra para alteração da fonte de recursos, que passou de Recursos Próprios para Novo PAC FGTS/ Próprios.).  
Contrato de Financiamento 639.466-65 do Novo PAC FGTS assinado em 10/03/2026, no valor de R$ 70.237.884,08.
Valor Contrato de Financiamento.: R$ 70.237.884,08.
Avanço físico Contrato de Financiamento 1ª etapa: 32,6%
Avanço físico Contrato de Financiamento 2ª etapa: 0,00%
Avanço físico Contrato de Financiamento.: 6,6%</t>
      </is>
    </nc>
  </rcc>
  <rcc rId="1478"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Obra em fase de mobilização. Pendente alvará. Ordem de Serviço emitida em 01/06/26 com previsão de conclusão das obras: 16/05/2029. 
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1479" sId="1">
    <o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oc>
    <n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28/08/2026, foi realizado o apostilamento do contrato de obra para alteração da fonte de recursos, que passou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85" sId="1">
    <o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Obra em execução. Alvará emitido pela Prefeirura Municipal de Livramento de Nossa Senhora em 03/09/26. Ordem de Serviço (OS)  do SES Livramento de Nossa Senhora  emitida em 27/07/2026,  com previsão de conclusão das obras em 11/07/2029.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486" sId="1">
    <oc r="AC375" t="inlineStr">
      <is>
        <t>Ordem de Serviço (OS)  do SES Livramento de Nossa Senhora  emitida em 27/07/2026,  com previsão de conclusão das obras em 11/07/2029. Obra em fase de mobilização, pendente alvará.</t>
      </is>
    </oc>
    <nc r="AC375" t="inlineStr">
      <is>
        <t>Monitorar a execução da obra</t>
      </is>
    </nc>
  </rcc>
  <rcc rId="1487" sId="1">
    <o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oc>
    <nc r="AT456" t="inlineStr">
      <is>
        <t>Obra em fase de mobilização. Pendente alvará. Ordem de Serviço (OS) da Obra do SIAA Itaparica/Vera Cruz 1ª etapa emitida em 17/08/2026 . 
A licitação das obras da 1ª etapa (com recursos próprios), LC 056/26, foi publicada em 29/04/26, com disputa realizada em 26/05/2026.  O licitante C.E.R Engenharia Ltda LTDA. foi declarado vencedor do certame no dia 12/06/2026. Licitação homologada, Contrato 460025328/26 assinado em 07/07/26.
Licença de Alteração (LA)  - Portaria 35.160 publicada em 15/08/26, com vencimento em  15/08/2030.
Valor 1ª etapa (contratado):  R$ 35.926.008,58
Valor Investimento Total:  R$ 147.36.8421,05
Empreendimento habilitado através da Portaria Mcid nº 1077 de 20/08/2026, publicado no DOU em 21/08/2026.</t>
      </is>
    </nc>
  </rcc>
  <rfmt sheetId="1" sqref="AT456">
    <dxf>
      <alignment horizontal="left" readingOrder="0"/>
    </dxf>
  </rfmt>
  <rcc rId="1488" sId="1">
    <oc r="AC456" t="inlineStr">
      <is>
        <r>
          <t xml:space="preserve">Definição do Estado quanto a publicação de Lei Autorizativa
</t>
        </r>
        <r>
          <rPr>
            <b/>
            <sz val="16"/>
            <rFont val="Calibri"/>
            <family val="2"/>
          </rPr>
          <t xml:space="preserve">Monitorar a execução da obra </t>
        </r>
      </is>
    </oc>
    <nc r="AC456" t="inlineStr">
      <is>
        <r>
          <t xml:space="preserve">Definição do Estado quanto a publicação de Lei Autorizativa
</t>
        </r>
        <r>
          <rPr>
            <b/>
            <sz val="16"/>
            <rFont val="Calibri"/>
            <family val="2"/>
          </rPr>
          <t>Obra em fase de mobilização. Pendente alvará</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94"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Obra em fase de mobilização. Pendente alvará. Ordem de Serviço (OS) da Obra do SIAA Seabra 1ª etapa assinada em 20/08/26. 
LC 161/25 (relativa à 1ª etapa) publicada, com abertura realizada em 23/02/26.  A licitante PEJOTA Construções Ltda. foi declarada vencedora do certame no dia 11/03/2026.  A 1ª etapa foi licitada com recursos Próprios (Contrato 460025093/26 assinado em 15/05/2026).
LU concedida, através da Portaria 35.249 publicada em  01/09/2026, com vencimento em 01/09/2031.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1495" sId="1">
    <oc r="AE445" t="inlineStr">
      <is>
        <t>Validação da proposta pelo Agente Financeiro
Monitorar a execução da obra</t>
      </is>
    </oc>
    <nc r="AE445" t="inlineStr">
      <is>
        <r>
          <t xml:space="preserve">Validação da proposta pelo Agente Financeiro
</t>
        </r>
        <r>
          <rPr>
            <b/>
            <sz val="16"/>
            <rFont val="Calibri"/>
            <family val="2"/>
          </rPr>
          <t>Obra em fase de mobilização. Pendente alvará</t>
        </r>
      </is>
    </nc>
  </rcc>
  <rcc rId="1496" sId="1" numFmtId="4">
    <nc r="W445">
      <v>24</v>
    </nc>
  </rcc>
  <rcc rId="1497" sId="1">
    <oc r="AT461" t="inlineStr">
      <is>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is>
    </oc>
    <nc r="AT461" t="inlineStr">
      <is>
        <t>Projeto Básico CONCLUÍDO.
Previsão de publicação de edital  em outubro/2026,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is>
    </nc>
  </rcc>
  <rcc rId="1498" sId="1" numFmtId="19">
    <oc r="AN461">
      <v>46266</v>
    </oc>
    <nc r="AN461">
      <v>46296</v>
    </nc>
  </rcc>
  <rcc rId="149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Obra em fase de mobilização. Concedido alvará pela Prefeirura Municipal de Piritiba, em fase de emissão do alvará de Miguel Calmon e o alvará de Mundo Novo não será solicitado em 2026. Ordem de Serviço  emitida em 10/08/26, com previsão de conclusão da obra em 30/07/2028. 
LC 163/25 publicada, com abertura realizada no dia 24/02/26 (com recursos Próprios). A licitante Construtora PABLO foi declarada vencedora do certame no dia 16/03/2026.  Contrato 460025107/26 assinado em 20/05/26.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1500" sId="1">
    <oc r="AC462" t="inlineStr">
      <is>
        <t>Definição do Estado quanto a publicação de Lei Autorizativa
Obra em fase de mobilização. Pendente alvará.</t>
      </is>
    </oc>
    <nc r="AC462" t="inlineStr">
      <is>
        <r>
          <t xml:space="preserve">Definição do Estado quanto a publicação de Lei Autorizativa
</t>
        </r>
        <r>
          <rPr>
            <b/>
            <sz val="16"/>
            <rFont val="Calibri"/>
            <family val="2"/>
          </rPr>
          <t xml:space="preserve">Obra em fase de mobilização. Concedido alvará pela Prefeirura Municipal de Piritiba, em fase de emissão do alvará de Miguel Calmon e o alvará de Mundo Novo não será solicitado em 2026.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06" sId="1">
    <oc r="AU385" t="inlineStr">
      <is>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is>
    </oc>
    <nc r="AU385" t="inlineStr">
      <is>
        <t>PROPONENTE : EMBASA
A licitação das obras da 1ª etapa (com recursos próprios), LC 083/26, foi publicada, com disputa ocorrida em 03/09/2026. Arrematante disponibilizará documentação até 08/09/26, para análise.
O empreendimento foi habilitado, através da Portaria 1425 de 10/12/2025 - Novo PAC FGTS 2025, no valor de R$ 170.000.000,00 (referente ao empréstimo)  e encontra-se em fase de validação pela Caixa / Mcidades.</t>
      </is>
    </nc>
  </rcc>
  <rcc rId="1507" sId="1">
    <oc r="AT397" t="inlineStr">
      <is>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is>
    </oc>
    <nc r="AT397" t="inlineStr">
      <is>
        <t>Nova publicação da  LC 073/26 (Recursos Próprios) em 29/08/2026, com disputa agendada para 11/11/2026.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is>
    </nc>
  </rcc>
  <rcc rId="1508" sId="1" numFmtId="19">
    <oc r="AN397">
      <v>46183</v>
    </oc>
    <nc r="AN397">
      <v>46263</v>
    </nc>
  </rcc>
  <rcc rId="1509" sId="1" numFmtId="4">
    <oc r="AA484">
      <v>3</v>
    </oc>
    <nc r="AA484">
      <v>7</v>
    </nc>
  </rcc>
  <rcc rId="1510" sId="1">
    <oc r="AU415" t="inlineStr">
      <is>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is>
    </oc>
    <nc r="AU415" t="inlineStr">
      <is>
        <t xml:space="preserve">PROPONENTE : EMBASA
Previsão de publicação de edital para execução da obra em novembro/2026.
Licença Prévia concedida pelo Inema, através da Portaria 35.261 , publicada em 02/09/2026 com vencimento em 02/09/2031.
O empreendimento foi contratado, por meio do Contrato de Financiamento Novo PAC 2025 FGTS (BNDES) nº 25.2.0438.2, assinado em 30/12/2025, no valor de R$  133.713.948,71 (referente ao empréstimo) .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16" sId="1">
    <oc r="AT112"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2"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517" sId="1">
    <oc r="AT114"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4"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518" sId="1">
    <o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519" sId="1">
    <oc r="AT116"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6" t="inlineStr">
      <is>
        <r>
          <rPr>
            <b/>
            <sz val="16"/>
            <rFont val="Calibri"/>
            <family val="2"/>
          </rPr>
          <t xml:space="preserve">CE GIGOV/SA 5614/2026 -Enviado dia 04/09/26 Plano de Reassentamento e Medidas Compensatórias.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520" sId="1">
    <oc r="AT124"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5614/2026 -Enviado dia 04/09/26 Plano de Reassentamento e Medidas Compensatórias. 
</t>
        </r>
        <r>
          <rPr>
            <sz val="16"/>
            <rFont val="Calibri"/>
            <family val="2"/>
          </rPr>
          <t>CE GIGOV/SA 4995/2026 -Enviado dia 10/08/26 -  Aceite do QCI.</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26" sId="1">
    <oc r="AT119"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5620/2026 - Enviado dia 04/09/26 -Pendências para a conclusão da VRPL.
</t>
        </r>
        <r>
          <rPr>
            <sz val="16"/>
            <rFont val="Calibri"/>
            <family val="2"/>
          </rPr>
          <t>CE GIGOV/SA 4995/2026 -Enviado dia 10/08/26 -  Aceite do QCI.</t>
        </r>
        <r>
          <rPr>
            <b/>
            <sz val="16"/>
            <rFont val="Calibri"/>
            <family val="2"/>
          </rPr>
          <t xml:space="preserve">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2" sId="1">
    <oc r="AT8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533" sId="1">
    <oc r="AT8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534" sId="1">
    <oc r="AT89" t="inlineStr">
      <is>
        <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1535" sId="1">
    <oc r="AT9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36" sId="1">
    <oc r="AT91"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37" sId="1">
    <oc r="AT92"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38" sId="1">
    <oc r="AT94"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539" sId="1">
    <oc r="AT95"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40" sId="1">
    <oc r="AT96" t="inlineStr">
      <is>
        <r>
          <rPr>
            <b/>
            <sz val="16"/>
            <rFont val="Calibri"/>
            <family val="2"/>
          </rPr>
          <t xml:space="preserve">CE GIGOV/SA 5571/2026 -  Enviado dia 03/09/26 Desbloqueio de Parcela.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1541" sId="1">
    <oc r="AT97"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1542" sId="1">
    <oc r="AT100" t="inlineStr">
      <is>
        <r>
          <rPr>
            <b/>
            <sz val="16"/>
            <rFont val="Calibri"/>
            <family val="2"/>
          </rPr>
          <t xml:space="preserve">CE GIGOV/SA 5571/2026 -  Enviado dia 03/09/26 Desbloqueio de Parcela.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43" sId="1">
    <oc r="AT102" t="inlineStr">
      <is>
        <r>
          <rPr>
            <b/>
            <sz val="16"/>
            <rFont val="Calibri"/>
            <family val="2"/>
          </rPr>
          <t xml:space="preserve">CE GIGOV/SA 5571/2026 -  Enviado dia 03/09/26 Desbloqueio de Parcela.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544" sId="1">
    <oc r="AT105"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545" sId="1">
    <oc r="AT106" t="inlineStr">
      <is>
        <r>
          <rPr>
            <b/>
            <sz val="16"/>
            <rFont val="Calibri"/>
            <family val="2"/>
          </rPr>
          <t xml:space="preserve">CE GIGOV/SA 5571/2026 -  Enviado dia 03/09/26 Desbloqueio de Parcela.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51" sId="1">
    <oc r="AT85"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2" sId="1">
    <oc r="AT12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6"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3" sId="1">
    <oc r="AT129"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9"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4" sId="1">
    <oc r="AT132"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CE GIGOV/SA 4744/2026 - Enviado dia 30/07/26 - Informa acatamento de PCP e valores aptos a desbloqueio</t>
        </r>
        <r>
          <rPr>
            <b/>
            <sz val="16"/>
            <rFont val="Calibri"/>
            <family val="2"/>
          </rPr>
          <t>.</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5" sId="1">
    <oc r="AT134" t="inlineStr">
      <is>
        <r>
          <rPr>
            <b/>
            <sz val="16"/>
            <rFont val="Calibri"/>
            <family val="2"/>
          </rPr>
          <t xml:space="preserve">CE GIGOV/SA 5446/2026 - Enviado dia 31/08/26 - Alteração dos fiscais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556" sId="1">
    <oc r="AT136" t="inlineStr">
      <is>
        <r>
          <rPr>
            <b/>
            <sz val="16"/>
            <rFont val="Calibri"/>
            <family val="2"/>
          </rPr>
          <t xml:space="preserve">CE GIGOV/SA 5446/2026 - Enviado dia 31/08/26 - Alteração dos fiscais de obra.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5609/2026- Enviado dia 04/09/26 - Pleito de postergação do Plano de Reassentamento da Etapa 02.
</t>
        </r>
        <r>
          <rPr>
            <sz val="16"/>
            <rFont val="Calibri"/>
            <family val="2"/>
          </rPr>
          <t>CE GIGOV/SA 5446/2026 - Enviado dia 31/08/26 - Alteração dos fiscais de obra.</t>
        </r>
        <r>
          <rPr>
            <b/>
            <sz val="16"/>
            <rFont val="Calibri"/>
            <family val="2"/>
          </rPr>
          <t xml:space="preserve">
</t>
        </r>
        <r>
          <rPr>
            <sz val="16"/>
            <rFont val="Calibri"/>
            <family val="2"/>
          </rPr>
          <t>CE GIGOV/SA 5399/2026 - Enviado dia 28/08/26 - Informa validação do QCI.</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67" sId="1">
    <oc r="AT107" t="inlineStr">
      <is>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7" t="inlineStr">
      <is>
        <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568" sId="1">
    <oc r="AT111" t="inlineStr">
      <is>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1" t="inlineStr">
      <is>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569" sId="1">
    <oc r="AT113" t="inlineStr">
      <is>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3" t="inlineStr">
      <is>
        <r>
          <rPr>
            <b/>
            <sz val="16"/>
            <rFont val="Calibri"/>
            <family val="2"/>
          </rPr>
          <t xml:space="preserve">CE GIGOV/SA 5629/2026 - Enviado dia 08/08/26 - informamos o desbloqueio de R$ 711.373,01.
</t>
        </r>
        <r>
          <rPr>
            <sz val="16"/>
            <rFont val="Calibri"/>
            <family val="2"/>
          </rPr>
          <t>CE GIGOV/SA 5310/2026 - Enviado dia 24/08/26 - Ateste dos BMs 02 a 07 e condicionantes para desbloqueio.</t>
        </r>
        <r>
          <rPr>
            <b/>
            <sz val="16"/>
            <rFont val="Calibri"/>
            <family val="2"/>
          </rPr>
          <t xml:space="preserve">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75" sId="1" numFmtId="4">
    <oc r="AA14">
      <v>13.45</v>
    </oc>
    <nc r="AA14">
      <v>13.52</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81" sId="1">
    <oc r="AT337"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oc>
    <nc r="AT337" t="inlineStr">
      <is>
        <t>A execução será dividida em 03 Etapas:
Etapa 01 - Galpão de Triagem;
Etapa 02 - Execução de 09 PDE + urbanização e infraestrutura (inf. Conder 04/09/26);
Etapa 03 - Execução de 07 PDE + urbanização e infraestrutura (inf. Conder 04/09/26).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98" sId="1">
    <oc r="X259" t="inlineStr">
      <is>
        <t>F01 - CAPTAÇÃO DE RECURSO</t>
      </is>
    </oc>
    <nc r="X259" t="inlineStr">
      <is>
        <t>F02 - LICITAÇÃO</t>
      </is>
    </nc>
  </rcc>
  <rcc rId="1599" sId="1">
    <oc r="Y259" t="inlineStr">
      <is>
        <t>05 - À LICITAR</t>
      </is>
    </oc>
    <nc r="Y259" t="inlineStr">
      <is>
        <t>04 - LICITAÇÃO /CONTRATAÇÃO</t>
      </is>
    </nc>
  </rcc>
  <rcc rId="1600" sId="1">
    <oc r="AB259" t="inlineStr">
      <is>
        <t>Elaboração TR e Edital</t>
      </is>
    </oc>
    <nc r="AB259" t="inlineStr">
      <is>
        <t>Emissão de AIO</t>
      </is>
    </nc>
  </rcc>
  <rcc rId="1601" sId="1">
    <oc r="AC259" t="inlineStr">
      <is>
        <t xml:space="preserve">Área técnica em elaboração de TR e Edital. </t>
      </is>
    </oc>
    <nc r="AC259" t="inlineStr">
      <is>
        <t>Aguardando o Ministério emitir a AIO para posterior emissão de OS.</t>
      </is>
    </nc>
  </rcc>
  <rcc rId="1602" sId="1">
    <oc r="AE259"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59" t="inlineStr">
      <is>
        <t xml:space="preserve">
Emissão de AIO
Emissão de OS 
Execução da obra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8" sId="1">
    <oc r="AB259" t="inlineStr">
      <is>
        <t>Emissão de AIO</t>
      </is>
    </oc>
    <nc r="AB259" t="inlineStr">
      <is>
        <t>Abertura das Propostas</t>
      </is>
    </nc>
  </rcc>
  <rcc rId="1609" sId="1">
    <oc r="AC259" t="inlineStr">
      <is>
        <t>Aguardando o Ministério emitir a AIO para posterior emissão de OS.</t>
      </is>
    </oc>
    <nc r="AC259" t="inlineStr">
      <is>
        <t>Acompanhar abertura das propostas.</t>
      </is>
    </nc>
  </rcc>
  <rcc rId="1610" sId="1" numFmtId="19">
    <nc r="AD259">
      <v>46300</v>
    </nc>
  </rcc>
  <rcc rId="1611" sId="1" numFmtId="19">
    <nc r="AO259">
      <v>46300</v>
    </nc>
  </rcc>
  <rcc rId="1612" sId="1">
    <oc r="AU259" t="inlineStr">
      <is>
        <t>Aviso de licitação previsto para publicar em 30/09/2026.</t>
      </is>
    </oc>
    <nc r="AU259" t="inlineStr">
      <is>
        <t>LP 089/26 - Aviso de licitação publicado no DOE dia 09/09/2026. Abertura prevista para dia 05/10/2026.</t>
      </is>
    </nc>
  </rcc>
  <rcc rId="1613" sId="1">
    <oc r="X209" t="inlineStr">
      <is>
        <t>F01 - CAPTAÇÃO DE RECURSO</t>
      </is>
    </oc>
    <nc r="X209" t="inlineStr">
      <is>
        <t>F02 - LICITAÇÃO</t>
      </is>
    </nc>
  </rcc>
  <rcc rId="1614" sId="1">
    <oc r="Y209" t="inlineStr">
      <is>
        <t>05 - À LICITAR</t>
      </is>
    </oc>
    <nc r="Y209" t="inlineStr">
      <is>
        <t>04 - LICITAÇÃO /CONTRATAÇÃO</t>
      </is>
    </nc>
  </rcc>
  <rcc rId="1615" sId="1">
    <oc r="AB209" t="inlineStr">
      <is>
        <t>Elaboração TR e Edital</t>
      </is>
    </oc>
    <nc r="AB209" t="inlineStr">
      <is>
        <t>Abertura das Propostas</t>
      </is>
    </nc>
  </rcc>
  <rcc rId="1616" sId="1">
    <oc r="AC209" t="inlineStr">
      <is>
        <t xml:space="preserve">Área técnica em elaboração de TR e Edital. </t>
      </is>
    </oc>
    <nc r="AC209" t="inlineStr">
      <is>
        <t>Acompanhar abertura das propostas.</t>
      </is>
    </nc>
  </rcc>
  <rcc rId="1617" sId="1" numFmtId="19">
    <nc r="AD209">
      <v>46300</v>
    </nc>
  </rcc>
  <rcc rId="1618" sId="1">
    <oc r="AE209"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09" t="inlineStr">
      <is>
        <t xml:space="preserve">
Monitorar conclusão da licitação
Envio de material técnico para emissão do VRPL
Análise da mandatária e emissão de VRPL
Emissão de AIO
Emissão de OS 
Execução da obra</t>
      </is>
    </nc>
  </rcc>
  <rcc rId="1619" sId="1">
    <oc r="AE259" t="inlineStr">
      <is>
        <t xml:space="preserve">
Emissão de AIO
Emissão de OS 
Execução da obra</t>
      </is>
    </oc>
    <nc r="AE259" t="inlineStr">
      <is>
        <t>Monitorar conclusão da licitação
Envio de material técnico para emissão do VRPL
Análise da mandatária e emissão de VRPL
Emissão de AIO
Emissão de OS 
Execução da obra</t>
      </is>
    </nc>
  </rcc>
  <rcc rId="1620" sId="1" numFmtId="19">
    <nc r="AO209">
      <v>46300</v>
    </nc>
  </rcc>
  <rcc rId="1621" sId="1">
    <oc r="AU209" t="inlineStr">
      <is>
        <t>Aviso de licitação previsto para publicar em 30/09/2026.</t>
      </is>
    </oc>
    <nc r="AU209" t="inlineStr">
      <is>
        <t>LP 089/26 - Aviso de licitação publicado no DOE dia 09/09/2026. Abertura prevista para dia 05/10/2026.</t>
      </is>
    </nc>
  </rcc>
  <rcc rId="1622" sId="1">
    <oc r="X217" t="inlineStr">
      <is>
        <t>F01 - CAPTAÇÃO DE RECURSO</t>
      </is>
    </oc>
    <nc r="X217" t="inlineStr">
      <is>
        <t>F02 - LICITAÇÃO</t>
      </is>
    </nc>
  </rcc>
  <rcc rId="1623" sId="1">
    <oc r="Y217" t="inlineStr">
      <is>
        <t>05 - À LICITAR</t>
      </is>
    </oc>
    <nc r="Y217" t="inlineStr">
      <is>
        <t>04 - LICITAÇÃO /CONTRATAÇÃO</t>
      </is>
    </nc>
  </rcc>
  <rcc rId="1624" sId="1">
    <oc r="AB217" t="inlineStr">
      <is>
        <t>Elaboração TR e Edital</t>
      </is>
    </oc>
    <nc r="AB217" t="inlineStr">
      <is>
        <t>Abertura das Propostas</t>
      </is>
    </nc>
  </rcc>
  <rcc rId="1625" sId="1">
    <oc r="AC217" t="inlineStr">
      <is>
        <t xml:space="preserve">Área técnica em elaboração de TR e Edital. </t>
      </is>
    </oc>
    <nc r="AC217" t="inlineStr">
      <is>
        <t>Acompanhar abertura das propostas.</t>
      </is>
    </nc>
  </rcc>
  <rcc rId="1626" sId="1" numFmtId="19">
    <nc r="AD217">
      <v>46300</v>
    </nc>
  </rcc>
  <rcc rId="1627" sId="1">
    <oc r="AE217"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17" t="inlineStr">
      <is>
        <t xml:space="preserve">
Monitorar conclusão da licitação
Envio de material técnico para emissão do VRPL
Análise da mandatária e emissão de VRPL
Emissão de AIO
Emissão de OS 
Execução da obra</t>
      </is>
    </nc>
  </rcc>
  <rcc rId="1628" sId="1" numFmtId="19">
    <nc r="AO217">
      <v>46300</v>
    </nc>
  </rcc>
  <rcc rId="1629" sId="1">
    <oc r="AU217" t="inlineStr">
      <is>
        <t>Aviso de licitação previsto para publicar em 30/09/2026.</t>
      </is>
    </oc>
    <nc r="AU217" t="inlineStr">
      <is>
        <t>LP 089/26 - Aviso de licitação publicado no DOE dia 09/09/2026. Abertura prevista para dia 05/10/2026.</t>
      </is>
    </nc>
  </rcc>
  <rcc rId="1630" sId="1">
    <oc r="X258" t="inlineStr">
      <is>
        <t>F01 - CAPTAÇÃO DE RECURSO</t>
      </is>
    </oc>
    <nc r="X258" t="inlineStr">
      <is>
        <t>F02 - LICITAÇÃO</t>
      </is>
    </nc>
  </rcc>
  <rcc rId="1631" sId="1">
    <oc r="Y258" t="inlineStr">
      <is>
        <t>05 - À LICITAR</t>
      </is>
    </oc>
    <nc r="Y258" t="inlineStr">
      <is>
        <t>04 - LICITAÇÃO /CONTRATAÇÃO</t>
      </is>
    </nc>
  </rcc>
  <rcc rId="1632" sId="1">
    <oc r="AB258" t="inlineStr">
      <is>
        <t>Elaboração TR e Edital</t>
      </is>
    </oc>
    <nc r="AB258" t="inlineStr">
      <is>
        <t>Abertura das Propostas</t>
      </is>
    </nc>
  </rcc>
  <rcc rId="1633" sId="1">
    <oc r="AC258" t="inlineStr">
      <is>
        <t xml:space="preserve">Área técnica em elaboração de TR e Edital. </t>
      </is>
    </oc>
    <nc r="AC258" t="inlineStr">
      <is>
        <t>Acompanhar abertura das propostas.</t>
      </is>
    </nc>
  </rcc>
  <rcc rId="1634" sId="1" numFmtId="19">
    <nc r="AD258">
      <v>46300</v>
    </nc>
  </rcc>
  <rcc rId="1635" sId="1">
    <oc r="AE258"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58" t="inlineStr">
      <is>
        <t xml:space="preserve">
Monitorar conclusão da licitação
Envio de material técnico para emissão do VRPL
Análise da mandatária e emissão de VRPL
Emissão de AIO
Emissão de OS 
Execução da obra</t>
      </is>
    </nc>
  </rcc>
  <rcc rId="1636" sId="1" numFmtId="19">
    <nc r="AO258">
      <v>46300</v>
    </nc>
  </rcc>
  <rcc rId="1637" sId="1">
    <oc r="AU258" t="inlineStr">
      <is>
        <t>Aviso de licitação previsto para publicar em 30/09/2026.</t>
      </is>
    </oc>
    <nc r="AU258" t="inlineStr">
      <is>
        <t>LP 089/26 - Aviso de licitação publicado no DOE dia 09/09/2026. Abertura prevista para dia 05/10/2026.</t>
      </is>
    </nc>
  </rcc>
  <rcc rId="1638" sId="1">
    <oc r="X266" t="inlineStr">
      <is>
        <t>F01 - CAPTAÇÃO DE RECURSO</t>
      </is>
    </oc>
    <nc r="X266" t="inlineStr">
      <is>
        <t>F02 - LICITAÇÃO</t>
      </is>
    </nc>
  </rcc>
  <rcc rId="1639" sId="1">
    <oc r="Y266" t="inlineStr">
      <is>
        <t>05 - À LICITAR</t>
      </is>
    </oc>
    <nc r="Y266" t="inlineStr">
      <is>
        <t>04 - LICITAÇÃO /CONTRATAÇÃO</t>
      </is>
    </nc>
  </rcc>
  <rcc rId="1640" sId="1">
    <oc r="AB266" t="inlineStr">
      <is>
        <t>Elaboração TR e Edital</t>
      </is>
    </oc>
    <nc r="AB266" t="inlineStr">
      <is>
        <t>Abertura das Propostas</t>
      </is>
    </nc>
  </rcc>
  <rcc rId="1641" sId="1">
    <oc r="AC266" t="inlineStr">
      <is>
        <t xml:space="preserve">Área técnica em elaboração de TR e Edital. </t>
      </is>
    </oc>
    <nc r="AC266" t="inlineStr">
      <is>
        <t>Acompanhar abertura das propostas.</t>
      </is>
    </nc>
  </rcc>
  <rcc rId="1642" sId="1" numFmtId="19">
    <nc r="AD266">
      <v>46300</v>
    </nc>
  </rcc>
  <rcc rId="1643" sId="1">
    <oc r="AE266"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66" t="inlineStr">
      <is>
        <t xml:space="preserve">
Monitorar conclusão da licitação
Envio de material técnico para emissão do VRPL
Análise da mandatária e emissão de VRPL
Emissão de AIO
Emissão de OS 
Execução da obra</t>
      </is>
    </nc>
  </rcc>
  <rcc rId="1644" sId="1" numFmtId="19">
    <nc r="AO266">
      <v>46300</v>
    </nc>
  </rcc>
  <rcc rId="1645" sId="1">
    <oc r="AU266" t="inlineStr">
      <is>
        <t>Aviso de licitação previsto para publicar em 30/09/2026.</t>
      </is>
    </oc>
    <nc r="AU266" t="inlineStr">
      <is>
        <t>LP 089/26 - Aviso de licitação publicado no DOE dia 09/09/2026. Abertura prevista para dia 05/10/2026.</t>
      </is>
    </nc>
  </rcc>
  <rcc rId="1646" sId="1">
    <oc r="X234" t="inlineStr">
      <is>
        <t>F01 - CAPTAÇÃO DE RECURSO</t>
      </is>
    </oc>
    <nc r="X234" t="inlineStr">
      <is>
        <t>F02 - LICITAÇÃO</t>
      </is>
    </nc>
  </rcc>
  <rcc rId="1647" sId="1">
    <oc r="Y234" t="inlineStr">
      <is>
        <t>05 - À LICITAR</t>
      </is>
    </oc>
    <nc r="Y234" t="inlineStr">
      <is>
        <t>04 - LICITAÇÃO /CONTRATAÇÃO</t>
      </is>
    </nc>
  </rcc>
  <rcc rId="1648" sId="1">
    <oc r="AB234" t="inlineStr">
      <is>
        <t>Elaboração TR e Edital</t>
      </is>
    </oc>
    <nc r="AB234" t="inlineStr">
      <is>
        <t>Abertura das Propostas</t>
      </is>
    </nc>
  </rcc>
  <rcc rId="1649" sId="1">
    <oc r="AC234" t="inlineStr">
      <is>
        <t>Área técnica em elaboração de TR e Edital. .</t>
      </is>
    </oc>
    <nc r="AC234" t="inlineStr">
      <is>
        <t>Acompanhar abertura das propostas.</t>
      </is>
    </nc>
  </rcc>
  <rcc rId="1650" sId="1" numFmtId="19">
    <nc r="AD234">
      <v>46300</v>
    </nc>
  </rcc>
  <rcc rId="1651" sId="1">
    <oc r="AE234"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34" t="inlineStr">
      <is>
        <t xml:space="preserve">
Monitorar conclusão da licitação
Envio de material técnico para emissão do VRPL
Análise da mandatária e emissão de VRPL
Emissão de AIO
Emissão de OS 
Execução da obra</t>
      </is>
    </nc>
  </rcc>
  <rcc rId="1652" sId="1" numFmtId="19">
    <nc r="AO234">
      <v>46300</v>
    </nc>
  </rcc>
  <rcc rId="1653" sId="1">
    <oc r="AU234" t="inlineStr">
      <is>
        <t>Aviso de licitação previsto para publicar em 30/09/2026.</t>
      </is>
    </oc>
    <nc r="AU234" t="inlineStr">
      <is>
        <t>LP 089/26 - Aviso de licitação publicado no DOE dia 09/09/2026. Abertura prevista para dia 05/10/2026.</t>
      </is>
    </nc>
  </rcc>
  <rcc rId="1654" sId="1">
    <oc r="X240" t="inlineStr">
      <is>
        <t>F01 - CAPTAÇÃO DE RECURSO</t>
      </is>
    </oc>
    <nc r="X240" t="inlineStr">
      <is>
        <t>F02 - LICITAÇÃO</t>
      </is>
    </nc>
  </rcc>
  <rcc rId="1655" sId="1">
    <oc r="Y240" t="inlineStr">
      <is>
        <t>05 - À LICITAR</t>
      </is>
    </oc>
    <nc r="Y240" t="inlineStr">
      <is>
        <t>04 - LICITAÇÃO /CONTRATAÇÃO</t>
      </is>
    </nc>
  </rcc>
  <rcc rId="1656" sId="1">
    <oc r="AB240" t="inlineStr">
      <is>
        <t>Elaboração TR e Edital</t>
      </is>
    </oc>
    <nc r="AB240" t="inlineStr">
      <is>
        <t>Abertura das Propostas</t>
      </is>
    </nc>
  </rcc>
  <rcc rId="1657" sId="1">
    <oc r="AC240" t="inlineStr">
      <is>
        <t xml:space="preserve">Área técnica em elaboração de TR e Edital. </t>
      </is>
    </oc>
    <nc r="AC240" t="inlineStr">
      <is>
        <t>Acompanhar abertura das propostas.</t>
      </is>
    </nc>
  </rcc>
  <rcc rId="1658" sId="1" numFmtId="19">
    <nc r="AD240">
      <v>46300</v>
    </nc>
  </rcc>
  <rcc rId="1659" sId="1">
    <oc r="AE240"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40" t="inlineStr">
      <is>
        <t xml:space="preserve">
Monitorar conclusão da licitação
Envio de material técnico para emissão do VRPL
Análise da mandatária e emissão de VRPL
Emissão de AIO
Emissão de OS 
Execução da obra</t>
      </is>
    </nc>
  </rcc>
  <rcc rId="1660" sId="1" numFmtId="19">
    <nc r="AO240">
      <v>46300</v>
    </nc>
  </rcc>
  <rcc rId="1661" sId="1">
    <oc r="AU240" t="inlineStr">
      <is>
        <t>Aviso de licitação previsto para publicar em 30/09/2026.</t>
      </is>
    </oc>
    <nc r="AU240" t="inlineStr">
      <is>
        <t>LP 089/26 - Aviso de licitação publicado no DOE dia 09/09/2026. Abertura prevista para dia 05/10/2026.</t>
      </is>
    </nc>
  </rcc>
  <rcc rId="1662" sId="1">
    <oc r="X243" t="inlineStr">
      <is>
        <t>F01 - CAPTAÇÃO DE RECURSO</t>
      </is>
    </oc>
    <nc r="X243" t="inlineStr">
      <is>
        <t>F02 - LICITAÇÃO</t>
      </is>
    </nc>
  </rcc>
  <rcc rId="1663" sId="1">
    <oc r="Y243" t="inlineStr">
      <is>
        <t>05 - À LICITAR</t>
      </is>
    </oc>
    <nc r="Y243" t="inlineStr">
      <is>
        <t>04 - LICITAÇÃO /CONTRATAÇÃO</t>
      </is>
    </nc>
  </rcc>
  <rcc rId="1664" sId="1">
    <oc r="AB243" t="inlineStr">
      <is>
        <t>Elaboração TR e Edital</t>
      </is>
    </oc>
    <nc r="AB243" t="inlineStr">
      <is>
        <t>Abertura das Propostas</t>
      </is>
    </nc>
  </rcc>
  <rcc rId="1665" sId="1">
    <oc r="AC243" t="inlineStr">
      <is>
        <t xml:space="preserve">Área técnica em elaboração de TR e Edital. </t>
      </is>
    </oc>
    <nc r="AC243" t="inlineStr">
      <is>
        <t>Acompanhar abertura das propostas.</t>
      </is>
    </nc>
  </rcc>
  <rcc rId="1666" sId="1" numFmtId="19">
    <nc r="AD243">
      <v>46300</v>
    </nc>
  </rcc>
  <rcc rId="1667" sId="1">
    <oc r="AE243"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43" t="inlineStr">
      <is>
        <t xml:space="preserve">
Monitorar conclusão da licitação
Envio de material técnico para emissão do VRPL
Análise da mandatária e emissão de VRPL
Emissão de AIO
Emissão de OS 
Execução da obra</t>
      </is>
    </nc>
  </rcc>
  <rcc rId="1668" sId="1" numFmtId="19">
    <nc r="AO243">
      <v>46300</v>
    </nc>
  </rcc>
  <rcc rId="1669" sId="1">
    <oc r="AU243" t="inlineStr">
      <is>
        <t>Aviso de licitação previsto para publicar em 30/09/2026.</t>
      </is>
    </oc>
    <nc r="AU243" t="inlineStr">
      <is>
        <t>LP 089/26 - Aviso de licitação publicado no DOE dia 09/09/2026. Abertura prevista para dia 05/10/2026.</t>
      </is>
    </nc>
  </rcc>
  <rcc rId="1670" sId="1">
    <oc r="X225" t="inlineStr">
      <is>
        <t>F01 - CAPTAÇÃO DE RECURSO</t>
      </is>
    </oc>
    <nc r="X225" t="inlineStr">
      <is>
        <t>F02 - LICITAÇÃO</t>
      </is>
    </nc>
  </rcc>
  <rcc rId="1671" sId="1">
    <oc r="Y225" t="inlineStr">
      <is>
        <t>05 - À LICITAR</t>
      </is>
    </oc>
    <nc r="Y225" t="inlineStr">
      <is>
        <t>04 - LICITAÇÃO /CONTRATAÇÃO</t>
      </is>
    </nc>
  </rcc>
  <rcc rId="1672" sId="1">
    <oc r="AB225" t="inlineStr">
      <is>
        <t>Elaboração TR e Edital</t>
      </is>
    </oc>
    <nc r="AB225" t="inlineStr">
      <is>
        <t>Abertura das Propostas</t>
      </is>
    </nc>
  </rcc>
  <rcc rId="1673" sId="1">
    <oc r="AC225" t="inlineStr">
      <is>
        <t xml:space="preserve">Área técnica em elaboração de TR e Edital. </t>
      </is>
    </oc>
    <nc r="AC225" t="inlineStr">
      <is>
        <t>Acompanhar abertura das propostas.</t>
      </is>
    </nc>
  </rcc>
  <rcc rId="1674" sId="1" numFmtId="19">
    <nc r="AD225">
      <v>46300</v>
    </nc>
  </rcc>
  <rcc rId="1675" sId="1">
    <oc r="AE225"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25" t="inlineStr">
      <is>
        <t xml:space="preserve">
Monitorar conclusão da licitação
Envio de material técnico para emissão do VRPL
Análise da mandatária e emissão de VRPL
Emissão de AIO
Emissão de OS 
Execução da obra</t>
      </is>
    </nc>
  </rcc>
  <rcc rId="1676" sId="1" numFmtId="19">
    <nc r="AO225">
      <v>46300</v>
    </nc>
  </rcc>
  <rcc rId="1677" sId="1">
    <oc r="AU225" t="inlineStr">
      <is>
        <t>Aviso de licitação previsto para publicar em 30/09/2026.</t>
      </is>
    </oc>
    <nc r="AU225" t="inlineStr">
      <is>
        <t>LP 089/26 - Aviso de licitação publicado no DOE dia 09/09/2026. Abertura prevista para dia 05/10/2026.</t>
      </is>
    </nc>
  </rcc>
  <rcc rId="1678" sId="1">
    <oc r="X251" t="inlineStr">
      <is>
        <t>F01 - CAPTAÇÃO DE RECURSO</t>
      </is>
    </oc>
    <nc r="X251" t="inlineStr">
      <is>
        <t>F02 - LICITAÇÃO</t>
      </is>
    </nc>
  </rcc>
  <rcc rId="1679" sId="1">
    <oc r="Y251" t="inlineStr">
      <is>
        <t>05 - À LICITAR</t>
      </is>
    </oc>
    <nc r="Y251" t="inlineStr">
      <is>
        <t>04 - LICITAÇÃO /CONTRATAÇÃO</t>
      </is>
    </nc>
  </rcc>
  <rcc rId="1680" sId="1">
    <oc r="AB251" t="inlineStr">
      <is>
        <t>Elaboração TR e Edital</t>
      </is>
    </oc>
    <nc r="AB251" t="inlineStr">
      <is>
        <t>Abertura das Propostas</t>
      </is>
    </nc>
  </rcc>
  <rcc rId="1681" sId="1">
    <oc r="AC251" t="inlineStr">
      <is>
        <t xml:space="preserve">Área técnica em elaboração de TR e Edital. </t>
      </is>
    </oc>
    <nc r="AC251" t="inlineStr">
      <is>
        <t>Acompanhar abertura das propostas.</t>
      </is>
    </nc>
  </rcc>
  <rcc rId="1682" sId="1" numFmtId="19">
    <nc r="AD251">
      <v>46300</v>
    </nc>
  </rcc>
  <rcc rId="1683" sId="1">
    <oc r="AE251"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51" t="inlineStr">
      <is>
        <t xml:space="preserve">
Monitorar conclusão da licitação
Envio de material técnico para emissão do VRPL
Análise da mandatária e emissão de VRPL
Emissão de AIO
Emissão de OS 
Execução da obra</t>
      </is>
    </nc>
  </rcc>
  <rcc rId="1684" sId="1" numFmtId="19">
    <nc r="AO251">
      <v>46300</v>
    </nc>
  </rcc>
  <rcc rId="1685" sId="1">
    <oc r="AU251" t="inlineStr">
      <is>
        <t>Aviso de licitação previsto para publicar em 30/09/2026.</t>
      </is>
    </oc>
    <nc r="AU251" t="inlineStr">
      <is>
        <t>LP 089/26 - Aviso de licitação publicado no DOE dia 09/09/2026. Abertura prevista para dia 05/10/2026.</t>
      </is>
    </nc>
  </rcc>
  <rcc rId="1686" sId="1">
    <oc r="E261" t="inlineStr">
      <is>
        <t>PDE 39 - Etapa 3 - Rua dos Humildes - Pau da Lima</t>
      </is>
    </oc>
    <nc r="E261" t="inlineStr">
      <is>
        <t>PDE 391 - Etapa 3 - Rua dos Humildes - Pau da Lima</t>
      </is>
    </nc>
  </rcc>
  <rcc rId="1687" sId="1">
    <oc r="X261" t="inlineStr">
      <is>
        <t>F01 - CAPTAÇÃO DE RECURSO</t>
      </is>
    </oc>
    <nc r="X261" t="inlineStr">
      <is>
        <t>F02 - LICITAÇÃO</t>
      </is>
    </nc>
  </rcc>
  <rcc rId="1688" sId="1">
    <oc r="Y261" t="inlineStr">
      <is>
        <t>05 - À LICITAR</t>
      </is>
    </oc>
    <nc r="Y261" t="inlineStr">
      <is>
        <t>04 - LICITAÇÃO /CONTRATAÇÃO</t>
      </is>
    </nc>
  </rcc>
  <rcc rId="1689" sId="1">
    <oc r="AB261" t="inlineStr">
      <is>
        <t>Elaboração TR e Edital</t>
      </is>
    </oc>
    <nc r="AB261" t="inlineStr">
      <is>
        <t>Abertura das Propostas</t>
      </is>
    </nc>
  </rcc>
  <rcc rId="1690" sId="1">
    <oc r="AC261" t="inlineStr">
      <is>
        <t xml:space="preserve">Área técnica em elaboração de TR e Edital. </t>
      </is>
    </oc>
    <nc r="AC261" t="inlineStr">
      <is>
        <t>Acompanhar abertura das propostas.</t>
      </is>
    </nc>
  </rcc>
  <rcc rId="1691" sId="1" numFmtId="19">
    <nc r="AD261">
      <v>46300</v>
    </nc>
  </rcc>
  <rcc rId="1692" sId="1">
    <oc r="AE261" t="inlineStr">
      <is>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is>
    </oc>
    <nc r="AE261" t="inlineStr">
      <is>
        <t xml:space="preserve">
Monitorar conclusão da licitação
Envio de material técnico para emissão do VRPL
Análise da mandatária e emissão de VRPL
Emissão de AIO
Emissão de OS 
Execução da obra</t>
      </is>
    </nc>
  </rcc>
  <rcc rId="1693" sId="1" numFmtId="19">
    <nc r="AO261">
      <v>46300</v>
    </nc>
  </rcc>
  <rcc rId="1694" sId="1">
    <oc r="AU261" t="inlineStr">
      <is>
        <t>Aviso de licitação previsto para publicar em 30/09/2026.</t>
      </is>
    </oc>
    <nc r="AU261" t="inlineStr">
      <is>
        <t>LP 089/26 - Aviso de licitação publicado no DOE dia 09/09/2026. Abertura prevista para dia 05/10/2026.</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00" sId="1" numFmtId="19">
    <oc r="AN209">
      <v>46295</v>
    </oc>
    <nc r="AN209">
      <v>46274</v>
    </nc>
  </rcc>
  <rcc rId="1701" sId="1" numFmtId="19">
    <oc r="AN217">
      <v>46295</v>
    </oc>
    <nc r="AN217">
      <v>46274</v>
    </nc>
  </rcc>
  <rcc rId="1702" sId="1" numFmtId="19">
    <oc r="AN225">
      <v>46295</v>
    </oc>
    <nc r="AN225">
      <v>46274</v>
    </nc>
  </rcc>
  <rcc rId="1703" sId="1" numFmtId="19">
    <oc r="AN234">
      <v>46295</v>
    </oc>
    <nc r="AN234">
      <v>46274</v>
    </nc>
  </rcc>
  <rcc rId="1704" sId="1" numFmtId="19">
    <oc r="AN240">
      <v>46295</v>
    </oc>
    <nc r="AN240">
      <v>46274</v>
    </nc>
  </rcc>
  <rcc rId="1705" sId="1" numFmtId="19">
    <oc r="AN243">
      <v>46295</v>
    </oc>
    <nc r="AN243">
      <v>46274</v>
    </nc>
  </rcc>
  <rcc rId="1706" sId="1" numFmtId="19">
    <oc r="AN251">
      <v>46295</v>
    </oc>
    <nc r="AN251">
      <v>46274</v>
    </nc>
  </rcc>
  <rcc rId="1707" sId="1" numFmtId="19">
    <oc r="AN258">
      <v>46295</v>
    </oc>
    <nc r="AN258">
      <v>46274</v>
    </nc>
  </rcc>
  <rcc rId="1708" sId="1" numFmtId="19">
    <oc r="AN259">
      <v>46295</v>
    </oc>
    <nc r="AN259">
      <v>46274</v>
    </nc>
  </rcc>
  <rcc rId="1709" sId="1" numFmtId="19">
    <oc r="AN261">
      <v>46295</v>
    </oc>
    <nc r="AN261">
      <v>46274</v>
    </nc>
  </rcc>
  <rcc rId="1710" sId="1" numFmtId="19">
    <oc r="AN266">
      <v>46295</v>
    </oc>
    <nc r="AN266">
      <v>46274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16" sId="1">
    <o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DUP N 24.798 de 08/09/26 - publicado no DOE 09/09. At= 66.562,75 m².
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22" sId="1">
    <oc r="AU324"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4" t="inlineStr">
      <is>
        <r>
          <t xml:space="preserve">Aviso de Licitação Eletronica LE 26.004/CTB publicado no DOE 05/09/2026
</t>
        </r>
        <r>
          <rPr>
            <sz val="16"/>
            <rFont val="Calibri"/>
            <family val="2"/>
          </rPr>
          <t>Comunicado de revogação da LP 25.004 publicado no DOE 11/08/26</t>
        </r>
        <r>
          <rPr>
            <b/>
            <sz val="16"/>
            <rFont val="Calibri"/>
            <family val="2"/>
          </rPr>
          <t xml:space="preserve">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1723" sId="1">
    <oc r="AT324"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oc>
    <nc r="AT324" t="inlineStr">
      <is>
        <r>
          <rPr>
            <b/>
            <sz val="16"/>
            <rFont val="Calibri"/>
            <family val="2"/>
          </rPr>
          <t>Aviso de Licitação Eletronica LE 26.004/CTB publicado no DOE 05/09/2026
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24" sId="1">
    <oc r="AU324" t="inlineStr">
      <is>
        <r>
          <t xml:space="preserve">Aviso de Licitação Eletronica LE 26.004/CTB publicado no DOE 05/09/2026
</t>
        </r>
        <r>
          <rPr>
            <sz val="16"/>
            <rFont val="Calibri"/>
            <family val="2"/>
          </rPr>
          <t>Comunicado de revogação da LP 25.004 publicado no DOE 11/08/26</t>
        </r>
        <r>
          <rPr>
            <b/>
            <sz val="16"/>
            <rFont val="Calibri"/>
            <family val="2"/>
          </rPr>
          <t xml:space="preserve">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4"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1725" sId="1">
    <oc r="AT324" t="inlineStr">
      <is>
        <r>
          <rPr>
            <b/>
            <sz val="16"/>
            <rFont val="Calibri"/>
            <family val="2"/>
          </rPr>
          <t>Aviso de Licitação Eletronica LE 26.004/CTB publicado no DOE 05/09/2026
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oc>
    <nc r="AT324"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26" sId="1" numFmtId="4">
    <oc r="AA485">
      <v>53</v>
    </oc>
    <nc r="AA485">
      <v>58</v>
    </nc>
  </rcc>
  <rcc rId="1727" sId="1" numFmtId="4">
    <oc r="AA486">
      <v>25</v>
    </oc>
    <nc r="AA486">
      <v>28</v>
    </nc>
  </rcc>
  <rcc rId="1728" sId="1" numFmtId="4">
    <oc r="AA487">
      <v>15</v>
    </oc>
    <nc r="AA487">
      <v>20</v>
    </nc>
  </rcc>
  <rcc rId="1729" sId="1" numFmtId="4">
    <oc r="AA488">
      <v>38.83</v>
    </oc>
    <nc r="AA488">
      <v>40.47</v>
    </nc>
  </rcc>
  <rcc rId="1730" sId="1" numFmtId="4">
    <oc r="AA489">
      <v>31.12</v>
    </oc>
    <nc r="AA489">
      <v>34.11</v>
    </nc>
  </rcc>
  <rcc rId="1731" sId="1" numFmtId="4">
    <oc r="AA490">
      <v>36.729999999999997</v>
    </oc>
    <nc r="AA490">
      <v>39.799999999999997</v>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7" sId="1">
    <oc r="AB498" t="inlineStr">
      <is>
        <t>Abertura das Propostas</t>
      </is>
    </oc>
    <nc r="AB498" t="inlineStr">
      <is>
        <t xml:space="preserve">Homologar e Adjudicar Licitação </t>
      </is>
    </nc>
  </rcc>
  <rcc rId="1738" sId="1">
    <oc r="AC498" t="inlineStr">
      <is>
        <t>Acompanhar abertuta das propostas</t>
      </is>
    </oc>
    <nc r="AC498" t="inlineStr">
      <is>
        <t xml:space="preserve">Em fase de análise da documentação de habilitação </t>
      </is>
    </nc>
  </rcc>
  <rcc rId="1739" sId="1" numFmtId="19">
    <oc r="AD498">
      <v>46274</v>
    </oc>
    <nc r="AD498"/>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45" sId="1">
    <oc r="AT67" t="inlineStr">
      <is>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7" t="inlineStr">
      <is>
        <r>
          <t xml:space="preserve">CE GIGOV SA 5481 2026 </t>
        </r>
        <r>
          <rPr>
            <sz val="16"/>
            <rFont val="Calibri"/>
            <family val="2"/>
          </rPr>
          <t xml:space="preserve">- Análise técnica de Engenharia Etapa 6 Macrodrenagem G2 Juazeiro
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cc rId="1746" sId="1">
    <oc r="AT66" t="inlineStr">
      <is>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6" t="inlineStr">
      <is>
        <r>
          <t xml:space="preserve">CE GIGOV/SA 5533/2026 </t>
        </r>
        <r>
          <rPr>
            <sz val="16"/>
            <rFont val="Calibri"/>
            <family val="2"/>
          </rPr>
          <t xml:space="preserve">- Pendências para elaboração do Laudo de Análise de Engenharia da Etapa 7 - Caixa solicita complementações.
</t>
        </r>
        <r>
          <rPr>
            <b/>
            <sz val="16"/>
            <rFont val="Calibri"/>
            <family val="2"/>
          </rP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47" sId="1">
    <oc r="AT48"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8" t="inlineStr">
      <is>
        <r>
          <t xml:space="preserve">CE GIGOV SA 5655 2026 - Crédito de Recursos Financeiros – Orçamento Geral da União
CE GIGOV SA 5495 2026 - Ateste de Medição do BM 02 até o BM 06
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cc rId="1748" sId="1">
    <oc r="AT55"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5" t="inlineStr">
      <is>
        <r>
          <rPr>
            <sz val="16"/>
            <rFont val="Calibri"/>
            <family val="2"/>
          </rPr>
          <t>CE GIGOV/SA 5685/2026 - Resultado da análise da documentação
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1749" sId="1">
    <oc r="AT45"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5"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5639 2026 - </t>
        </r>
        <r>
          <rPr>
            <sz val="16"/>
            <rFont val="Calibri"/>
            <family val="2"/>
          </rPr>
          <t>Condicionante Para Desbloqueio - BM 07 - Etapa 1 - COMPATIBILIDADE</t>
        </r>
        <r>
          <rPr>
            <b/>
            <sz val="16"/>
            <rFont val="Calibri"/>
            <family val="2"/>
          </rPr>
          <t xml:space="preserve">  
CE GIGOVSA 5536 2026 -</t>
        </r>
        <r>
          <rPr>
            <sz val="16"/>
            <rFont val="Calibri"/>
            <family val="2"/>
          </rPr>
          <t xml:space="preserve"> Ateste de Medição e  Desbloqueio do  BM 07 do Social</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1750" sId="1">
    <oc r="AT74"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4" t="inlineStr">
      <is>
        <r>
          <rPr>
            <b/>
            <sz val="16"/>
            <rFont val="Calibri"/>
            <family val="2"/>
          </rPr>
          <t>CE GIGOV/SA 5506/2026 -</t>
        </r>
        <r>
          <rPr>
            <sz val="16"/>
            <rFont val="Calibri"/>
            <family val="2"/>
          </rPr>
          <t xml:space="preserve"> Verificação do Resultado do Processo Licitatório - Etapa 04 (Jaguaribe)
</t>
        </r>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51" sId="1">
    <o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1752" sId="1">
    <oc r="AT64"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4" t="inlineStr">
      <is>
        <r>
          <t xml:space="preserve">CE GIGOV SA 5604 2026 Etapa 02 retirada de suspensivas e orientações para licitação
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53" sId="1" numFmtId="4">
    <oc r="AA48">
      <v>15.03</v>
    </oc>
    <nc r="AA48">
      <v>28.44</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59" sId="1" numFmtId="4">
    <oc r="AA45">
      <v>10.48</v>
    </oc>
    <nc r="AA45">
      <v>21</v>
    </nc>
  </rcc>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65" sId="1">
    <oc r="AC408" t="inlineStr">
      <is>
        <t>. 
Previsão de publicação de edital, condicionada  a captação de recursos</t>
      </is>
    </oc>
    <nc r="AC408" t="inlineStr">
      <is>
        <t>Proposta complementada e enviada. 
Previsão de publicação de edital, condicionada  a captação de recursos</t>
      </is>
    </nc>
  </rcc>
  <rcc rId="1766" sId="1">
    <nc r="AT473" t="inlineStr">
      <is>
        <t>RESULTADO DE LICITAÇÃO Nº 2026025 -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de Obras do Sistema de Abastecimento de Água, da localidade de Barcelos do Sul, no Município de Camamú, no Estado da Bahia. Empresa(s) ROBLE SERVIÇOS LTDA, no valor global de R$ 5.972.511,26 (cinco milhões, novecentos e setenta e dois mil, quinhentos e onze reais e vinte e seis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is>
    </nc>
  </rcc>
  <rcc rId="1767" sId="1">
    <nc r="AT474" t="inlineStr">
      <is>
        <t>RESULTADO DE LICITAÇÃO Nº 2026023 -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das Obras do sistema integrado de abastecimento de água das localidades de Itapicuru, Barra do Riacho, Várzea da Cruz, Poção, Aldeia e Ramalho, no Município de Feira da Mata, no Estado da Bahia. Empresa(s) EMPRENGE CONSTRUTORA LTDA, no valor global de R$16.012.394,82 (dezesseis milhões, doze mil, trezentos e noventa e quatro reais e oitenta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is>
    </nc>
  </rcc>
  <rcc rId="1768" sId="1">
    <oc r="V473" t="inlineStr">
      <is>
        <t>A DEFINIR</t>
      </is>
    </oc>
    <nc r="V473"/>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4" sId="1">
    <oc r="AB482" t="inlineStr">
      <is>
        <t>Abertura das Propostas</t>
      </is>
    </oc>
    <nc r="AB482" t="inlineStr">
      <is>
        <t xml:space="preserve">Homologar e Adjudicar Licitação </t>
      </is>
    </nc>
  </rcc>
  <rcc rId="1775" sId="1">
    <oc r="AC482" t="inlineStr">
      <is>
        <r>
          <t xml:space="preserve">Abertura de Propostas: 09/09/2026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Em fase de análise das propostas
Objeto: Execução das obras de ampliação do SIAA Jordão - Fase 1 - </t>
        </r>
        <r>
          <rPr>
            <b/>
            <sz val="16"/>
            <rFont val="Calibri"/>
            <family val="2"/>
          </rPr>
          <t>complementar</t>
        </r>
        <r>
          <rPr>
            <sz val="16"/>
            <rFont val="Calibri"/>
            <family val="2"/>
          </rPr>
          <t xml:space="preserve">, município de Camaçari - Bahia. </t>
        </r>
      </is>
    </nc>
  </rcc>
  <rcc rId="1776" sId="1" numFmtId="19">
    <oc r="AD482">
      <v>46274</v>
    </oc>
    <nc r="AD482"/>
  </rcc>
  <rcc rId="1777" sId="1">
    <oc r="AE482" t="inlineStr">
      <is>
        <t>Homologação</t>
      </is>
    </oc>
    <nc r="AE482" t="inlineStr">
      <is>
        <t>Publicar Contrato de Execução</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83" sId="1">
    <oc r="AC482" t="inlineStr">
      <is>
        <r>
          <t xml:space="preserve">Em fase de análise das propostas
Objeto: Execução das obras de ampliação do SIAA Jordão - Fase 1 - </t>
        </r>
        <r>
          <rPr>
            <b/>
            <sz val="16"/>
            <rFont val="Calibri"/>
            <family val="2"/>
          </rPr>
          <t>complementar</t>
        </r>
        <r>
          <rPr>
            <sz val="16"/>
            <rFont val="Calibri"/>
            <family val="2"/>
          </rPr>
          <t xml:space="preserve">, município de Camaçari - Bahia. </t>
        </r>
      </is>
    </oc>
    <nc r="AC482" t="inlineStr">
      <is>
        <r>
          <t xml:space="preserve">Em fase de análise das propostas. Arrematante: GN BR COMERCIALIZADORA DE ENERGIA LTDA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9" sId="1">
    <oc r="AC369" t="inlineStr">
      <is>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is>
    </oc>
    <nc r="AC369" t="inlineStr">
      <is>
        <t xml:space="preserve">
Outra(s) condição(ções) porventura indicada(s) no parecer técnico de aprovação do Plano de Trabalho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04" sId="1" numFmtId="19">
    <oc r="Z369">
      <v>46292</v>
    </oc>
    <nc r="Z369"/>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3" sId="1" numFmtId="4">
    <oc r="O357">
      <v>9176796.3200000003</v>
    </oc>
    <nc r="O357">
      <v>12232533.050000001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8" sId="1" numFmtId="4">
    <oc r="O355">
      <v>13578552.73</v>
    </oc>
    <nc r="O355">
      <v>14330722.390000001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3" sId="1">
    <oc r="E154" t="inlineStr">
      <is>
        <t xml:space="preserve"> Praça Da Liberdade</t>
      </is>
    </oc>
    <nc r="E154" t="inlineStr">
      <is>
        <t>G8 - Lote 01-  Praça Da Liberdade</t>
      </is>
    </nc>
  </rcc>
  <rcc rId="1824" sId="1">
    <oc r="AB154" t="inlineStr">
      <is>
        <t>Abertura das Propostas</t>
      </is>
    </oc>
    <nc r="AB154" t="inlineStr">
      <is>
        <t xml:space="preserve">Homologar e Adjudicar Licitação </t>
      </is>
    </nc>
  </rcc>
  <rcc rId="1825" sId="1">
    <oc r="AC154" t="inlineStr">
      <is>
        <t>Acompanhar abertura das propostas.</t>
      </is>
    </oc>
    <nc r="AC154" t="inlineStr">
      <is>
        <t>Em análise da documentação de habilitação.</t>
      </is>
    </nc>
  </rcc>
  <rcc rId="1826" sId="1" numFmtId="19">
    <oc r="AD154">
      <v>46274</v>
    </oc>
    <nc r="AD154"/>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2" sId="1">
    <oc r="AC154" t="inlineStr">
      <is>
        <t>Em análise da documentação de habilitação.</t>
      </is>
    </oc>
    <nc r="AC154" t="inlineStr">
      <is>
        <t xml:space="preserve">Em fase de análise da documentação de habilitação </t>
      </is>
    </nc>
  </rcc>
  <rcc rId="1833" sId="1">
    <oc r="AU154" t="inlineStr">
      <is>
        <t>LP 083/26 - Aviso de licitação publicado no DOE dia 13/08/2026. Abertura prevista para dia 09/09/2026.</t>
      </is>
    </oc>
    <nc r="AU154" t="inlineStr">
      <is>
        <t>LP 083/26 - Aviso de licitação publicado no DOE dia 13/08/2026.</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9" sId="1">
    <oc r="AC183" t="inlineStr">
      <is>
        <t>Acompanhar abertura das propostas.</t>
      </is>
    </oc>
    <nc r="AC183" t="inlineStr">
      <is>
        <t xml:space="preserve">Em fase de análise da documentação de habilitação </t>
      </is>
    </nc>
  </rcc>
  <rcc rId="1840" sId="1">
    <oc r="AC184" t="inlineStr">
      <is>
        <t>Acompanhar abertura das propostas.</t>
      </is>
    </oc>
    <nc r="AC184" t="inlineStr">
      <is>
        <t xml:space="preserve">Em fase de análise da documentação de habilitação </t>
      </is>
    </nc>
  </rcc>
  <rcc rId="1841" sId="1">
    <oc r="AC185" t="inlineStr">
      <is>
        <t>Acompanhar abertura das propostas.</t>
      </is>
    </oc>
    <nc r="AC185" t="inlineStr">
      <is>
        <t xml:space="preserve">Em fase de análise da documentação de habilitação </t>
      </is>
    </nc>
  </rcc>
  <rcc rId="1842" sId="1">
    <oc r="AB183" t="inlineStr">
      <is>
        <t>Abertura das Propostas</t>
      </is>
    </oc>
    <nc r="AB183" t="inlineStr">
      <is>
        <t xml:space="preserve">Homologar e Adjudicar Licitação </t>
      </is>
    </nc>
  </rcc>
  <rcc rId="1843" sId="1">
    <oc r="AB184" t="inlineStr">
      <is>
        <t>Abertura das Propostas</t>
      </is>
    </oc>
    <nc r="AB184" t="inlineStr">
      <is>
        <t xml:space="preserve">Homologar e Adjudicar Licitação </t>
      </is>
    </nc>
  </rcc>
  <rcc rId="1844" sId="1">
    <oc r="AB185" t="inlineStr">
      <is>
        <t>Abertura das Propostas</t>
      </is>
    </oc>
    <nc r="AB185" t="inlineStr">
      <is>
        <t xml:space="preserve">Homologar e Adjudicar Licitação </t>
      </is>
    </nc>
  </rcc>
  <rcc rId="1845" sId="1" numFmtId="19">
    <oc r="AD183">
      <v>46274</v>
    </oc>
    <nc r="AD183"/>
  </rcc>
  <rcc rId="1846" sId="1" numFmtId="19">
    <oc r="AD184">
      <v>46274</v>
    </oc>
    <nc r="AD184"/>
  </rcc>
  <rcc rId="1847" sId="1" numFmtId="19">
    <oc r="AD185">
      <v>46274</v>
    </oc>
    <nc r="AD185"/>
  </rcc>
  <rcc rId="1848" sId="1">
    <oc r="E183" t="inlineStr">
      <is>
        <t>Bairro Planalto I - Etapa 2</t>
      </is>
    </oc>
    <nc r="E183" t="inlineStr">
      <is>
        <t>G8 - Lote 01 - Bairro Planalto I - Etapa 2</t>
      </is>
    </nc>
  </rcc>
  <rcc rId="1849" sId="1">
    <oc r="E184" t="inlineStr">
      <is>
        <t>Bairro Planalto I - Etapa 3</t>
      </is>
    </oc>
    <nc r="E184" t="inlineStr">
      <is>
        <t>G8 - Lote 01 - Bairro Planalto I - Etapa 3</t>
      </is>
    </nc>
  </rcc>
  <rcc rId="1850" sId="1">
    <oc r="E185" t="inlineStr">
      <is>
        <t xml:space="preserve"> Bairro Planalto I - Etapa 4</t>
      </is>
    </oc>
    <nc r="E185" t="inlineStr">
      <is>
        <t>G8 - Lote 01 -  Bairro Planalto I - Etapa 4</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6" sId="1">
    <oc r="E276" t="inlineStr">
      <is>
        <t xml:space="preserve"> Rua Rio Verruga, Alto Da Boa Vista </t>
      </is>
    </oc>
    <nc r="E276" t="inlineStr">
      <is>
        <t xml:space="preserve">G8 - LOTE 02- Rua Rio Verruga, Alto Da Boa Vista </t>
      </is>
    </nc>
  </rcc>
  <rcc rId="1857" sId="1">
    <oc r="AC276" t="inlineStr">
      <is>
        <t>Acompanhar abertura das propostas.</t>
      </is>
    </oc>
    <nc r="AC276" t="inlineStr">
      <is>
        <t>Aguardando apresentação de proposta de preços ajustada.</t>
      </is>
    </nc>
  </rcc>
  <rcc rId="1858" sId="1">
    <oc r="AB276" t="inlineStr">
      <is>
        <t>Abertura das Propostas</t>
      </is>
    </oc>
    <nc r="AB276" t="inlineStr">
      <is>
        <t xml:space="preserve">Homologar e Adjudicar Licitação </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4" sId="1">
    <oc r="E160" t="inlineStr">
      <is>
        <t xml:space="preserve">Rua Mateus Vagner </t>
      </is>
    </oc>
    <nc r="E160" t="inlineStr">
      <is>
        <t xml:space="preserve">G8 -  LOTE 02 - Rua Mateus Vagner </t>
      </is>
    </nc>
  </rcc>
  <rcc rId="1865" sId="1" numFmtId="19">
    <oc r="AD276">
      <v>46274</v>
    </oc>
    <nc r="AD276"/>
  </rcc>
  <rcc rId="1866" sId="1">
    <oc r="AC160" t="inlineStr">
      <is>
        <t>Acompanhar abertura das propostas.</t>
      </is>
    </oc>
    <nc r="AC160" t="inlineStr">
      <is>
        <t>Aguardando apresentação de proposta de preços ajustada.</t>
      </is>
    </nc>
  </rcc>
  <rcc rId="1867" sId="1">
    <oc r="AB160" t="inlineStr">
      <is>
        <t>Abertura das Propostas</t>
      </is>
    </oc>
    <nc r="AB160" t="inlineStr">
      <is>
        <t xml:space="preserve">Homologar e Adjudicar Licitação </t>
      </is>
    </nc>
  </rcc>
  <rcc rId="1868" sId="1" numFmtId="19">
    <oc r="AD160">
      <v>46274</v>
    </oc>
    <nc r="AD160"/>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
    <oc r="E156" t="inlineStr">
      <is>
        <t xml:space="preserve"> Bairro Bela Vista, Ruas A E D</t>
      </is>
    </oc>
    <nc r="E156" t="inlineStr">
      <is>
        <t>G8 - LOTE 02 - Bairro Bela Vista, Ruas A E D</t>
      </is>
    </nc>
  </rcc>
  <rcc rId="1875" sId="1">
    <oc r="AB156" t="inlineStr">
      <is>
        <t>Abertura das Propostas</t>
      </is>
    </oc>
    <nc r="AB156" t="inlineStr">
      <is>
        <t xml:space="preserve">Homologar e Adjudicar Licitação </t>
      </is>
    </nc>
  </rcc>
  <rcc rId="1876" sId="1" numFmtId="19">
    <oc r="AD156">
      <v>46274</v>
    </oc>
    <nc r="AD156"/>
  </rcc>
  <rcc rId="1877" sId="1">
    <oc r="AC156" t="inlineStr">
      <is>
        <t>Acompanhar abertura das propostas.</t>
      </is>
    </oc>
    <nc r="AC156" t="inlineStr">
      <is>
        <t>Aguardando apresentação de proposta de preços ajustada.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3" sId="1">
    <oc r="E157" t="inlineStr">
      <is>
        <t>Av Vereador José Fernandes - Alto São João</t>
      </is>
    </oc>
    <nc r="E157" t="inlineStr">
      <is>
        <t>G8 - LOTE 02 - Av Vereador José Fernandes - Alto São João</t>
      </is>
    </nc>
  </rcc>
  <rcc rId="1884" sId="1">
    <oc r="E159" t="inlineStr">
      <is>
        <t xml:space="preserve"> Rua Da Fazendinha - Alto Do Carvalho</t>
      </is>
    </oc>
    <nc r="E159" t="inlineStr">
      <is>
        <t>G8 - LOTE 02 -  Rua Da Fazendinha - Alto Do Carvalho</t>
      </is>
    </nc>
  </rcc>
  <rcc rId="1885" sId="1">
    <oc r="AB157" t="inlineStr">
      <is>
        <t>Abertura das Propostas</t>
      </is>
    </oc>
    <nc r="AB157" t="inlineStr">
      <is>
        <t xml:space="preserve">Homologar e Adjudicar Licitação </t>
      </is>
    </nc>
  </rcc>
  <rcc rId="1886" sId="1">
    <oc r="AB159" t="inlineStr">
      <is>
        <t>Abertura das Propostas</t>
      </is>
    </oc>
    <nc r="AB159" t="inlineStr">
      <is>
        <t xml:space="preserve">Homologar e Adjudicar Licitação </t>
      </is>
    </nc>
  </rcc>
  <rcc rId="1887" sId="1">
    <oc r="AC157" t="inlineStr">
      <is>
        <t>Acompanhar abertura das propostas.</t>
      </is>
    </oc>
    <nc r="AC157" t="inlineStr">
      <is>
        <t>Aguardando apresentação de proposta de preços ajustada.</t>
      </is>
    </nc>
  </rcc>
  <rcc rId="1888" sId="1">
    <oc r="AC159" t="inlineStr">
      <is>
        <t>Acompanhar abertura das propostas.</t>
      </is>
    </oc>
    <nc r="AC159" t="inlineStr">
      <is>
        <t>Aguardando apresentação de proposta de preços ajustada.</t>
      </is>
    </nc>
  </rcc>
  <rcc rId="1889" sId="1" numFmtId="19">
    <oc r="AD157">
      <v>46274</v>
    </oc>
    <nc r="AD157"/>
  </rcc>
  <rcc rId="1890" sId="1" numFmtId="19">
    <oc r="AD159">
      <v>46274</v>
    </oc>
    <nc r="AD159"/>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6" sId="1">
    <oc r="E189" t="inlineStr">
      <is>
        <t xml:space="preserve"> Rua Rui Barbosa/ Cel. Tamarindo, Centro </t>
      </is>
    </oc>
    <nc r="E189" t="inlineStr">
      <is>
        <t xml:space="preserve"> G8 - Lote 03 - Rua Rui Barbosa/ Cel. Tamarindo, Centro </t>
      </is>
    </nc>
  </rcc>
  <rcc rId="1897" sId="1">
    <oc r="E160" t="inlineStr">
      <is>
        <t xml:space="preserve">G8 -  LOTE 02 - Rua Mateus Vagner </t>
      </is>
    </oc>
    <nc r="E160" t="inlineStr">
      <is>
        <t xml:space="preserve">G8 -  Lote 02 - Rua Mateus Vagner </t>
      </is>
    </nc>
  </rcc>
  <rcc rId="1898" sId="1">
    <oc r="AB189" t="inlineStr">
      <is>
        <t>Abertura das Propostas</t>
      </is>
    </oc>
    <nc r="AB189" t="inlineStr">
      <is>
        <t xml:space="preserve">Homologar e Adjudicar Licitação </t>
      </is>
    </nc>
  </rcc>
  <rcc rId="1899" sId="1">
    <oc r="Y196" t="inlineStr">
      <is>
        <t>05 - À LICITAR</t>
      </is>
    </oc>
    <nc r="Y196" t="inlineStr">
      <is>
        <t>04 - LICITAÇÃO /CONTRATAÇÃO</t>
      </is>
    </nc>
  </rcc>
  <rcc rId="1900" sId="1" numFmtId="19">
    <oc r="AD189">
      <v>46274</v>
    </oc>
    <nc r="AD189"/>
  </rcc>
  <rcc rId="1901" sId="1">
    <oc r="AC189" t="inlineStr">
      <is>
        <t>Acompanhar abertura das propostas.</t>
      </is>
    </oc>
    <nc r="AC189" t="inlineStr">
      <is>
        <t>Empresa habilitada e declarada vencedora.</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07" sId="1">
    <oc r="E196" t="inlineStr">
      <is>
        <t xml:space="preserve"> Rua Valério Dos Santos/Alto Do Cruzeiro</t>
      </is>
    </oc>
    <nc r="E196" t="inlineStr">
      <is>
        <t xml:space="preserve"> G8 - Lote 03 - Rua Valério Dos Santos/Alto Do Cruzeiro</t>
      </is>
    </nc>
  </rcc>
  <rcc rId="1908" sId="1">
    <oc r="AB196" t="inlineStr">
      <is>
        <t>Abertura das Propostas</t>
      </is>
    </oc>
    <nc r="AB196" t="inlineStr">
      <is>
        <t xml:space="preserve">Homologar e Adjudicar Licitação </t>
      </is>
    </nc>
  </rcc>
  <rcc rId="1909" sId="1">
    <oc r="AC196" t="inlineStr">
      <is>
        <t>Acompanhar abertura das propostas.</t>
      </is>
    </oc>
    <nc r="AC196" t="inlineStr">
      <is>
        <t>Empresa habilitada e declarada vencedora.</t>
      </is>
    </nc>
  </rcc>
  <rcc rId="1910" sId="1" numFmtId="19">
    <oc r="AD196">
      <v>46274</v>
    </oc>
    <nc r="AD196"/>
  </rcc>
  <rcc rId="1911" sId="1">
    <oc r="E273" t="inlineStr">
      <is>
        <t xml:space="preserve"> Bairro Travessa São Paulo </t>
      </is>
    </oc>
    <nc r="E273" t="inlineStr">
      <is>
        <t xml:space="preserve">G8 - Lote 03 -  Bairro Travessa São Paulo </t>
      </is>
    </nc>
  </rcc>
  <rcc rId="1912" sId="1">
    <oc r="AB273" t="inlineStr">
      <is>
        <t>Abertura das Propostas</t>
      </is>
    </oc>
    <nc r="AB273" t="inlineStr">
      <is>
        <t xml:space="preserve">Homologar e Adjudicar Licitação </t>
      </is>
    </nc>
  </rcc>
  <rcc rId="1913" sId="1">
    <oc r="AC273" t="inlineStr">
      <is>
        <t>Acompanhar abertura das propostas.</t>
      </is>
    </oc>
    <nc r="AC273" t="inlineStr">
      <is>
        <t>Empresa habilitada e declarada vencedora.</t>
      </is>
    </nc>
  </rcc>
  <rcc rId="1914" sId="1" numFmtId="19">
    <oc r="AD273">
      <v>46274</v>
    </oc>
    <nc r="AD273"/>
  </rcc>
  <rcc rId="1915" sId="1">
    <oc r="AC151" t="inlineStr">
      <is>
        <t>Acompanhar abertura das propostas.</t>
      </is>
    </oc>
    <nc r="AC151" t="inlineStr">
      <is>
        <t>Empresa habilitada e declarada vencedora</t>
      </is>
    </nc>
  </rcc>
  <rcc rId="1916" sId="1" numFmtId="19">
    <oc r="AD151">
      <v>46274</v>
    </oc>
    <nc r="AD151"/>
  </rcc>
  <rcc rId="1917" sId="1">
    <oc r="AB151" t="inlineStr">
      <is>
        <t>Abertura das Propostas</t>
      </is>
    </oc>
    <nc r="AB151" t="inlineStr">
      <is>
        <t xml:space="preserve">Homologar e Adjudicar Licitação </t>
      </is>
    </nc>
  </rcc>
  <rcc rId="1918" sId="1">
    <oc r="E151" t="inlineStr">
      <is>
        <t xml:space="preserve"> Getulio Vargas /  Malembá</t>
      </is>
    </oc>
    <nc r="E151" t="inlineStr">
      <is>
        <t>G8 - Lote 03 -  Getulio Vargas /  Malembá</t>
      </is>
    </nc>
  </rcc>
  <rcc rId="1919" sId="1">
    <oc r="AU151" t="inlineStr">
      <is>
        <t>LP 083/26 - Aviso de licitação publicado no DOE dia 13/08/2026. Abertura prevista para dia 09/09/2026.</t>
      </is>
    </oc>
    <nc r="AU151" t="inlineStr">
      <is>
        <t xml:space="preserve">LP 083/26 - Aviso de licitação publicado no DOE dia 13/08/2026. </t>
      </is>
    </nc>
  </rcc>
  <rcc rId="1920" sId="1">
    <oc r="AU156" t="inlineStr">
      <is>
        <t>LP 083/26 - Aviso de licitação publicado no DOE dia 13/08/2026. Abertura prevista para dia 09/09/2026.</t>
      </is>
    </oc>
    <nc r="AU156" t="inlineStr">
      <is>
        <t xml:space="preserve">LP 083/26 - Aviso de licitação publicado no DOE dia 13/08/2026. </t>
      </is>
    </nc>
  </rcc>
  <rcc rId="1921" sId="1">
    <oc r="AU157" t="inlineStr">
      <is>
        <t>LP 083/26 - Aviso de licitação publicado no DOE dia 13/08/2026. Abertura prevista para dia 09/09/2026.</t>
      </is>
    </oc>
    <nc r="AU157" t="inlineStr">
      <is>
        <t xml:space="preserve">LP 083/26 - Aviso de licitação publicado no DOE dia 13/08/2026. </t>
      </is>
    </nc>
  </rcc>
  <rcc rId="1922" sId="1">
    <oc r="AU159" t="inlineStr">
      <is>
        <t>LP 083/26 - Aviso de licitação publicado no DOE dia 13/08/2026. Abertura prevista para dia 09/09/2026.</t>
      </is>
    </oc>
    <nc r="AU159" t="inlineStr">
      <is>
        <t xml:space="preserve">LP 083/26 - Aviso de licitação publicado no DOE dia 13/08/2026. </t>
      </is>
    </nc>
  </rcc>
  <rcc rId="1923" sId="1">
    <oc r="AU160" t="inlineStr">
      <is>
        <t>LP 083/26 - Aviso de licitação publicado no DOE dia 13/08/2026. Abertura prevista para dia 09/09/2026.</t>
      </is>
    </oc>
    <nc r="AU160" t="inlineStr">
      <is>
        <t xml:space="preserve">LP 083/26 - Aviso de licitação publicado no DOE dia 13/08/2026. </t>
      </is>
    </nc>
  </rcc>
  <rcc rId="1924" sId="1">
    <oc r="AU183" t="inlineStr">
      <is>
        <t>LP 083/26 - Aviso de licitação publicado no DOE dia 13/08/2026. Abertura prevista para dia 09/09/2026.</t>
      </is>
    </oc>
    <nc r="AU183" t="inlineStr">
      <is>
        <t xml:space="preserve">LP 083/26 - Aviso de licitação publicado no DOE dia 13/08/2026. </t>
      </is>
    </nc>
  </rcc>
  <rcc rId="1925" sId="1">
    <oc r="AU184" t="inlineStr">
      <is>
        <t>LP 083/26 - Aviso de licitação publicado no DOE dia 13/08/2026. Abertura prevista para dia 09/09/2026.</t>
      </is>
    </oc>
    <nc r="AU184" t="inlineStr">
      <is>
        <t xml:space="preserve">LP 083/26 - Aviso de licitação publicado no DOE dia 13/08/2026. </t>
      </is>
    </nc>
  </rcc>
  <rcc rId="1926" sId="1">
    <oc r="AU185" t="inlineStr">
      <is>
        <t>LP 083/26 - Aviso de licitação publicado no DOE dia 13/08/2026. Abertura prevista para dia 09/09/2026.</t>
      </is>
    </oc>
    <nc r="AU185" t="inlineStr">
      <is>
        <t xml:space="preserve">LP 083/26 - Aviso de licitação publicado no DOE dia 13/08/2026. </t>
      </is>
    </nc>
  </rcc>
  <rcc rId="1927" sId="1">
    <oc r="AU189" t="inlineStr">
      <is>
        <t>LP 083/26 - Aviso de licitação publicado no DOE dia 13/08/2026. Abertura prevista para dia 09/09/2026.</t>
      </is>
    </oc>
    <nc r="AU189" t="inlineStr">
      <is>
        <t xml:space="preserve">LP 083/26 - Aviso de licitação publicado no DOE dia 13/08/2026. </t>
      </is>
    </nc>
  </rcc>
  <rcc rId="1928" sId="1">
    <oc r="AU196" t="inlineStr">
      <is>
        <t>LP 083/26 - Aviso de licitação publicado no DOE dia 13/08/2026. Abertura prevista para dia 09/09/2026.</t>
      </is>
    </oc>
    <nc r="AU196" t="inlineStr">
      <is>
        <t xml:space="preserve">LP 083/26 - Aviso de licitação publicado no DOE dia 13/08/2026. </t>
      </is>
    </nc>
  </rcc>
  <rcc rId="1929" sId="1">
    <oc r="AU273" t="inlineStr">
      <is>
        <t>LP 083/26 - Aviso de licitação publicado no DOE dia 13/08/2026. Abertura prevista para dia 09/09/2026.</t>
      </is>
    </oc>
    <nc r="AU273" t="inlineStr">
      <is>
        <t xml:space="preserve">LP 083/26 - Aviso de licitação publicado no DOE dia 13/08/2026. </t>
      </is>
    </nc>
  </rcc>
  <rcc rId="1930" sId="1">
    <oc r="AU276" t="inlineStr">
      <is>
        <t>LP 083/26 - Aviso de licitação publicado no DOE dia 13/08/2026. Abertura prevista para dia 09/09/2026.</t>
      </is>
    </oc>
    <nc r="AU276"/>
  </rcc>
  <rcc rId="1931" sId="1">
    <oc r="AU498" t="inlineStr">
      <is>
        <t>LP 082/26 - Aviso de licitação publicado no DOE dia 14/08/2026. Abertura prevista para dia 09/09/2026.</t>
      </is>
    </oc>
    <nc r="AU498" t="inlineStr">
      <is>
        <t xml:space="preserve">LP 082/26 - Aviso de licitação publicado no DOE dia 14/08/2026. </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37" sId="1">
    <nc r="AT471" t="inlineStr">
      <is>
        <t>RESULTADO DE LICITAÇÃO Nº 2026027 -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SAA do Assentamento Mel de Abelha no Município de Carinhanha, Estado da Bahia. Empresa(s) AMBIENTE ENGENHARIA LTDA., no valor de R$ 2.286.746,03 (dois milhões, duzentos e oitenta e seis mil, setecentos e quarenta e seis reais e três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43" sId="1">
    <nc r="AT467" t="inlineStr">
      <is>
        <t>RESULTADO DE LICITAÇÃO Nº 2026026 -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Laginha, Cágados, Chapada e Bananeira dos Pretos no Município de Pindobaçu, Estado da Bahia. Empresa(s) EBISA ENGENHARIA BRASILEIRA, INDUSTRIA E SANEAMENTO LTDA., no valor de R$ 7.560.482,52 (sete milhões, quinhentos e sessenta mil, quatrocentos e oitenta e dois reais e cinquenta e dois centavos). Salvador - BA, 09/09/2026.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49" sId="1">
    <oc r="AU435" t="inlineStr">
      <is>
        <t>Não foi selecionada no PAC 2025,  esta escrevendo pelo Proinfra, Banco do Brasil.</t>
      </is>
    </oc>
    <nc r="AU435" t="inlineStr">
      <is>
        <t>Não foi selecionada no PAC 2025,  esta escrevendo pelo Proinfra, Banco do Brasil.
RESULTADO DE LICITAÇÃO Nº 2026033 -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Carnaíba de Dentro, Altaneira, Carneiro, Laje, Lajinha e Cacimba do Pandú no Município de Juazeiro, Estado da Bahia. Empresa(s) METRO ENGENHARIA E CONSULTORIA LTDA. no valor global de R$8.401.829,98 (oito milhões, quatrocentos e um mil, oitocentos e vinte e nove reais e noventa e oito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nc>
  </rcc>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0" sId="1" numFmtId="4">
    <oc r="AA11">
      <v>66</v>
    </oc>
    <nc r="AA11">
      <v>70</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6" sId="1">
    <oc r="AB151" t="inlineStr">
      <is>
        <t xml:space="preserve">Homologar e Adjudicar Licitação </t>
      </is>
    </oc>
    <nc r="AB151" t="inlineStr">
      <is>
        <t>Enviar documentos para obtenção do VRPL</t>
      </is>
    </nc>
  </rcc>
  <rcc rId="1957" sId="1">
    <oc r="AB154" t="inlineStr">
      <is>
        <t xml:space="preserve">Homologar e Adjudicar Licitação </t>
      </is>
    </oc>
    <nc r="AB154" t="inlineStr">
      <is>
        <t>Enviar documentos para obtenção do VRPL</t>
      </is>
    </nc>
  </rcc>
  <rcc rId="1958" sId="1">
    <oc r="AB156" t="inlineStr">
      <is>
        <t xml:space="preserve">Homologar e Adjudicar Licitação </t>
      </is>
    </oc>
    <nc r="AB156" t="inlineStr">
      <is>
        <t>Enviar documentos para obtenção do VRPL</t>
      </is>
    </nc>
  </rcc>
  <rcc rId="1959" sId="1">
    <oc r="AB157" t="inlineStr">
      <is>
        <t xml:space="preserve">Homologar e Adjudicar Licitação </t>
      </is>
    </oc>
    <nc r="AB157" t="inlineStr">
      <is>
        <t>Enviar documentos para obtenção do VRPL</t>
      </is>
    </nc>
  </rcc>
  <rcc rId="1960" sId="1">
    <oc r="AB159" t="inlineStr">
      <is>
        <t xml:space="preserve">Homologar e Adjudicar Licitação </t>
      </is>
    </oc>
    <nc r="AB159" t="inlineStr">
      <is>
        <t>Enviar documentos para obtenção do VRPL</t>
      </is>
    </nc>
  </rcc>
  <rcc rId="1961" sId="1">
    <oc r="AB160" t="inlineStr">
      <is>
        <t xml:space="preserve">Homologar e Adjudicar Licitação </t>
      </is>
    </oc>
    <nc r="AB160" t="inlineStr">
      <is>
        <t>Enviar documentos para obtenção do VRPL</t>
      </is>
    </nc>
  </rcc>
  <rcc rId="1962" sId="1">
    <oc r="AB183" t="inlineStr">
      <is>
        <t xml:space="preserve">Homologar e Adjudicar Licitação </t>
      </is>
    </oc>
    <nc r="AB183" t="inlineStr">
      <is>
        <t>Enviar documentos para obtenção do VRPL</t>
      </is>
    </nc>
  </rcc>
  <rcc rId="1963" sId="1">
    <oc r="AB184" t="inlineStr">
      <is>
        <t xml:space="preserve">Homologar e Adjudicar Licitação </t>
      </is>
    </oc>
    <nc r="AB184" t="inlineStr">
      <is>
        <t>Enviar documentos para obtenção do VRPL</t>
      </is>
    </nc>
  </rcc>
  <rcc rId="1964" sId="1">
    <oc r="AB185" t="inlineStr">
      <is>
        <t xml:space="preserve">Homologar e Adjudicar Licitação </t>
      </is>
    </oc>
    <nc r="AB185" t="inlineStr">
      <is>
        <t>Enviar documentos para obtenção do VRPL</t>
      </is>
    </nc>
  </rcc>
  <rcc rId="1965" sId="1">
    <oc r="AB189" t="inlineStr">
      <is>
        <t xml:space="preserve">Homologar e Adjudicar Licitação </t>
      </is>
    </oc>
    <nc r="AB189" t="inlineStr">
      <is>
        <t>Enviar documentos para obtenção do VRPL</t>
      </is>
    </nc>
  </rcc>
  <rcc rId="1966" sId="1">
    <oc r="AB196" t="inlineStr">
      <is>
        <t xml:space="preserve">Homologar e Adjudicar Licitação </t>
      </is>
    </oc>
    <nc r="AB196" t="inlineStr">
      <is>
        <t>Enviar documentos para obtenção do VRPL</t>
      </is>
    </nc>
  </rcc>
  <rcc rId="1967" sId="1">
    <oc r="AB273" t="inlineStr">
      <is>
        <t xml:space="preserve">Homologar e Adjudicar Licitação </t>
      </is>
    </oc>
    <nc r="AB273" t="inlineStr">
      <is>
        <t>Enviar documentos para obtenção do VRPL</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73" sId="1">
    <oc r="AB154" t="inlineStr">
      <is>
        <t>Enviar documentos para obtenção do VRPL</t>
      </is>
    </oc>
    <nc r="AB154" t="inlineStr">
      <is>
        <t xml:space="preserve">Homologar e Adjudicar Licitação </t>
      </is>
    </nc>
  </rcc>
  <rcc rId="1974" sId="1">
    <oc r="AB156" t="inlineStr">
      <is>
        <t>Enviar documentos para obtenção do VRPL</t>
      </is>
    </oc>
    <nc r="AB156" t="inlineStr">
      <is>
        <t xml:space="preserve">Homologar e Adjudicar Licitação </t>
      </is>
    </nc>
  </rcc>
  <rcc rId="1975" sId="1">
    <oc r="AB157" t="inlineStr">
      <is>
        <t>Enviar documentos para obtenção do VRPL</t>
      </is>
    </oc>
    <nc r="AB157" t="inlineStr">
      <is>
        <t xml:space="preserve">Homologar e Adjudicar Licitação </t>
      </is>
    </nc>
  </rcc>
  <rcc rId="1976" sId="1">
    <oc r="AB159" t="inlineStr">
      <is>
        <t>Enviar documentos para obtenção do VRPL</t>
      </is>
    </oc>
    <nc r="AB159" t="inlineStr">
      <is>
        <t xml:space="preserve">Homologar e Adjudicar Licitação </t>
      </is>
    </nc>
  </rcc>
  <rcc rId="1977" sId="1">
    <oc r="AB160" t="inlineStr">
      <is>
        <t>Enviar documentos para obtenção do VRPL</t>
      </is>
    </oc>
    <nc r="AB160" t="inlineStr">
      <is>
        <t xml:space="preserve">Homologar e Adjudicar Licitação </t>
      </is>
    </nc>
  </rcc>
  <rcc rId="1978" sId="1">
    <oc r="AB183" t="inlineStr">
      <is>
        <t>Enviar documentos para obtenção do VRPL</t>
      </is>
    </oc>
    <nc r="AB183" t="inlineStr">
      <is>
        <t xml:space="preserve">Homologar e Adjudicar Licitação </t>
      </is>
    </nc>
  </rcc>
  <rcc rId="1979" sId="1">
    <oc r="AB184" t="inlineStr">
      <is>
        <t>Enviar documentos para obtenção do VRPL</t>
      </is>
    </oc>
    <nc r="AB184" t="inlineStr">
      <is>
        <t xml:space="preserve">Homologar e Adjudicar Licitação </t>
      </is>
    </nc>
  </rcc>
  <rcc rId="1980" sId="1">
    <oc r="AB185" t="inlineStr">
      <is>
        <t>Enviar documentos para obtenção do VRPL</t>
      </is>
    </oc>
    <nc r="AB185" t="inlineStr">
      <is>
        <t xml:space="preserve">Homologar e Adjudicar Licitação </t>
      </is>
    </nc>
  </rcc>
  <rcc rId="1981" sId="1">
    <oc r="AC151" t="inlineStr">
      <is>
        <t>Empresa habilitada e declarada vencedora</t>
      </is>
    </oc>
    <nc r="AC151" t="inlineStr">
      <is>
        <t>Conder enviar material técnico para emissão do VRPL.</t>
      </is>
    </nc>
  </rcc>
  <rcc rId="1982" sId="1">
    <oc r="AC189" t="inlineStr">
      <is>
        <t>Empresa habilitada e declarada vencedora.</t>
      </is>
    </oc>
    <nc r="AC189" t="inlineStr">
      <is>
        <t>Conder enviar material técnico para emissão do VRPL.</t>
      </is>
    </nc>
  </rcc>
  <rcc rId="1983" sId="1">
    <oc r="AC196" t="inlineStr">
      <is>
        <t>Empresa habilitada e declarada vencedora.</t>
      </is>
    </oc>
    <nc r="AC196" t="inlineStr">
      <is>
        <t>Conder enviar material técnico para emissão do VRPL.</t>
      </is>
    </nc>
  </rcc>
  <rcc rId="1984" sId="1">
    <oc r="AC273" t="inlineStr">
      <is>
        <t>Empresa habilitada e declarada vencedora.</t>
      </is>
    </oc>
    <nc r="AC273" t="inlineStr">
      <is>
        <t>Conder enviar material técnico para emissão do VRPL.</t>
      </is>
    </nc>
  </rcc>
  <rcc rId="1985" sId="1">
    <oc r="AE151" t="inlineStr">
      <is>
        <t xml:space="preserve">
Monitorar conclusão da licitação 
Envio de material técnico para emissão do VRPL
Análise da mandatária e emissão de VRPL 
Emissão de AIO
Emissão de OS 
Execução da obra</t>
      </is>
    </oc>
    <nc r="AE151" t="inlineStr">
      <is>
        <t xml:space="preserve">
Envio de material técnico para emissão do VRPL
Análise da mandatária e emissão de VRPL 
Emissão de AIO
Emissão de OS 
Execução da obra</t>
      </is>
    </nc>
  </rcc>
  <rcc rId="1986" sId="1">
    <oc r="AE189" t="inlineStr">
      <is>
        <t xml:space="preserve">
Monitorar conclusão da licitação 
Envio de material técnico para emissão do VRPL
Análise da mandatária e emissão de VRPL 
Emissão de AIO
Emissão de OS 
Execução da obra</t>
      </is>
    </oc>
    <nc r="AE189" t="inlineStr">
      <is>
        <t xml:space="preserve">
Envio de material técnico para emissão do VRPL
Análise da mandatária e emissão de VRPL 
Emissão de AIO
Emissão de OS 
Execução da obra</t>
      </is>
    </nc>
  </rcc>
  <rcc rId="1987" sId="1">
    <oc r="AE196" t="inlineStr">
      <is>
        <t xml:space="preserve">
Lançamento da licitação
Monitorar conclusão da licitação 
Envio de material técnico para emissão do VRPL
Análise da mandatária e emissão de VRPL 
Emissão de AIO
Emissão de OS 
Execução da obra</t>
      </is>
    </oc>
    <nc r="AE196" t="inlineStr">
      <is>
        <t xml:space="preserve">
Envio de material técnico para emissão do VRPL
Análise da mandatária e emissão de VRPL 
Emissão de AIO
Emissão de OS 
Execução da obra</t>
      </is>
    </nc>
  </rcc>
  <rcc rId="1988" sId="1">
    <oc r="AE273" t="inlineStr">
      <is>
        <t xml:space="preserve">
Monitorar conclusão da licitação 
Envio de material técnico para emissão do VRPL
Análise da mandatária e emissão de VRPL 
Emissão de AIO
Emissão de OS 
Execução da obra</t>
      </is>
    </oc>
    <nc r="AE273" t="inlineStr">
      <is>
        <t xml:space="preserve">
Envio de material técnico para emissão do VRPL
Análise da mandatária e emissão de VRPL 
Emissão de AIO
Emissão de OS 
Execução da obra</t>
      </is>
    </nc>
  </rcc>
  <rcc rId="1989" sId="1">
    <oc r="AU151" t="inlineStr">
      <is>
        <t xml:space="preserve">LP 083/26 - Aviso de licitação publicado no DOE dia 13/08/2026. </t>
      </is>
    </oc>
    <nc r="AU151" t="inlineStr">
      <is>
        <t>LP 083/26 - Homologação publicada no DOE dia 11/09/2026. Empresa Vencedora: LR Engenharia Ltda. Valor total R$: 7.906.708,11.</t>
      </is>
    </nc>
  </rcc>
  <rcc rId="1990" sId="1">
    <oc r="AU189" t="inlineStr">
      <is>
        <t xml:space="preserve">LP 083/26 - Aviso de licitação publicado no DOE dia 13/08/2026. </t>
      </is>
    </oc>
    <nc r="AU189" t="inlineStr">
      <is>
        <t>LP 083/26 - Homologação publicada no DOE dia 11/09/2026. Empresa Vencedora: LR Engenharia Ltda. Valor total R$: 7.906.708,11.</t>
      </is>
    </nc>
  </rcc>
  <rcc rId="1991" sId="1">
    <oc r="AU196" t="inlineStr">
      <is>
        <t xml:space="preserve">LP 083/26 - Aviso de licitação publicado no DOE dia 13/08/2026. </t>
      </is>
    </oc>
    <nc r="AU196" t="inlineStr">
      <is>
        <t>LP 083/26 - Homologação publicada no DOE dia 11/09/2026. Empresa Vencedora: LR Engenharia Ltda. Valor total R$: 7.906.708,11.</t>
      </is>
    </nc>
  </rcc>
  <rcc rId="1992" sId="1">
    <oc r="AU273" t="inlineStr">
      <is>
        <t xml:space="preserve">LP 083/26 - Aviso de licitação publicado no DOE dia 13/08/2026. </t>
      </is>
    </oc>
    <nc r="AU273" t="inlineStr">
      <is>
        <t>LP 083/26 - Homologação publicada no DOE dia 11/09/2026. Empresa Vencedora: LR Engenharia Ltda. Valor total R$: 7.906.708,11.</t>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3" sId="1">
    <o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6"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2004" sId="1">
    <o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8"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5" sId="1">
    <oc r="AT79"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9" t="inlineStr">
      <is>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2006" sId="1">
    <oc r="AT80" t="inlineStr">
      <is>
        <r>
          <rPr>
            <b/>
            <sz val="16"/>
            <rFont val="Calibri"/>
            <family val="2"/>
          </rPr>
          <t xml:space="preserve">ATUALIZAÇÃO: CE GIGOV/SA 5309/2026 - Enviado dia 31/08/26 -Consolida o acompanhamento físico-financeiro e solicita providências.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5741/2026  - Enviado dia 09/09/26 Solicitação de desembolso ref julho/2026.
</t>
        </r>
        <r>
          <rPr>
            <sz val="16"/>
            <rFont val="Calibri"/>
            <family val="2"/>
          </rPr>
          <t>ATUALIZAÇÃO: CE GIGOV/SA 5309/2026 - Enviado dia 31/08/26 -Consolida o acompanhamento físico-financeiro e solicita providências.</t>
        </r>
        <r>
          <rPr>
            <b/>
            <sz val="16"/>
            <rFont val="Calibri"/>
            <family val="2"/>
          </rPr>
          <t xml:space="preserve">
</t>
        </r>
        <r>
          <rPr>
            <sz val="16"/>
            <rFont val="Calibri"/>
            <family val="2"/>
          </rPr>
          <t>CE GIGOV/SA 5309/2026 - 24/08/26 -Consolida o acompanhamento físico-financeiro e solicita providências.</t>
        </r>
        <r>
          <rPr>
            <b/>
            <sz val="16"/>
            <rFont val="Calibri"/>
            <family val="2"/>
          </rPr>
          <t xml:space="preserve">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7" sId="1">
    <o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8" sId="1">
    <o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09" sId="1">
    <oc r="AT83"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3"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10" sId="1">
    <oc r="AT12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8"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2011" sId="1">
    <oc r="AT13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30" t="inlineStr">
      <is>
        <r>
          <rPr>
            <b/>
            <sz val="16"/>
            <rFont val="Calibri"/>
            <family val="2"/>
          </rPr>
          <t xml:space="preserve">CE GIGOV/SA 5741/2026  - Enviado dia 09/09/26 Solicitação de desembolso ref julho/2026.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7" sId="1">
    <oc r="AT10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5737/2026 - Enviado dia 09/09/26 -Desbloqueio de Parcela  Por Compatibilidade do BM.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3" sId="1">
    <oc r="AT89" t="inlineStr">
      <is>
        <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 CE GIGOV/SA 5732/2026 - Enviado dia 09/09/26 -  desbloqueio da parcela no valor de R$ 21.937,23.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9" sId="1">
    <oc r="AT127"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7"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030" sId="1">
    <oc r="AT131"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1"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031" sId="1">
    <oc r="AT135" t="inlineStr">
      <is>
        <r>
          <rPr>
            <b/>
            <sz val="16"/>
            <rFont val="Calibri"/>
            <family val="2"/>
          </rPr>
          <t xml:space="preserve">CE GIGOV/SA 5446/2026 - Enviado dia 31/08/26 - Alteração dos fiscais de obra.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5728/2026 -  Enviado dia 09/09/2026 -   O desbloqueio, no valor total de R$ 303.849,86, foi composto integralmente de repasse.
</t>
        </r>
        <r>
          <rPr>
            <sz val="16"/>
            <rFont val="Calibri"/>
            <family val="2"/>
          </rPr>
          <t>CE GIGOV/SA 5446/2026 - Enviado dia 31/08/26 - Alteração dos fiscais de obra.</t>
        </r>
        <r>
          <rPr>
            <b/>
            <sz val="16"/>
            <rFont val="Calibri"/>
            <family val="2"/>
          </rPr>
          <t xml:space="preserve">
</t>
        </r>
        <r>
          <rPr>
            <sz val="16"/>
            <rFont val="Calibri"/>
            <family val="2"/>
          </rPr>
          <t>CE GIGOV/SA 5328/2026 - Enviado dia 25/08/26 - O desbloqueio, no valor total de R$ 1.331.113,77.</t>
        </r>
        <r>
          <rPr>
            <b/>
            <sz val="16"/>
            <rFont val="Calibri"/>
            <family val="2"/>
          </rPr>
          <t xml:space="preserve">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oc r="AT8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 CE GIGOV/SA 5699/2026 - Enviado dia 09/09/26 -   Informamos a pendência para desbloqueio no valor de R$ 226.634,19.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3" sId="1">
    <oc r="AT94"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CE GIGOV/SA 5704/2026 - Enviado dia 09/09/26 -    Informamos o desbloqueio da parcela no valor de R$ 24.348,68.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9" sId="1">
    <oc r="AT8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050" sId="1">
    <oc r="AT87" t="inlineStr">
      <is>
        <r>
          <rPr>
            <b/>
            <sz val="16"/>
            <rFont val="Calibri"/>
            <family val="2"/>
          </rPr>
          <t xml:space="preserve"> CE GIGOV/SA 5699/2026 - Enviado dia 09/09/26 -   Informamos a pendência para desbloqueio no valor de R$ 226.634,19.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7"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CE GIGOV/SA 5699/2026 - Enviado dia 09/09/26 -   Informamos a pendência para desbloqueio no valor de R$ 226.634,19.</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051" sId="1">
    <oc r="AT89" t="inlineStr">
      <is>
        <r>
          <t xml:space="preserve"> CE GIGOV/SA 5732/2026 - Enviado dia 09/09/26 -  desbloqueio da parcela no valor de R$ 21.937,23.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89" t="inlineStr">
      <is>
        <r>
          <t xml:space="preserve"> CE GIGOV/SA 5705/2026 - Enviado dia 09/09/26 - Informamos o desbloqueio  da parcela referente ao BM 11 + glosas, no valor de R$  570.300,46.
 </t>
        </r>
        <r>
          <rPr>
            <sz val="16"/>
            <rFont val="Calibri"/>
            <family val="2"/>
          </rPr>
          <t>CE GIGOV/SA 5732/2026 - Enviado dia 09/09/26 -  desbloqueio da parcela no valor de R$ 21.937,23.</t>
        </r>
        <r>
          <rPr>
            <b/>
            <sz val="16"/>
            <rFont val="Calibri"/>
            <family val="2"/>
          </rPr>
          <t xml:space="preserve">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052" sId="1">
    <oc r="AT9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3" sId="1">
    <oc r="AT91"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4" sId="1">
    <oc r="AT9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5" sId="1">
    <oc r="AT94" t="inlineStr">
      <is>
        <r>
          <rPr>
            <b/>
            <sz val="16"/>
            <rFont val="Calibri"/>
            <family val="2"/>
          </rPr>
          <t xml:space="preserve">CE GIGOV/SA 5704/2026 - Enviado dia 09/09/26 -    Informamos o desbloqueio da parcela no valor de R$ 24.348,68.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4" t="inlineStr">
      <is>
        <r>
          <rPr>
            <b/>
            <sz val="16"/>
            <rFont val="Calibri"/>
            <family val="2"/>
          </rPr>
          <t xml:space="preserve"> CE GIGOV/SA 5705/2026 - Enviado dia 09/09/26 - Informamos o desbloqueio  da parcela referente ao BM 11 + glosas, no valor de R$  570.300,46.
</t>
        </r>
        <r>
          <rPr>
            <sz val="16"/>
            <rFont val="Calibri"/>
            <family val="2"/>
          </rPr>
          <t>CE GIGOV/SA 5704/2026 - Enviado dia 09/09/26 -    Informamos o desbloqueio da parcela no valor de R$ 24.348,68.</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056" sId="1">
    <oc r="AT9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5"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57" sId="1">
    <oc r="AT96"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oc>
    <nc r="AT96"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is>
    </nc>
  </rcc>
  <rcc rId="2058" sId="1">
    <oc r="AT97"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059" sId="1">
    <oc r="AT100"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0"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5388/2026 -  Enviado dia 28/08/26 -Pendências para aprovação da Reprogramação e aditivo de prazo.</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60" sId="1">
    <oc r="AT102"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2"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5176/2026 - Enviado dia 19/08/26 - Ateste de Medição e Pendência Para Desbloqueio.</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061" sId="1">
    <oc r="AT105" t="inlineStr">
      <is>
        <r>
          <rPr>
            <b/>
            <sz val="16"/>
            <rFont val="Calibri"/>
            <family val="2"/>
          </rPr>
          <t xml:space="preserve"> RETIFICAÇÃO CE GIGOV/SA 5176/2026 - Enviado dia 04/09/26 - Inserção do ofício de solicitação de autorização de desbloqueio no valor do BM 11 de R$  507.805,32.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5"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 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062" sId="1">
    <oc r="AT106" t="inlineStr">
      <is>
        <r>
          <rPr>
            <b/>
            <sz val="16"/>
            <rFont val="Calibri"/>
            <family val="2"/>
          </rPr>
          <t xml:space="preserve">CE GIGOV/SA 5737/2026 - Enviado dia 09/09/26 -Desbloqueio de Parcela  Por Compatibilidade do BM.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5705/2026 - Enviado dia 09/09/26 - Informamos o desbloqueio  da parcela referente ao BM 11 + glosas, no valor de R$  570.300,46.
</t>
        </r>
        <r>
          <rPr>
            <sz val="16"/>
            <rFont val="Calibri"/>
            <family val="2"/>
          </rPr>
          <t xml:space="preserve">CE GIGOV/SA 5737/2026 - Enviado dia 09/09/26 -Desbloqueio de Parcela  Por Compatibilidade do BM. </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68" sId="1" numFmtId="19">
    <nc r="AD361">
      <v>46514</v>
    </nc>
  </rcc>
  <rcc rId="2069" sId="1" numFmtId="19">
    <nc r="AD362">
      <v>46514</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oc r="AT86"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6" t="inlineStr">
      <is>
        <r>
          <rPr>
            <b/>
            <sz val="16"/>
            <rFont val="Calibri"/>
            <family val="2"/>
          </rPr>
          <t xml:space="preserve"> CE GIGOV/SA 5722/2026 - Enviado dia 09/09/26 - Informamos o ateste de medição e a pendência para desbloqueio no valor de R$ 67.869,78.
 </t>
        </r>
        <r>
          <rPr>
            <sz val="16"/>
            <rFont val="Calibri"/>
            <family val="2"/>
          </rPr>
          <t>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0" sId="1">
    <oc r="AT97" t="inlineStr">
      <is>
        <r>
          <rPr>
            <b/>
            <sz val="16"/>
            <rFont val="Calibri"/>
            <family val="2"/>
          </rPr>
          <t xml:space="preserve"> CE GIGOV/SA 5705/2026 - Enviado dia 09/09/26 - Informamos o desbloqueio  da parcela referente ao BM 11 + glosas, no valor de R$  570.300,46.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7" t="inlineStr">
      <is>
        <r>
          <rPr>
            <b/>
            <sz val="16"/>
            <rFont val="Calibri"/>
            <family val="2"/>
          </rPr>
          <t xml:space="preserve"> CE GIGOV/SA 5722/2026 - Enviado dia 09/09/26 - Informamos o ateste de medição e a pendência para desbloqueio no valor de R$ 67.869,78.
</t>
        </r>
        <r>
          <rPr>
            <sz val="16"/>
            <rFont val="Calibri"/>
            <family val="2"/>
          </rPr>
          <t xml:space="preserve"> CE GIGOV/SA 5705/2026 - Enviado dia 09/09/26 - Informamos o desbloqueio  da parcela referente ao BM 11 + glosas, no valor de R$  570.300,46.</t>
        </r>
        <r>
          <rPr>
            <b/>
            <sz val="16"/>
            <rFont val="Calibri"/>
            <family val="2"/>
          </rPr>
          <t xml:space="preserve">
 </t>
        </r>
        <r>
          <rPr>
            <sz val="16"/>
            <rFont val="Calibri"/>
            <family val="2"/>
          </rPr>
          <t>RETIFICAÇÃO CE GIGOV/SA 5176/2026 - Enviado dia 04/09/26 - Inserção do ofício de solicitação de autorização de desbloqueio no valor do BM 11 de R$  507.805,32.</t>
        </r>
        <r>
          <rPr>
            <b/>
            <sz val="16"/>
            <rFont val="Calibri"/>
            <family val="2"/>
          </rPr>
          <t xml:space="preserve">
</t>
        </r>
        <r>
          <rPr>
            <sz val="16"/>
            <rFont val="Calibri"/>
            <family val="2"/>
          </rPr>
          <t>CE GIGOV/SA 5571/2026 -  Enviado dia 03/09/26 Desbloqueio de Parcela.</t>
        </r>
        <r>
          <rPr>
            <b/>
            <sz val="16"/>
            <rFont val="Calibri"/>
            <family val="2"/>
          </rPr>
          <t xml:space="preserve">
</t>
        </r>
        <r>
          <rPr>
            <sz val="16"/>
            <rFont val="Calibri"/>
            <family val="2"/>
          </rPr>
          <t>CE GIGOV/SA 4972/2026 Enviado dia 10/08/26 - Aceite do QCI.</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19">
    <nc r="AD482">
      <v>46295</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2" sId="1" numFmtId="19">
    <oc r="AD482">
      <v>46295</v>
    </oc>
    <nc r="AD482"/>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nc r="AA333">
      <v>1.39</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3" sId="1" odxf="1" dxf="1">
    <nc r="AL447" t="inlineStr">
      <is>
        <t>https://maps.app.goo.gl/wzNcQ5SuLkmDijww5</t>
      </is>
    </nc>
    <odxf>
      <font>
        <sz val="16"/>
        <color auto="1"/>
        <name val="Calibri"/>
        <scheme val="none"/>
      </font>
    </odxf>
    <ndxf>
      <font>
        <sz val="16"/>
        <color rgb="FF0070C0"/>
        <name val="Calibri"/>
        <scheme val="none"/>
      </font>
    </ndxf>
  </rcc>
  <rcc rId="2124" sId="1" odxf="1" dxf="1">
    <nc r="AL456" t="inlineStr">
      <is>
        <t>https://www.google.com/maps/place/13%C2%B002'58.5%22S+38%C2%B047'11.4%22W/@-13.049574,-38.786496,696m/data=!3m2!1e3!4b1!4m4!3m3!8m2!3d-13.049574!4d-38.786496?entry=ttu&amp;g_ep=EgoyMDI2MDkwNi4wIKXMDSoASAFQAw%3D%3D</t>
      </is>
    </nc>
    <odxf>
      <font>
        <sz val="16"/>
        <color auto="1"/>
        <name val="Calibri"/>
        <scheme val="none"/>
      </font>
    </odxf>
    <ndxf>
      <font>
        <sz val="16"/>
        <color rgb="FF0070C0"/>
        <name val="Calibri"/>
        <scheme val="none"/>
      </font>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L456" start="0" length="0">
    <dxf>
      <font>
        <u/>
        <sz val="16"/>
        <color theme="10"/>
        <name val="Calibri"/>
        <scheme val="minor"/>
      </font>
      <numFmt numFmtId="165" formatCode="0.00,,\ &quot;Mi&quot;"/>
      <border outline="0">
        <top/>
      </border>
    </dxf>
  </rfmt>
  <rfmt sheetId="1" sqref="AL447" start="0" length="0">
    <dxf>
      <font>
        <u/>
        <sz val="16"/>
        <color theme="10"/>
        <name val="Calibri"/>
        <scheme val="minor"/>
      </font>
      <numFmt numFmtId="165" formatCode="0.00,,\ &quot;Mi&quot;"/>
    </dxf>
  </rfmt>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5" sId="1">
    <oc r="AC354" t="inlineStr">
      <is>
        <t>31/08/26 - 1ª Reunião - Abertura da Licitação
Empresas participantes:
- GNP Const. E Pinturas - EPP: R$ 1,00 mi;
- Topfort Empreend.: R$ 1,02 mi;
- LD Eng: R$ 1,03 mi;
- Realiza Const.: R$ 1,07 mi;
- Plan Conmercial: R$ 1,07 mi;
- RGM Const.: R$ 1,08 mi;
- Constric: R$ 1,09 mi;
- HEN Const.: R$ 1,13 mi</t>
      </is>
    </oc>
    <nc r="AC354" t="inlineStr">
      <is>
        <t>Notificação de Recurso pela empresas: Topfort, Realiza e LD - DOE 15/09/26
31/08/26 - 1ª Reunião - Abertura da Licitação
Empresas participantes:
- GNP Const. E Pinturas - EPP: R$ 1,00 mi;
- Topfort Empreend.: R$ 1,02 mi;
- LD Eng: R$ 1,03 mi;
- Realiza Const.: R$ 1,07 mi;
- Plan Conmercial: R$ 1,07 mi; RGM Const.: R$ 1,08 mi; Constric: R$ 1,09 mi;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19">
    <oc r="AD434">
      <v>46287</v>
    </oc>
    <nc r="AD434">
      <v>46300</v>
    </nc>
  </rcc>
  <rcc rId="2145" sId="1" numFmtId="19">
    <oc r="AO434">
      <v>46287</v>
    </oc>
    <nc r="AO434">
      <v>46300</v>
    </nc>
  </rcc>
  <rcc rId="2146" sId="1">
    <nc r="AT434" t="inlineStr">
      <is>
        <t>RESULTADO DE IMPUGNAÇÃO - LICITAÇÃO nº 2026 045 - SEI- 039.0798.2026.0002991-18.
SECRETARIA DE INFRAESTRUTURA HÍDRICA E SANEAMENTO - SIHS COMPANHIA DE ENGENHARIA HÍDRICA E DE SANEAMENTO DA BAHIA - CERB
Tipo: Menor Preço Global. Modo de Disputa: Fechada. Objeto: Contratação de Empresa Especializada para Execução das Obras do Sistema de Abastecimento de Água das localidades de Rodeador, Fortuna, Baraúna das Cabaças, Barra Bonita, Cacimba do Silva, Lagoa dos Cavalos, Sertãozinho, Caldeirão da Canoa, Tanquinho, Serrote Branco, Camaleão, Serra da Madeira, Firmeza, Mudobin, Sítio de Sacramento, Fazenda Icó, Santana, Cantinho e Paredão, na Região de Itamotinga, no município de Juazeiro, no Estado da Bahia. A Comissão Permanente de Licitação - CPL, torna público que foi acolhida a impugnação apresentada ao instrumento convocatório. Em consequência, fica adiada a sessão de abertura da Licitação nº 2026 045, com a reposição integral do prazo de 15 (quinze) dias, passando a abertura para o dia 05.10.2026 às 14h. O edital e seus anexos serão disponibilizados no site da CERB, no endereço licitacoescerb.ba.gov.br. Permanecem inalteradas as demais condições do edital, sendo alterado apenas a data de abertura. Salvador-BA, 14.09.2026. Izabel Maiza dos Anjos Viana - Presidente da CPL.</t>
      </is>
    </nc>
  </rcc>
  <rcc rId="2147" sId="1">
    <oc r="AC434" t="inlineStr">
      <is>
        <t>Abertura de Propostas: Sessão inaugural dia 22.09.2026 às 14h</t>
      </is>
    </oc>
    <nc r="AC434" t="inlineStr">
      <is>
        <t>Abertura da Licitação nº 2026 045 dia 05.10.2026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R329">
    <dxf>
      <numFmt numFmtId="2" formatCode="0.00"/>
    </dxf>
  </rfmt>
  <rfmt sheetId="1" sqref="AR329">
    <dxf>
      <numFmt numFmtId="0" formatCode="General"/>
    </dxf>
  </rfmt>
  <rfmt sheetId="1" sqref="AR329" start="0" length="0">
    <dxf>
      <numFmt numFmtId="19" formatCode="dd/mm/yyyy"/>
    </dxf>
  </rfmt>
  <rfmt sheetId="1" sqref="AR330" start="0" length="0">
    <dxf>
      <numFmt numFmtId="19" formatCode="dd/mm/yyyy"/>
      <fill>
        <patternFill>
          <bgColor rgb="FFDBF0F9"/>
        </patternFill>
      </fill>
    </dxf>
  </rfmt>
  <rfmt sheetId="1" sqref="AR331" start="0" length="0">
    <dxf>
      <numFmt numFmtId="19" formatCode="dd/mm/yyyy"/>
    </dxf>
  </rfmt>
  <rcc rId="2153" sId="1" odxf="1" dxf="1" numFmtId="19">
    <nc r="AR330">
      <v>46527</v>
    </nc>
    <ndxf>
      <numFmt numFmtId="167" formatCode="dd/mm/yy;@"/>
      <fill>
        <patternFill>
          <bgColor rgb="FFEEF5FC"/>
        </patternFill>
      </fill>
    </ndxf>
  </rcc>
  <rcc rId="2154" sId="1" odxf="1" dxf="1" numFmtId="19">
    <nc r="AR329">
      <v>46511</v>
    </nc>
    <ndxf>
      <numFmt numFmtId="167" formatCode="dd/mm/yy;@"/>
    </ndxf>
  </rcc>
  <rcc rId="2155" sId="1" odxf="1" dxf="1" numFmtId="19">
    <nc r="AR331">
      <v>46511</v>
    </nc>
    <ndxf>
      <numFmt numFmtId="167" formatCode="dd/mm/yy;@"/>
    </ndxf>
  </rcc>
  <rcc rId="2156" sId="1" odxf="1" dxf="1" numFmtId="19">
    <nc r="AR332">
      <v>46527</v>
    </nc>
    <ndxf>
      <numFmt numFmtId="167" formatCode="dd/mm/yy;@"/>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1" sId="1">
    <oc r="AU46" t="inlineStr">
      <is>
        <t xml:space="preserve">Contratação da operação de crédito.
Projeto em Fase final de Análise pela CAIXA. </t>
      </is>
    </oc>
    <nc r="AU46" t="inlineStr">
      <is>
        <r>
          <t>Aviso de LP 092/26 publicado no DOE 12/09/2026
Previsão de abertura 26/11/2026</t>
        </r>
        <r>
          <rPr>
            <sz val="16"/>
            <rFont val="Calibri"/>
            <family val="2"/>
          </rPr>
          <t xml:space="preserve">
Contratação da operação de crédito.
Projeto em Fase final de Análise pela CAIXA. </t>
        </r>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2" sId="1">
    <oc r="AC453" t="inlineStr">
      <is>
        <t xml:space="preserve">CERB enviar documentação </t>
      </is>
    </oc>
    <nc r="AC453" t="inlineStr">
      <is>
        <t>CERB enviou documentação para Análise da Mandatária/Concedente em 08/09/2026</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8" sId="1">
    <oc r="E60" t="inlineStr">
      <is>
        <t>Grupo 1 - Obras de infraestrutura para sistemas de drenagem urbano sustentável e de manejo de águas pluviais, localizada no município de Vitória da Conquista - (obra em duas etapas)</t>
      </is>
    </oc>
    <nc r="E60" t="inlineStr">
      <is>
        <t>Contratação de empresa especializada para desenvolvimento de projetos e execução de obras de Macrodrenagem Pluvial na área urbana de Vitória da Conquista no estado da Bahia</t>
      </is>
    </nc>
  </rcc>
  <rcc rId="2179" sId="1">
    <oc r="X60" t="inlineStr">
      <is>
        <t>F01 - CAPTAÇÃO DE RECURSO</t>
      </is>
    </oc>
    <nc r="X60" t="inlineStr">
      <is>
        <t>F02 - LICITAÇÃO</t>
      </is>
    </nc>
  </rcc>
  <rcc rId="2180" sId="1">
    <oc r="Y60" t="inlineStr">
      <is>
        <t>05 - À LICITAR</t>
      </is>
    </oc>
    <nc r="Y60" t="inlineStr">
      <is>
        <t>04 - LICITAÇÃO /CONTRATAÇÃO</t>
      </is>
    </nc>
  </rcc>
  <rcc rId="2181" sId="1">
    <oc r="AB60" t="inlineStr">
      <is>
        <t>Enviar projetos para análise Qualitativa pela Mandatária</t>
      </is>
    </oc>
    <nc r="AB60"/>
  </rcc>
  <rcc rId="2182" sId="1">
    <oc r="AC60" t="inlineStr">
      <is>
        <t>CONDER enviou dia 18/08 documentação técnica com ajustes e complementações para prosseguimento na análise da CAIXA</t>
      </is>
    </oc>
    <nc r="AC60"/>
  </rcc>
  <rcc rId="2183" sId="1">
    <oc r="AE60" t="inlineStr">
      <is>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is>
    </oc>
    <nc r="AE60" t="inlineStr">
      <is>
        <t>- Abertura das Propostas
- Homologar e Adjudicar Licitação 
- Publicar Contrato de Execução
- Enviar documentos para obtenção do VRPL
- Emissão de AIO
- Emissão de Alvará
- Emitir Ordem de Serviço</t>
      </is>
    </nc>
  </rcc>
  <rcc rId="2184" sId="1" numFmtId="19">
    <nc r="AN60">
      <v>46282</v>
    </nc>
  </rcc>
  <rcc rId="2185" sId="1" numFmtId="19">
    <nc r="AO60">
      <v>46357</v>
    </nc>
  </rcc>
  <rcc rId="2186" sId="1" numFmtId="19">
    <nc r="AP60">
      <v>46419</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2" sId="1">
    <oc r="AU60" t="inlineStr">
      <is>
        <r>
          <t xml:space="preserve">TC celebrado  - 04/12/2025
</t>
        </r>
        <r>
          <rPr>
            <sz val="16"/>
            <rFont val="Calibri"/>
            <family val="2"/>
          </rPr>
          <t>Plano de Trabalho, empenho e abertura da conta vinculada</t>
        </r>
      </is>
    </oc>
    <nc r="AU60" t="inlineStr">
      <is>
        <r>
          <t xml:space="preserve">AVISO DE LP 097/26 - MACRODRENAGEM - DOE 17/09/26
</t>
        </r>
        <r>
          <rPr>
            <sz val="16"/>
            <rFont val="Calibri"/>
            <family val="2"/>
          </rPr>
          <t>TC celebrado  - 04/12/2025
Plano de Trabalho, empenho e abertura da conta vinculada</t>
        </r>
      </is>
    </nc>
  </rcc>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3" sId="1">
    <oc r="E72" t="inlineStr">
      <is>
        <t>Grupo 1 -  MACRODRENAGEM AV. LUIS TARQUINIO/HOSP. IRMÃ DULCE</t>
      </is>
    </oc>
    <nc r="E72" t="inlineStr">
      <is>
        <t>Contratação de empresa especializada para desenvolvimento de projetos básicos e executivos e execução de obras do sistema de drenagem da Avenida Luis Tarquinio na cidade de Salvador</t>
      </is>
    </nc>
  </rcc>
  <rcc rId="2194" sId="1" numFmtId="19">
    <nc r="AN72">
      <v>46281</v>
    </nc>
  </rcc>
  <rcc rId="2195" sId="1" numFmtId="19">
    <nc r="AO72">
      <v>46356</v>
    </nc>
  </rcc>
  <rcc rId="2196" sId="1" numFmtId="19">
    <nc r="AP72">
      <v>46417</v>
    </nc>
  </rcc>
  <rcc rId="2197" sId="1">
    <oc r="AU72" t="inlineStr">
      <is>
        <t>TC celebrado  - 04/12/2025
Plano de Trabalho, empenho e abertura da conta vinculada</t>
      </is>
    </oc>
    <nc r="AU72" t="inlineStr">
      <is>
        <r>
          <t xml:space="preserve">AVISO DE LP 096/26 - DRENAGEM - DOE 16/09/26
</t>
        </r>
        <r>
          <rPr>
            <sz val="16"/>
            <rFont val="Calibri"/>
            <family val="2"/>
          </rPr>
          <t>TC celebrado  - 04/12/2025
Plano de Trabalho, empenho e abertura da conta vinculada</t>
        </r>
      </is>
    </nc>
  </rcc>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8" sId="1">
    <oc r="AH72" t="inlineStr">
      <is>
        <t>03 - Cláusula Vigente</t>
      </is>
    </oc>
    <nc r="AH72" t="inlineStr">
      <is>
        <t>01 - Retirada Total</t>
      </is>
    </nc>
  </rcc>
  <rcc rId="2199" sId="1">
    <oc r="AI72" t="inlineStr">
      <is>
        <t>Anteprojeto
Projeto básico
Termo de Referência
propriedade do imóvel
licenciamento ambiental</t>
      </is>
    </oc>
    <nc r="AI72"/>
  </rcc>
  <rcc rId="2200" sId="1">
    <oc r="AE72" t="inlineStr">
      <is>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is>
    </oc>
    <nc r="AE72" t="inlineStr">
      <is>
        <t>- Abertura das Propostas
- Homologar e Adjudicar Licitação 
- Publicar Contrato de Execução
- Enviar documentos para obtenção do VRPL
- Emissão de AIO
- Emissão de Alvará
- Emitir Ordem de Serviço</t>
      </is>
    </nc>
  </rcc>
  <rcc rId="2201" sId="1">
    <oc r="Y72" t="inlineStr">
      <is>
        <t>05 - À LICITAR</t>
      </is>
    </oc>
    <nc r="Y72" t="inlineStr">
      <is>
        <t>04 - LICITAÇÃO /CONTRATAÇÃO</t>
      </is>
    </nc>
  </rcc>
  <rcc rId="2202" sId="1">
    <oc r="X72" t="inlineStr">
      <is>
        <t>F01 - CAPTAÇÃO DE RECURSO</t>
      </is>
    </oc>
    <nc r="X72" t="inlineStr">
      <is>
        <t>F02 - LICITAÇÃO</t>
      </is>
    </nc>
  </rcc>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3" sId="1">
    <oc r="AB72" t="inlineStr">
      <is>
        <t>Enviar projetos para análise Qualitativa pela Mandatária</t>
      </is>
    </oc>
    <nc r="AB72"/>
  </rcc>
  <rcc rId="2204" sId="1">
    <oc r="AC72" t="inlineStr">
      <is>
        <t xml:space="preserve">Documentação aprovada anexada no TGOV. Aguardando emissão do LAE pela CAIXA
</t>
      </is>
    </oc>
    <nc r="AC72"/>
  </rcc>
  <rcc rId="2205" sId="1" numFmtId="19">
    <oc r="AJ72">
      <v>46296</v>
    </oc>
    <nc r="AJ72"/>
  </rcc>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E64" t="inlineStr">
      <is>
        <t>Grupo 1 - MACRODRENAGEM LARGO DA CALÇADA</t>
      </is>
    </oc>
    <nc r="E64" t="inlineStr">
      <is>
        <t>Contratação de empresa especializada para desenvolvimento de projetos básicos e executivos e execução de obras de macrodrenagem na Rua Nilo Peçanha no município de Salvador/BA</t>
      </is>
    </nc>
  </rcc>
  <rcc rId="2207" sId="1">
    <oc r="AI64" t="inlineStr">
      <is>
        <t>Anteprojeto
Projeto básico
Termo de Referência
propriedade do imóvel
licenciamento ambiental</t>
      </is>
    </oc>
    <nc r="AI64"/>
  </rcc>
  <rcc rId="2208" sId="1" numFmtId="19">
    <oc r="AJ64">
      <v>46296</v>
    </oc>
    <nc r="AJ64"/>
  </rcc>
  <rcc rId="2209" sId="1">
    <oc r="AH64" t="inlineStr">
      <is>
        <t>03 - Cláusula Vigente</t>
      </is>
    </oc>
    <nc r="AH64" t="inlineStr">
      <is>
        <t>01 - Retirada Total</t>
      </is>
    </nc>
  </rcc>
  <rcc rId="2210" sId="1" numFmtId="19">
    <nc r="AN64">
      <v>46281</v>
    </nc>
  </rcc>
  <rcc rId="2211" sId="1" numFmtId="19">
    <nc r="AO64">
      <v>46356</v>
    </nc>
  </rcc>
  <rcc rId="2212" sId="1" numFmtId="19">
    <nc r="AP64">
      <v>46417</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8" sId="1">
    <oc r="AU64" t="inlineStr">
      <is>
        <r>
          <t xml:space="preserve">TC celebrado  - 04/12/2025
</t>
        </r>
        <r>
          <rPr>
            <sz val="16"/>
            <rFont val="Calibri"/>
            <family val="2"/>
          </rPr>
          <t>Plano de Trabalho, empenho e abertura da conta vinculada</t>
        </r>
      </is>
    </oc>
    <nc r="AU64" t="inlineStr">
      <is>
        <r>
          <t xml:space="preserve">AVISO DE LP 095/26 - MACRODRENAGEM - DOE 16/09/26
</t>
        </r>
        <r>
          <rPr>
            <sz val="16"/>
            <rFont val="Calibri"/>
            <family val="2"/>
          </rPr>
          <t>TC celebrado  - 04/12/2025
Plano de Trabalho, empenho e abertura da conta vinculada</t>
        </r>
      </is>
    </nc>
  </rcc>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46BB051B-272B-49C8-A4C3-B4237F6E1B7D}" action="delete"/>
  <rdn rId="0" localSheetId="1" customView="1" name="Z_46BB051B_272B_49C8_A4C3_B4237F6E1B7D_.wvu.PrintArea" hidden="1" oldHidden="1">
    <formula>PAC!$E$1:$AE$488</formula>
    <oldFormula>PAC!$E$1:$AE$488</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PAC!$A$5:$BB$582</formula>
    <oldFormula>PAC!$A$5:$BB$582</oldFormula>
  </rdn>
  <rdn rId="0" localSheetId="12" customView="1" name="Z_46BB051B_272B_49C8_A4C3_B4237F6E1B7D_.wvu.FilterData" hidden="1" oldHidden="1">
    <formula>'OUTRAS AÇÕES'!$A$3:$AZ$22</formula>
    <oldFormula>'OUTRAS AÇÕES'!$A$3:$AZ$22</oldFormula>
  </rdn>
  <rcv guid="{46BB051B-272B-49C8-A4C3-B4237F6E1B7D}"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numFmtId="4">
    <oc r="AA78">
      <v>14</v>
    </oc>
    <nc r="AA78">
      <v>14.38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9" sId="1" numFmtId="4">
    <oc r="AA82">
      <v>4</v>
    </oc>
    <nc r="AA82">
      <v>4.4800000000000004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0" sId="1" numFmtId="4">
    <oc r="AA116">
      <v>92</v>
    </oc>
    <nc r="AA116">
      <v>98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PAC!$C:$D,PAC!$H:$H,PAC!$K:$S,PAC!$U:$W,PAC!$BG:$BG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6" sId="1" numFmtId="4">
    <oc r="AA124">
      <v>1</v>
    </oc>
    <nc r="AA124">
      <v>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2" sId="1" numFmtId="4">
    <oc r="AA79">
      <v>5.71</v>
    </oc>
    <nc r="AA79">
      <v>6</v>
    </nc>
  </rcc>
  <rcc rId="2263" sId="1" numFmtId="4">
    <oc r="AA80">
      <v>44.17</v>
    </oc>
    <nc r="AA80">
      <v>48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9" sId="1" numFmtId="4">
    <oc r="AA118">
      <v>3.02</v>
    </oc>
    <nc r="AA118">
      <v>3.03</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5" sId="1" numFmtId="4">
    <oc r="AA108">
      <v>4.0199999999999996</v>
    </oc>
    <nc r="AA108">
      <v>4.04</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1" sId="1" numFmtId="4">
    <oc r="AA117">
      <v>5</v>
    </oc>
    <nc r="AA117">
      <v>6</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7" sId="1" numFmtId="4">
    <oc r="AA121">
      <v>35</v>
    </oc>
    <nc r="AA121">
      <v>58</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3" sId="1" numFmtId="4">
    <oc r="AA300">
      <v>84.2</v>
    </oc>
    <nc r="AA300">
      <v>84.7</v>
    </nc>
  </rcc>
  <rcc rId="2294" sId="1" numFmtId="19">
    <oc r="AS300">
      <v>46295</v>
    </oc>
    <nc r="AS300">
      <v>46311</v>
    </nc>
  </rcc>
  <rcc rId="2295" sId="1" numFmtId="4">
    <oc r="AA305">
      <v>14</v>
    </oc>
    <nc r="AA305">
      <v>15.9</v>
    </nc>
  </rcc>
  <rcc rId="2296" sId="1" numFmtId="4">
    <oc r="AA307">
      <v>25.85</v>
    </oc>
    <nc r="AA307">
      <v>29.5</v>
    </nc>
  </rcc>
  <rcc rId="2297" sId="1" numFmtId="4">
    <oc r="AA301">
      <v>35</v>
    </oc>
    <nc r="AA301">
      <v>40.5</v>
    </nc>
  </rcc>
  <rcc rId="2298" sId="1" numFmtId="4">
    <oc r="AA306">
      <v>27</v>
    </oc>
    <nc r="AA306">
      <v>30.8</v>
    </nc>
  </rcc>
  <rcc rId="2299" sId="1" numFmtId="19">
    <oc r="Z300">
      <v>46295</v>
    </oc>
    <nc r="Z300">
      <v>46311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umFmtId="4">
    <oc r="AA106">
      <v>11.61</v>
    </oc>
    <nc r="AA106">
      <v>20.440000000000001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numFmtId="4">
    <oc r="AA110">
      <v>11.5</v>
    </oc>
    <nc r="AA110">
      <v>20</v>
    </nc>
  </rcc>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5" sId="1" numFmtId="4">
    <oc r="AA91">
      <v>15.1</v>
    </oc>
    <nc r="AA91">
      <v>15.5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1" sId="1" numFmtId="4">
    <oc r="AA102">
      <v>12.1</v>
    </oc>
    <nc r="AA102">
      <v>12.2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7" sId="1" numFmtId="4">
    <oc r="AA111">
      <v>24</v>
    </oc>
    <nc r="AA111">
      <v>24.2</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3" sId="1" numFmtId="4">
    <oc r="AA113">
      <v>34.299999999999997</v>
    </oc>
    <nc r="AA113">
      <v>34.5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9" sId="1" numFmtId="4">
    <oc r="AA128">
      <v>34</v>
    </oc>
    <nc r="AA128">
      <v>39</v>
    </nc>
  </rcc>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40" sId="1" numFmtId="4">
    <oc r="AA130">
      <v>23</v>
    </oc>
    <nc r="AA130">
      <v>29</v>
    </nc>
  </rcc>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41" sId="1" numFmtId="4">
    <oc r="AA94">
      <v>5</v>
    </oc>
    <nc r="AA94">
      <v>6.3</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47" sId="1" numFmtId="4">
    <oc r="AA87">
      <v>70</v>
    </oc>
    <nc r="AA87">
      <v>72.31</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umFmtId="4">
    <oc r="AA97">
      <v>5</v>
    </oc>
    <nc r="AA97">
      <v>6</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9" sId="1" numFmtId="4">
    <oc r="AA131">
      <v>11</v>
    </oc>
    <nc r="AA131">
      <v>20</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5" sId="1" numFmtId="4">
    <oc r="AA135">
      <v>14</v>
    </oc>
    <nc r="AA135">
      <v>16</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1" sId="1" numFmtId="4">
    <oc r="AA133">
      <v>40</v>
    </oc>
    <nc r="AA133">
      <v>45</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oc r="AT467" t="inlineStr">
      <is>
        <t>RESULTADO DE LICITAÇÃO Nº 2026026 -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Laginha, Cágados, Chapada e Bananeira dos Pretos no Município de Pindobaçu, Estado da Bahia. Empresa(s) EBISA ENGENHARIA BRASILEIRA, INDUSTRIA E SANEAMENTO LTDA., no valor de R$ 7.560.482,52 (sete milhões, quinhentos e sessenta mil, quatrocentos e oitenta e dois reais e cinquenta e dois centavos). Salvador - BA, 09/09/2026.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oc>
    <nc r="AT467" t="inlineStr">
      <is>
        <t>SECRETARIA DE INFRAESTRUTURA HÍDRICA E SANEAMENTO - SIHS
COMPANHIA DE ENGENHARIA HÍDRICA E DE SANEAMENTO DA BAHIA - CERB
Extrato de Contrato nº 089/2026. Processo Sei nº 039.0798.2026.0003666-64. Partes: CERB e Ebisa Engenharia Brasileira, Indústria e Saneamento Ltda. Objeto: contratação de empresa especializada para implantação das obras do SIAA, de Laginha, Cágados, Chapada e Bananeira dos Pretos no Município de Pindobaçu no Estado da Bahia. Fundamento: Licitação nº 2026026. Valor Global: R$ 7.560.482,52.  Prazo de execução será de 240 dias para as obras civis e o Trabalho Técnico e Social - TTS, contados a partir do 7º dia após a emissão da Ordem de Serviço expedida pela CONTRATANTE. Prazo de vigência será de 360 dias, iniciando-se a partir do 1º dia útil seguinte à assinatura do contrato pela CERB. Data da Assinatura: 17/09/2026. Larissa Gomes Moraes - Diretora Presidente -CERB.</t>
      </is>
    </nc>
  </rcc>
  <rcc rId="2378" sId="1">
    <oc r="AU435" t="inlineStr">
      <is>
        <t>Não foi selecionada no PAC 2025,  esta escrevendo pelo Proinfra, Banco do Brasil.
RESULTADO DE LICITAÇÃO Nº 2026033 -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SIAA de Carnaíba de Dentro, Altaneira, Carneiro, Laje, Lajinha e Cacimba do Pandú no Município de Juazeiro, Estado da Bahia. Empresa(s) METRO ENGENHARIA E CONSULTORIA LTDA. no valor global de R$8.401.829,98 (oito milhões, quatrocentos e um mil, oitocentos e vinte e nove reais e noventa e oito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oc>
    <nc r="AU435" t="inlineStr">
      <is>
        <t>Não foi selecionada no PAC 2025,  esta escrevendo pelo Proinfra, Banco do Brasil.
SECRETARIA DE INFRAESTRUTURA HÍDRICA E SANEAMENTO - SIHS
COMPANHIA DE ENGENHARIA HÍDRICA E DE SANEAMENTO DA BAHIA - CERB
Extrato de Contrato nº 090/2026. Processo Sei nº 039.0798.2026.0003678-06. Partes: CERB e Metro Engenharia e Consultoria Ltda. Objeto: contratação de empresa especializada para implantação das obras do Sistemas Integrado de Abastecimento de Água - SIAA, de Carnaíba de Dentro, Altaneira, Carneiro, Laje, Lajinha e Cacimba do Pandú, no município de Juazeiro, no Estado da Bahia, Fundamento: Licitação nº 2026033. Valor Global: R$ 8.401.829,98.  Prazo de execução será de 180 dias para as obras civis iniciando-se a partir do7º dia após a emissão da Ordem de Serviço expedida pela CONTRATANTE. Prazo de vigência será de 300 dias iniciando-se a partir do dia útil seguinte a assinatura do contrato pela CERB. Data da Assinatura: 21/09/2026. Larissa Gomes Moraes - Diretora Presidente -CERB.</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4" sId="1">
    <oc r="AC324" t="inlineStr">
      <is>
        <t>Licitação Revogada - CTB aguardar prazo de contestação e republicar o edital.</t>
      </is>
    </oc>
    <nc r="AC324"/>
  </rcc>
  <rcc rId="2385" sId="1">
    <oc r="AT324"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oc>
    <nc r="AT324" t="inlineStr">
      <is>
        <r>
          <t xml:space="preserve">
</t>
        </r>
        <r>
          <rPr>
            <b/>
            <sz val="16"/>
            <rFont val="Calibri"/>
            <family val="2"/>
          </rPr>
          <t>RESULTADO DE LP 26.003</t>
        </r>
        <r>
          <rPr>
            <sz val="16"/>
            <rFont val="Calibri"/>
            <family val="2"/>
          </rPr>
          <t xml:space="preserve"> - Tipo - Menor Preço Modo de disputa - Fechado FORNECIMENTO DE TRENS - DOE 22/09/26 - CTB
Habilitar  Consórcio Grupo Alstom (Alstom Brasil Energia e Transporte Ltda + Alstom Transport S.A.)
Valor </t>
        </r>
        <r>
          <rPr>
            <b/>
            <sz val="16"/>
            <rFont val="Calibri"/>
            <family val="2"/>
          </rPr>
          <t>632.719.519,37</t>
        </r>
        <r>
          <rPr>
            <sz val="16"/>
            <rFont val="Calibri"/>
            <family val="2"/>
          </rPr>
          <t xml:space="preserve">
</t>
        </r>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386" sId="1">
    <oc r="AU324"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4" t="inlineStr">
      <is>
        <r>
          <rPr>
            <sz val="16"/>
            <rFont val="Calibri"/>
            <family val="2"/>
          </rPr>
          <t xml:space="preserve">
</t>
        </r>
        <r>
          <rPr>
            <b/>
            <sz val="16"/>
            <rFont val="Calibri"/>
            <family val="2"/>
          </rPr>
          <t>RESULTADO DE LP 26.003 - Tipo - Menor Preço Modo de disputa - Fechado</t>
        </r>
        <r>
          <rPr>
            <sz val="16"/>
            <rFont val="Calibri"/>
            <family val="2"/>
          </rPr>
          <t xml:space="preserve"> 
Habilitar  Consórcio Grupo Alstom (Alstom Brasil Energia e Transporte Ltda + Alstom Transport S.A.)
Valor 632.719.519,37
</t>
        </r>
        <r>
          <rPr>
            <b/>
            <sz val="16"/>
            <rFont val="Calibri"/>
            <family val="2"/>
          </rP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387" sId="1" numFmtId="19">
    <oc r="AQ324">
      <v>46082</v>
    </oc>
    <nc r="AQ324"/>
  </rcc>
  <rcc rId="2388" sId="1" numFmtId="19">
    <oc r="AN324">
      <v>45818</v>
    </oc>
    <nc r="AN324">
      <v>46251</v>
    </nc>
  </rcc>
  <rcc rId="2389" sId="1" numFmtId="19">
    <oc r="AO324">
      <v>46052</v>
    </oc>
    <nc r="AO324">
      <v>46281</v>
    </nc>
  </rcc>
  <rcc rId="2390" sId="1" numFmtId="19">
    <oc r="AP324">
      <v>46081</v>
    </oc>
    <nc r="AP324">
      <v>46342</v>
    </nc>
  </rcc>
  <rcc rId="2391" sId="1">
    <oc r="T324" t="inlineStr">
      <is>
        <t>Consórcio CRRC CHANGCHUN formado pelas empresas CRRC CHANGCHUN do Brasil Railway Equipamentos e Serviços LTDA e (CRRC BRASIL) e CRRC CHANGCHUN RailWay Vehicles Co. Ltd.(CRRC CHANGCHUN)</t>
      </is>
    </oc>
    <nc r="T324" t="inlineStr">
      <is>
        <t xml:space="preserve"> Consórcio Grupo Alstom (Alstom Brasil Energia e Transporte Ltda + Alstom Transport S.A.)</t>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7" sId="1" numFmtId="4">
    <oc r="AA425">
      <v>17.84</v>
    </oc>
    <nc r="AA425">
      <v>26.33</v>
    </nc>
  </rcc>
  <rcc rId="2398" sId="1" numFmtId="4">
    <oc r="AA427">
      <v>27.47</v>
    </oc>
    <nc r="AA427">
      <v>34.270000000000003</v>
    </nc>
  </rcc>
  <rcc rId="2399" sId="1" numFmtId="4">
    <oc r="AA428">
      <v>29.08</v>
    </oc>
    <nc r="AA428">
      <v>46.69</v>
    </nc>
  </rcc>
  <rcc rId="2400" sId="1" numFmtId="4">
    <oc r="AA429">
      <v>12.21</v>
    </oc>
    <nc r="AA429">
      <v>15.41</v>
    </nc>
  </rcc>
  <rcc rId="2401" sId="1" numFmtId="4">
    <oc r="AA430">
      <v>65.03</v>
    </oc>
    <nc r="AA430">
      <v>75.430000000000007</v>
    </nc>
  </rcc>
  <rcc rId="2402" sId="1" numFmtId="4">
    <oc r="AA432">
      <v>67.88</v>
    </oc>
    <nc r="AA432">
      <v>71.73</v>
    </nc>
  </rcc>
  <rcc rId="2403" sId="1" numFmtId="4">
    <oc r="AA433">
      <v>55.92</v>
    </oc>
    <nc r="AA433">
      <v>64.209999999999994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4" sId="1" numFmtId="4">
    <oc r="AA357">
      <v>96.11</v>
    </oc>
    <nc r="AA357">
      <v>98.06</v>
    </nc>
  </rcc>
  <rcc rId="2415" sId="1" numFmtId="4">
    <oc r="AA356">
      <v>21.62</v>
    </oc>
    <nc r="AA356">
      <v>24.86</v>
    </nc>
  </rcc>
  <rcc rId="2416" sId="1" numFmtId="4">
    <oc r="AA17">
      <v>3</v>
    </oc>
    <nc r="AA17">
      <v>13</v>
    </nc>
  </rcc>
  <rcc rId="2417" sId="1" numFmtId="4">
    <oc r="AA18">
      <v>0.01</v>
    </oc>
    <nc r="AA18">
      <v>6</v>
    </nc>
  </rcc>
  <rcc rId="2418" sId="1" numFmtId="4">
    <nc r="AA359">
      <v>1.1000000000000001</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23" sId="1">
    <oc r="AH369" t="inlineStr">
      <is>
        <t>03 - Cláusula Vigente</t>
      </is>
    </oc>
    <nc r="AH369" t="inlineStr">
      <is>
        <t>01 - Retirada Total</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28" sId="1">
    <oc r="AH370" t="inlineStr">
      <is>
        <t>03 - Cláusula Vigente</t>
      </is>
    </oc>
    <nc r="AH370" t="inlineStr">
      <is>
        <t>01 - Retirada Total</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AC370" t="inlineStr">
      <is>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is>
    </oc>
    <nc r="AC370" t="inlineStr">
      <is>
        <t xml:space="preserve">
 Aprovação do Plano de Trabalho</t>
      </is>
    </nc>
  </rcc>
  <rcc rId="2434" sId="1">
    <oc r="AC369" t="inlineStr">
      <is>
        <t xml:space="preserve">
Outra(s) condição(ções) porventura indicada(s) no parecer técnico de aprovação do Plano de Trabalho</t>
      </is>
    </oc>
    <nc r="AC369" t="inlineStr">
      <is>
        <t xml:space="preserve">
Aprovação do Plano de Trabalho</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9" sId="1" numFmtId="19">
    <oc r="Z370">
      <v>46292</v>
    </oc>
    <nc r="Z370"/>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48" sId="1" numFmtId="19">
    <oc r="AJ369">
      <v>46292</v>
    </oc>
    <nc r="AJ369"/>
  </rcc>
  <rcc rId="2449" sId="1" numFmtId="19">
    <oc r="AJ370">
      <v>46292</v>
    </oc>
    <nc r="AJ370"/>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8" sId="1">
    <oc r="AT471" t="inlineStr">
      <is>
        <t>RESULTADO DE LICITAÇÃO Nº 2026027 -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implantação das obras do SAA do Assentamento Mel de Abelha no Município de Carinhanha, Estado da Bahia. Empresa(s) AMBIENTE ENGENHARIA LTDA., no valor de R$ 2.286.746,03 (dois milhões, duzentos e oitenta e seis mil, setecentos e quarenta e seis reais e três centavos). Salvador - BA, 08/09/2026.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10/09/2026. Larissa Gomes Moraes - Diretora-Presidente.</t>
      </is>
    </oc>
    <nc r="AT471" t="inlineStr">
      <is>
        <t>SECRETARIA DE INFRAESTRUTURA HÍDRICA E SANEAMENTO - SIHS
COMPANHIA DE ENGENHARIA HÍDRICA E DE SANEAMENTO DA BAHIA - CERB
Extrato de Contrato nº 088/2026. Processo Sei nº 039.0798.2026.0003668-26. Partes: CERB e Ambiente Engenharia Ltda. Objeto: contratação de empresa especializada para implantação das Obras do Sistema de Abastecimento da localidade de Assentamento Mel de Abelha no município de Carinhanha, no Estado da Bahia. Fundamento: Licitação nº 2026027, com respaldo na Lei Federal 13.303/2016 e RILC da CERB. Valor: R$ 2.286.746,03. Prazos: 180 dias para obras civis e o trabalho social, iniciando-se a partir do 7º dia após a ordem de serviço expedida pela CERB e a Vigência: 300 dias, iniciando-se a partir do dia útil seguinte a assinatura do contrato pela CERB. Data da Assinatura: 22/09/2026.Larissa Gomes Moraes - Diretora Presidente</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9" sId="1">
    <oc r="AC45" t="inlineStr">
      <is>
        <t xml:space="preserve">Em elaboração do PRMC. Em fase de caracterização dos imóveis e definição do quantitativo de reassentamentos previstos. </t>
      </is>
    </oc>
    <nc r="AC45"/>
  </rcc>
  <rcc rId="2470" sId="1">
    <oc r="AC44" t="inlineStr">
      <is>
        <t>Monitorar a Execução de obras</t>
      </is>
    </oc>
    <nc r="AC44"/>
  </rcc>
  <rcc rId="2471" sId="1">
    <oc r="AB45" t="inlineStr">
      <is>
        <t>Execução da Obra</t>
      </is>
    </oc>
    <nc r="AB45"/>
  </rcc>
  <rcc rId="2472" sId="1">
    <oc r="AB44" t="inlineStr">
      <is>
        <t>Execução da Obra</t>
      </is>
    </oc>
    <nc r="AB44"/>
  </rcc>
  <rcc rId="2473" sId="1">
    <oc r="AT44" t="inlineStr">
      <is>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is>
    </oc>
    <nc r="AT44" t="inlineStr">
      <is>
        <r>
          <t>Encontram-se em andamento as atividades de implantação do canteiro de obras, incluindo a instalação do canteiro destinado à equipe de fiscalização. 
Processo 2026.001.006448/INEMA/LIC-06448 no INEMA para de Licença Ambiental Unificada, Outorga e ASV, permanece com o status “aguardando distribuição”</t>
        </r>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4" sId="1" numFmtId="4">
    <oc r="AA485">
      <v>58</v>
    </oc>
    <nc r="AA485">
      <v>60</v>
    </nc>
  </rcc>
  <rcc rId="2475" sId="1" numFmtId="4">
    <oc r="AA486">
      <v>28</v>
    </oc>
    <nc r="AA486">
      <v>30</v>
    </nc>
  </rcc>
  <rcc rId="2476" sId="1" numFmtId="4">
    <oc r="AA487">
      <v>20</v>
    </oc>
    <nc r="AA487">
      <v>22</v>
    </nc>
  </rcc>
  <rcc rId="2477" sId="1" numFmtId="19">
    <oc r="AS488">
      <v>46477</v>
    </oc>
    <nc r="AS488">
      <v>46503</v>
    </nc>
  </rcc>
  <rcc rId="2478" sId="1" numFmtId="19">
    <oc r="AS489">
      <v>46477</v>
    </oc>
    <nc r="AS489">
      <v>46503</v>
    </nc>
  </rcc>
  <rcc rId="2479" sId="1" numFmtId="19">
    <oc r="AS490">
      <v>46477</v>
    </oc>
    <nc r="AS490">
      <v>46503</v>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5" sId="1" numFmtId="19">
    <oc r="Z490">
      <v>46477</v>
    </oc>
    <nc r="Z490">
      <v>46503</v>
    </nc>
  </rcc>
  <rcc rId="2486" sId="1" numFmtId="19">
    <oc r="Z489">
      <v>46477</v>
    </oc>
    <nc r="Z489">
      <v>46503</v>
    </nc>
  </rcc>
  <rcc rId="2487" sId="1" odxf="1" dxf="1" numFmtId="19">
    <oc r="Z488">
      <v>46477</v>
    </oc>
    <nc r="Z488">
      <v>46503</v>
    </nc>
    <odxf>
      <fill>
        <patternFill>
          <bgColor rgb="FFEEF5FC"/>
        </patternFill>
      </fill>
    </odxf>
    <ndxf>
      <fill>
        <patternFill>
          <bgColor rgb="FFDBF0F9"/>
        </patternFill>
      </fill>
    </ndxf>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3" sId="1" numFmtId="4">
    <oc r="AA45">
      <v>21</v>
    </oc>
    <nc r="AA45">
      <v>24.49</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9" sId="1">
    <oc r="AT49" t="inlineStr">
      <is>
        <r>
          <rPr>
            <sz val="16"/>
            <rFont val="Calibri"/>
            <family val="2"/>
          </rPr>
          <t>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Aditivo de 90 dias de prazo em trâmite
CE GIGOV SA 5653 2026  Crédito de Recursos Financeiros Orçamento Geral da União
CE GIGOV SA 5561 2026 -   Pendência Para o Desbloqueio de Parcela do Social
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2500" sId="1" numFmtId="4">
    <oc r="AA49">
      <v>81.95</v>
    </oc>
    <nc r="AA49">
      <v>84.15</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6" sId="1" numFmtId="4">
    <oc r="AA50">
      <v>3</v>
    </oc>
    <nc r="AA50">
      <v>8.0500000000000007</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2" sId="1" numFmtId="4">
    <nc r="AA51">
      <v>29.2</v>
    </nc>
  </rcc>
  <rcc rId="2513" sId="1" numFmtId="19">
    <oc r="AS51">
      <v>46304</v>
    </oc>
    <nc r="AS51">
      <v>46349</v>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9" sId="1">
    <oc r="AC68" t="inlineStr">
      <is>
        <t>Aguardando comprovação de lançamento do Edital de Licitação</t>
      </is>
    </oc>
    <nc r="AC68"/>
  </rcc>
  <rcc rId="2520" sId="1" numFmtId="19">
    <oc r="AD68">
      <v>46286</v>
    </oc>
    <nc r="AD68"/>
  </rcc>
  <rcc rId="2521" sId="1" numFmtId="19">
    <oc r="AP75">
      <v>45825</v>
    </oc>
    <nc r="AP75">
      <v>46190</v>
    </nc>
  </rcc>
  <rcc rId="2522" sId="1" numFmtId="19">
    <oc r="AD55">
      <v>46260</v>
    </oc>
    <nc r="AD55"/>
  </rcc>
  <rcc rId="2523" sId="1">
    <oc r="AC55" t="inlineStr">
      <is>
        <t>CONDER enviou dia 17/08 documentação técnica com ajustes e complementações para prosseguimento na análise da CAIXA</t>
      </is>
    </oc>
    <nc r="AC55"/>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9" sId="1">
    <oc r="AE369" t="inlineStr">
      <is>
        <t xml:space="preserve">
* Elaboração do TR e Edital.
* Lançamento da licitação.
* VRPL.
* AIO.
* Execução do objeto</t>
      </is>
    </oc>
    <nc r="AE369" t="inlineStr">
      <is>
        <t xml:space="preserve">
* Lançamento da licitação.
* VRPL.
* AIO.
* Execução do objeto</t>
      </is>
    </nc>
  </rcc>
  <rcc rId="2530" sId="1">
    <oc r="AE370" t="inlineStr">
      <is>
        <t xml:space="preserve">
* Elaboração do TR e Edital.
* Lançamento da licitação.
* VRPL.
* AIO.
* Execução do objeto.</t>
      </is>
    </oc>
    <nc r="AE370" t="inlineStr">
      <is>
        <t xml:space="preserve">
* Lançamento da licitação.
* VRPL.
* AIO.
* Execução do objeto.</t>
      </is>
    </nc>
  </rcc>
  <rcc rId="2531" sId="1">
    <oc r="AB369" t="inlineStr">
      <is>
        <t>Elaboração TR e Edital</t>
      </is>
    </oc>
    <nc r="AB369" t="inlineStr">
      <is>
        <t>Publicar Aviso da Licitação</t>
      </is>
    </nc>
  </rcc>
  <rcc rId="2532" sId="1">
    <oc r="AB370" t="inlineStr">
      <is>
        <t>Elaboração TR e Edital</t>
      </is>
    </oc>
    <nc r="AB370" t="inlineStr">
      <is>
        <t>Publicar Aviso da Licitação</t>
      </is>
    </nc>
  </rcc>
  <rcc rId="2533" sId="1" numFmtId="19">
    <nc r="AD369">
      <v>46348</v>
    </nc>
  </rcc>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34" sId="1" numFmtId="19">
    <nc r="AD370">
      <v>46309</v>
    </nc>
  </rcc>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35" sId="1">
    <oc r="AC369" t="inlineStr">
      <is>
        <t xml:space="preserve">
Aprovação do Plano de Trabalho</t>
      </is>
    </oc>
    <nc r="AC369" t="inlineStr">
      <is>
        <t>Publicar Aviso da Licitação</t>
      </is>
    </nc>
  </rcc>
  <rcc rId="2536" sId="1">
    <oc r="AC370" t="inlineStr">
      <is>
        <t xml:space="preserve">
 Aprovação do Plano de Trabalho</t>
      </is>
    </oc>
    <nc r="AC370" t="inlineStr">
      <is>
        <t>Publicar Aviso da Licitação</t>
      </is>
    </nc>
  </rcc>
  <rfmt sheetId="1" sqref="AC369">
    <dxf>
      <alignment horizontal="center" readingOrder="0"/>
    </dxf>
  </rfmt>
  <rfmt sheetId="1" sqref="AC370">
    <dxf>
      <alignment horizontal="center" readingOrder="0"/>
    </dxf>
  </rfmt>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6" sId="1" numFmtId="19">
    <oc r="Z128">
      <v>46294</v>
    </oc>
    <nc r="Z128">
      <v>46449</v>
    </nc>
  </rcc>
  <rcc rId="2547" sId="1" numFmtId="19">
    <oc r="AR128">
      <v>46294</v>
    </oc>
    <nc r="AR128">
      <v>46449</v>
    </nc>
  </rcc>
  <rcc rId="2548" sId="1" numFmtId="19">
    <oc r="AS128">
      <v>46294</v>
    </oc>
    <nc r="AS128">
      <v>46449</v>
    </nc>
  </rcc>
  <rcc rId="2549" sId="1" numFmtId="19">
    <oc r="Z130">
      <v>46294</v>
    </oc>
    <nc r="Z130">
      <v>46449</v>
    </nc>
  </rcc>
  <rcc rId="2550" sId="1" numFmtId="19">
    <oc r="AD130">
      <v>46294</v>
    </oc>
    <nc r="AD130">
      <v>46449</v>
    </nc>
  </rcc>
  <rcc rId="2551" sId="1" numFmtId="19">
    <oc r="AD128">
      <v>46294</v>
    </oc>
    <nc r="AD128">
      <v>46449</v>
    </nc>
  </rcc>
  <rcc rId="2552" sId="1" numFmtId="19">
    <oc r="AR130">
      <v>46294</v>
    </oc>
    <nc r="AR130">
      <v>46449</v>
    </nc>
  </rcc>
  <rcc rId="2553" sId="1" numFmtId="19">
    <oc r="AS130">
      <v>46294</v>
    </oc>
    <nc r="AS130">
      <v>46449</v>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PAC!$B:$D,PAC!$H:$H,PAC!$K:$S,PAC!$U:$W,PAC!$BG:$BG</formula>
    <oldFormula>PAC!$B:$D,PAC!$H:$H,PAC!$K:$S,PAC!$U:$W,PAC!$BG:$BG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4" sId="1">
    <oc r="AC461" t="inlineStr">
      <is>
        <t xml:space="preserve">
Definição do Estado quanto a publicação de Lei Autorizativa
Previsão de publicação de edital em 01/09/2026, condicionada a assinatura do contato de financiamento ou disponibilização de recursos próprios.
</t>
      </is>
    </oc>
    <nc r="AC461" t="inlineStr">
      <is>
        <r>
          <t xml:space="preserve">
Definição do Estado quanto a publicação de Lei Autorizativa
Previsão de publicação de edital em 01/09/2026, condicionada a assinatura do contato de financiamento ou disponibilização de recursos próprios.
</t>
        </r>
        <r>
          <rPr>
            <b/>
            <sz val="16"/>
            <rFont val="Calibri"/>
            <family val="2"/>
          </rPr>
          <t>LICITAÇÃO n.º 133/26: Abertura de Propostas: 01/12/2026 às 09:00.</t>
        </r>
        <r>
          <rPr>
            <sz val="16"/>
            <rFont val="Calibri"/>
            <family val="2"/>
          </rPr>
          <t xml:space="preserve">
</t>
        </r>
      </is>
    </nc>
  </rcc>
  <rcc rId="2565" sId="1" numFmtId="19">
    <oc r="AN461">
      <v>46296</v>
    </oc>
    <nc r="AN461">
      <v>46288</v>
    </nc>
  </rcc>
  <rcc rId="2566" sId="1" numFmtId="19">
    <nc r="AO461">
      <v>46357</v>
    </nc>
  </rcc>
  <rcc rId="2567" sId="1">
    <oc r="AU461" t="inlineStr">
      <is>
        <t>PROPONENTE : EMBASA</t>
      </is>
    </oc>
    <nc r="AU461" t="inlineStr">
      <is>
        <t>AVISO DA LICITAÇÃO Nº 133/26
A Embasa torna público que realizará a LICITAÇÃO n.º 133/26, processada de acordo com as disposições da Lei nº 13.303/2016, Lei Complementar 123/2006 e Regulamento Interno de Licitações e Contratos da EMBASA. Objeto: Ampliação e execução da estação de tratamento de lodo - ETL no Parque Bolandeira, Município de Salvador - Bahia.  Abertura de Propostas: 01/12/2026 às 09:00. (Horário de Brasília-DF). Recursos Financeiros: Próprios. O Edital e seus anexos encontram-se disponíveis para download no site https://licitacoes-e2.bb.com.br/aop-inter-estatico/, (Licitação BB nº: 1101326). O cadastro da proposta deverá ser feito no site https://licitacoes-e2.bb.com.br/aop-inter-estatico/, antes da abertura da sessão pública. Informações através do e-mail: glcle.esclarecimentos@embasa.ba.gov.br ou por telefone: (71) 3372-4756/4764. Salvador, 23 de Setembro de 2026. - Samuel Cordeiro de Jesus - Agente de Licitação.
PROPONENTE : EMBASA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3" sId="1">
    <oc r="AB37" t="inlineStr">
      <is>
        <t>Enviar documentos para obtenção do VRPL</t>
      </is>
    </oc>
    <nc r="AB37" t="inlineStr">
      <is>
        <t>Execução da Obra</t>
      </is>
    </nc>
  </rcc>
  <rcc rId="2574" sId="1">
    <oc r="AB38" t="inlineStr">
      <is>
        <t>Enviar documentos para obtenção do VRPL</t>
      </is>
    </oc>
    <nc r="AB38" t="inlineStr">
      <is>
        <t>Execução da Obra</t>
      </is>
    </nc>
  </rcc>
  <rcc rId="2575" sId="1">
    <oc r="AC37" t="inlineStr">
      <is>
        <t>Conder enviar documentação para Caixa para obtenção do VRPL</t>
      </is>
    </oc>
    <nc r="AC37" t="inlineStr">
      <is>
        <t xml:space="preserve">PARALISAÇÃO DOS SERVIÇOS DO CONTRATO Nº 071/2026 NO DIA 09/09/26 POR PRAZO INDETERMINADO.  </t>
      </is>
    </nc>
  </rcc>
  <rcc rId="2576" sId="1">
    <oc r="AC38" t="inlineStr">
      <is>
        <t>Conder enviar documentação para Caixa para obtenção do VRPL</t>
      </is>
    </oc>
    <nc r="AC38" t="inlineStr">
      <is>
        <t xml:space="preserve">PARALISAÇÃO DOS SERVIÇOS DO CONTRATO Nº 071/2026 NO DIA 09/09/26 POR PRAZO INDETERMINADO.  </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1" sId="1" numFmtId="4">
    <oc r="AA300">
      <v>84.7</v>
    </oc>
    <nc r="AA300">
      <v>85.1</v>
    </nc>
  </rcc>
  <rcc rId="2582" sId="1" numFmtId="4">
    <oc r="AA305">
      <v>15.9</v>
    </oc>
    <nc r="AA305">
      <v>17.350000000000001</v>
    </nc>
  </rcc>
  <rcc rId="2583" sId="1" numFmtId="4">
    <oc r="AA307">
      <v>29.5</v>
    </oc>
    <nc r="AA307">
      <v>30.8</v>
    </nc>
  </rcc>
  <rcc rId="2584" sId="1" numFmtId="4">
    <oc r="AA301">
      <v>40.5</v>
    </oc>
    <nc r="AA301">
      <v>44.3</v>
    </nc>
  </rcc>
  <rcc rId="2585" sId="1" numFmtId="4">
    <oc r="AA306">
      <v>30.8</v>
    </oc>
    <nc r="AA306">
      <v>33.5</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0" sId="1">
    <oc r="AT473" t="inlineStr">
      <is>
        <t>RESULTADO DE LICITAÇÃO Nº 2026025 - SECRETARIA DE INFRAESTRUTURA HÍDRICA E SANEAMENTO - SIHS / COMPANHIA DE ENGENHARIA HÍDRICA E DE SANEAMENTO DA BAHIA - CERB
A Comissão Permanente de Licitação da CERB, em conformidade com a Lei Federal nº 13.303/16, Lei Complementar nº 123/06 e disposições do Edital da Licitação, torna público o resultado da licitação acima referenciada. Objeto: Contratação de Empresa Especializada para Execução de Obras do Sistema de Abastecimento de Água, da localidade de Barcelos do Sul, no Município de Camamú, no Estado da Bahia. Empresa(s) ROBLE SERVIÇOS LTDA, no valor global de R$ 5.972.511,26 (cinco milhões, novecentos e setenta e dois mil, quinhentos e onze reais e vinte e seis centavos). Salvador - BA, 04/09/2026. IZABEL MAIZA DOS ANJOS VIANA- Presidente da CPL.
HOMOLOGAÇÃO E ADJUDICAÇÃO
O Diretor Presidente da CERB, no uso de suas atribuições, em conformidade com o art. 8, do Decreto Federal nº 5.450/05, homologa o resultado da supramencionada licitação e adjudica o objeto contratual em favor da(s) vencedora(s). Salvador - BA, 09/09/2026. Larissa Gomes Moraes - Diretora-Presidente.</t>
      </is>
    </oc>
    <nc r="AT473" t="inlineStr">
      <is>
        <t>SECRETARIA DE INFRAESTRUTURA HÍDRICA E SANEAMENTO - SIHS
COMPANHIA DE ENGENHARIA HÍDRICA E DE SANEAMENTO DA BAHIA - CERB
Extrato de Contrato nº 085/2026. Processo Sei nº 039.0798.2026.0003661-82. Partes: CERB e Roble Serviços Ltda. Objeto: Contratação de empresa especializada para execução das obras do sistema integrado de abastecimento de água da localidade de Barcelos do Sul, no município de Camamu, no Estado da Bahia. Fundamento. Licitação nº 2026025. Valor Global: R$ 5.972.511,26.  Prazo de execução será de 270 dias iniciando-se a partir do 7º dia após a emissão da Ordem de Serviço expedida pela CERB, a empresa contratada. Prazo de vigência será de 390 dias, iniciando-se a partir do dia útil seguinte a assinatura do contrato pela CERB. Data da Assinatura: 22/09/2026. Larissa Gomes Moraes - Diretora Presidente -CERB.</t>
      </is>
    </nc>
  </rcc>
  <rcc rId="2591" sId="1" numFmtId="4">
    <nc r="R473">
      <v>5972511.2599999998</v>
    </nc>
  </rcc>
  <rcc rId="2592" sId="1">
    <nc r="T473" t="inlineStr">
      <is>
        <t>Roble Serviços Ltda</t>
      </is>
    </nc>
  </rcc>
  <rcc rId="2593" sId="1" numFmtId="4">
    <nc r="W473">
      <v>9</v>
    </nc>
  </rcc>
  <rcc rId="2594" sId="1" numFmtId="19">
    <nc r="AP473">
      <v>46287</v>
    </nc>
  </rcc>
  <rcc rId="2595" sId="1" numFmtId="19">
    <nc r="AO473">
      <v>46232</v>
    </nc>
  </rcc>
  <rcc rId="2596" sId="1" numFmtId="19">
    <nc r="AN473">
      <v>46202</v>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1C1E3BEC-2437-4533-9F8E-FCB51B46CAF5}" name="Mário Sérgio Santos da Conceição" id="-1625170195" dateTime="2026-08-31T09:29:58"/>
  <userInfo guid="{AFE47F69-4C24-4ED8-9864-9B2359E27C24}" name="Lucitania Santana Brandão de Jesus" id="-695253540" dateTime="2026-09-11T10:42:03"/>
  <userInfo guid="{2B8BD684-A966-4298-B1DF-1DB3861BD2A5}" name="Cleidyanne dos Santos Couto" id="-1280670400" dateTime="2026-09-22T10:56:27"/>
  <userInfo guid="{5587EF33-1BA6-4433-9353-E420BBF181ED}" name="Lucitania Santana Brandão de Jesus" id="-695214898" dateTime="2026-09-23T08:49:39"/>
  <userInfo guid="{D4F61F12-5901-4C5F-9DED-D871419FE668}" name="Cleidyanne dos Santos Couto" id="-1280699353" dateTime="2026-09-23T11:12:02"/>
  <userInfo guid="{46B1B90A-5990-47AD-9F88-C292C1A2CB26}" name="Juliana Fortunato Ferreira" id="-678298360" dateTime="2026-09-23T15:23:11"/>
  <userInfo guid="{08722EF9-EC3C-4F5B-B12E-055C5661604F}" name="Lucitania Santana Brandão de Jesus" id="-695254540" dateTime="2026-09-24T09:42:04"/>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topLeftCell="A4" zoomScale="80" zoomScaleNormal="50" zoomScaleSheetLayoutView="51" workbookViewId="0">
      <pane ySplit="1" topLeftCell="A103" activePane="bottomLeft" state="frozen"/>
      <selection activeCell="X4" sqref="X4"/>
      <selection pane="bottomLeft" activeCell="Y104" sqref="Y104"/>
    </sheetView>
  </sheetViews>
  <sheetFormatPr defaultColWidth="21.125" defaultRowHeight="26.25"/>
  <cols>
    <col min="1" max="1" width="13.875" style="61" customWidth="1"/>
    <col min="2" max="2" width="30.375" style="62" hidden="1" customWidth="1"/>
    <col min="3" max="3" width="15.125" style="61" hidden="1" customWidth="1"/>
    <col min="4" max="4" width="23.375" style="61" hidden="1" customWidth="1"/>
    <col min="5" max="5" width="31" style="62" customWidth="1"/>
    <col min="6" max="6" width="13.75" style="63" customWidth="1"/>
    <col min="7" max="7" width="19.375" style="66" customWidth="1"/>
    <col min="8" max="8" width="17.625" style="62" hidden="1" customWidth="1"/>
    <col min="9" max="9" width="23" style="61" customWidth="1"/>
    <col min="10" max="10" width="19.375" style="61" customWidth="1"/>
    <col min="11" max="11" width="58.125" style="61" hidden="1" customWidth="1"/>
    <col min="12" max="12" width="40" style="61" hidden="1" customWidth="1"/>
    <col min="13" max="13" width="23.375" style="61" hidden="1" customWidth="1"/>
    <col min="14" max="14" width="30.375" style="61" hidden="1" customWidth="1"/>
    <col min="15" max="15" width="30.25" style="61" hidden="1" customWidth="1"/>
    <col min="16" max="16" width="30.375" style="61" hidden="1" customWidth="1"/>
    <col min="17" max="17" width="56.25" style="61" hidden="1" customWidth="1"/>
    <col min="18" max="18" width="37.375" style="61" hidden="1" customWidth="1"/>
    <col min="19" max="19" width="34.375" style="61" hidden="1" customWidth="1"/>
    <col min="20" max="20" width="41.125" style="61" customWidth="1"/>
    <col min="21" max="21" width="34.625" style="61" hidden="1" customWidth="1"/>
    <col min="22" max="22" width="46.875" style="61" hidden="1" customWidth="1"/>
    <col min="23" max="23" width="45.375" style="61" hidden="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15" t="s">
        <v>1493</v>
      </c>
      <c r="G1" s="215"/>
      <c r="H1" s="215"/>
      <c r="I1" s="216"/>
      <c r="J1" s="212" t="s">
        <v>1480</v>
      </c>
      <c r="K1" s="214" t="s">
        <v>575</v>
      </c>
      <c r="L1" s="215"/>
      <c r="M1" s="215"/>
      <c r="N1" s="215"/>
      <c r="O1" s="215"/>
      <c r="P1" s="215"/>
      <c r="Q1" s="215"/>
      <c r="R1" s="215"/>
      <c r="S1" s="215"/>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1467</v>
      </c>
      <c r="G2" s="67" t="s">
        <v>1300</v>
      </c>
      <c r="H2" s="68" t="s">
        <v>1470</v>
      </c>
      <c r="I2" s="67" t="s">
        <v>2193</v>
      </c>
      <c r="J2" s="213"/>
      <c r="K2" s="67" t="s">
        <v>1543</v>
      </c>
      <c r="L2" s="67" t="s">
        <v>1545</v>
      </c>
      <c r="M2" s="67" t="s">
        <v>572</v>
      </c>
      <c r="N2" s="67" t="s">
        <v>573</v>
      </c>
      <c r="O2" s="67" t="s">
        <v>574</v>
      </c>
      <c r="P2" s="67" t="s">
        <v>594</v>
      </c>
      <c r="Q2" s="67" t="s">
        <v>1629</v>
      </c>
      <c r="R2" s="67" t="s">
        <v>1565</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109</v>
      </c>
      <c r="G3" s="60">
        <f>SUBTOTAL(9,PAC!$AY$6:$AY$581)</f>
        <v>34</v>
      </c>
      <c r="H3" s="60">
        <f>SUBTOTAL(9,PAC!$AZ$6:$AZ$581)</f>
        <v>58</v>
      </c>
      <c r="I3" s="60">
        <f>SUBTOTAL(9,PAC!$BA$6:$BA$581)</f>
        <v>6</v>
      </c>
      <c r="J3" s="71">
        <f>SUBTOTAL(3,J6:J581)</f>
        <v>207</v>
      </c>
      <c r="K3" s="72">
        <f>SUBTOTAL(9,PAC!K$6:K$581)</f>
        <v>265229627.97999999</v>
      </c>
      <c r="L3" s="72">
        <f>SUBTOTAL(9,PAC!L$6:L$581)</f>
        <v>595814431.28236639</v>
      </c>
      <c r="M3" s="72">
        <f>SUBTOTAL(9,PAC!M$6:M$581)</f>
        <v>304079967.60236675</v>
      </c>
      <c r="N3" s="73">
        <f>SUBTOTAL(9,PAC!N$6:N$581)</f>
        <v>1706469.0099999998</v>
      </c>
      <c r="O3" s="73">
        <f>SUBTOTAL(9,PAC!O$6:O$581)</f>
        <v>0</v>
      </c>
      <c r="P3" s="73">
        <f>SUBTOTAL(9,PAC!P$6:P$581)</f>
        <v>32422911.309999999</v>
      </c>
      <c r="Q3" s="72">
        <f>SUBTOTAL(9,PAC!$BB$6:$BB$581)</f>
        <v>110345869.44</v>
      </c>
      <c r="R3" s="72">
        <f>SUBTOTAL(9,PAC!R$6:R$581)</f>
        <v>215218162.30000004</v>
      </c>
      <c r="S3" s="72">
        <f>SUBTOTAL(9,PAC!S$6:S$581)</f>
        <v>325564031.74000013</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712</v>
      </c>
      <c r="C5" s="98" t="s">
        <v>604</v>
      </c>
      <c r="D5" s="98" t="s">
        <v>995</v>
      </c>
      <c r="E5" s="99" t="s">
        <v>691</v>
      </c>
      <c r="F5" s="98" t="s">
        <v>442</v>
      </c>
      <c r="G5" s="98" t="s">
        <v>567</v>
      </c>
      <c r="H5" s="98" t="s">
        <v>1739</v>
      </c>
      <c r="I5" s="98" t="s">
        <v>1215</v>
      </c>
      <c r="J5" s="98" t="s">
        <v>0</v>
      </c>
      <c r="K5" s="98" t="s">
        <v>1546</v>
      </c>
      <c r="L5" s="98" t="s">
        <v>1544</v>
      </c>
      <c r="M5" s="98" t="s">
        <v>572</v>
      </c>
      <c r="N5" s="98" t="s">
        <v>573</v>
      </c>
      <c r="O5" s="98" t="s">
        <v>574</v>
      </c>
      <c r="P5" s="98" t="s">
        <v>594</v>
      </c>
      <c r="Q5" s="98" t="s">
        <v>1625</v>
      </c>
      <c r="R5" s="98" t="s">
        <v>1565</v>
      </c>
      <c r="S5" s="98" t="s">
        <v>575</v>
      </c>
      <c r="T5" s="98" t="s">
        <v>1566</v>
      </c>
      <c r="U5" s="98" t="s">
        <v>1</v>
      </c>
      <c r="V5" s="98" t="s">
        <v>1740</v>
      </c>
      <c r="W5" s="98" t="s">
        <v>443</v>
      </c>
      <c r="X5" s="98" t="s">
        <v>1294</v>
      </c>
      <c r="Y5" s="98" t="s">
        <v>3</v>
      </c>
      <c r="Z5" s="98" t="s">
        <v>1435</v>
      </c>
      <c r="AA5" s="98" t="s">
        <v>1436</v>
      </c>
      <c r="AB5" s="98" t="s">
        <v>1447</v>
      </c>
      <c r="AC5" s="98" t="s">
        <v>1448</v>
      </c>
      <c r="AD5" s="99" t="s">
        <v>1464</v>
      </c>
      <c r="AE5" s="99" t="s">
        <v>1434</v>
      </c>
      <c r="AF5" s="99" t="s">
        <v>456</v>
      </c>
      <c r="AG5" s="99" t="s">
        <v>1292</v>
      </c>
      <c r="AH5" s="99" t="s">
        <v>947</v>
      </c>
      <c r="AI5" s="99" t="s">
        <v>966</v>
      </c>
      <c r="AJ5" s="99" t="s">
        <v>965</v>
      </c>
      <c r="AK5" s="99" t="s">
        <v>1011</v>
      </c>
      <c r="AL5" s="99" t="s">
        <v>1012</v>
      </c>
      <c r="AM5" s="99" t="s">
        <v>751</v>
      </c>
      <c r="AN5" s="98" t="s">
        <v>1212</v>
      </c>
      <c r="AO5" s="98" t="s">
        <v>1217</v>
      </c>
      <c r="AP5" s="98" t="s">
        <v>1213</v>
      </c>
      <c r="AQ5" s="98" t="s">
        <v>1211</v>
      </c>
      <c r="AR5" s="98" t="s">
        <v>1482</v>
      </c>
      <c r="AS5" s="98" t="s">
        <v>1216</v>
      </c>
      <c r="AT5" s="99" t="s">
        <v>2</v>
      </c>
      <c r="AU5" s="99" t="s">
        <v>1460</v>
      </c>
      <c r="AV5" s="99" t="s">
        <v>1840</v>
      </c>
      <c r="AW5" s="98" t="s">
        <v>461</v>
      </c>
      <c r="AX5" s="99" t="s">
        <v>1467</v>
      </c>
      <c r="AY5" s="99" t="s">
        <v>1300</v>
      </c>
      <c r="AZ5" s="99" t="s">
        <v>605</v>
      </c>
      <c r="BA5" s="99" t="s">
        <v>2193</v>
      </c>
      <c r="BB5" s="100" t="s">
        <v>1626</v>
      </c>
    </row>
    <row r="6" spans="1:70" s="1" customFormat="1" ht="249.95" hidden="1" customHeight="1" thickBot="1">
      <c r="A6" s="88">
        <f t="shared" ref="A6:A68" si="0">ROW()-5</f>
        <v>1</v>
      </c>
      <c r="B6" s="101">
        <v>2023</v>
      </c>
      <c r="C6" s="88" t="s">
        <v>605</v>
      </c>
      <c r="D6" s="88" t="s">
        <v>997</v>
      </c>
      <c r="E6" s="102" t="s">
        <v>466</v>
      </c>
      <c r="F6" s="88" t="s">
        <v>576</v>
      </c>
      <c r="G6" s="88" t="s">
        <v>1008</v>
      </c>
      <c r="H6" s="40" t="s">
        <v>1233</v>
      </c>
      <c r="I6" s="88" t="s">
        <v>602</v>
      </c>
      <c r="J6" s="88" t="s">
        <v>72</v>
      </c>
      <c r="K6" s="18"/>
      <c r="L6" s="18"/>
      <c r="M6" s="18">
        <v>47303701.490000002</v>
      </c>
      <c r="N6" s="18"/>
      <c r="O6" s="18"/>
      <c r="P6" s="18"/>
      <c r="Q6" s="20">
        <f>SUM(PAC!$M6:$P6)</f>
        <v>47303701.490000002</v>
      </c>
      <c r="R6" s="20"/>
      <c r="S6" s="20">
        <f>IF(PAC!$R6&gt;0,PAC!$R6,PAC!$Q6)</f>
        <v>47303701.490000002</v>
      </c>
      <c r="T6" s="20"/>
      <c r="U6" s="103" t="s">
        <v>1556</v>
      </c>
      <c r="V6" s="103"/>
      <c r="W6" s="104"/>
      <c r="X6" s="104" t="s">
        <v>1476</v>
      </c>
      <c r="Y6" s="101" t="s">
        <v>2417</v>
      </c>
      <c r="Z6" s="87"/>
      <c r="AA6" s="105">
        <v>100</v>
      </c>
      <c r="AB6" s="40" t="s">
        <v>1452</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997</v>
      </c>
      <c r="E7" s="114" t="s">
        <v>571</v>
      </c>
      <c r="F7" s="112" t="s">
        <v>576</v>
      </c>
      <c r="G7" s="112" t="s">
        <v>1008</v>
      </c>
      <c r="H7" s="115" t="s">
        <v>1233</v>
      </c>
      <c r="I7" s="112" t="s">
        <v>602</v>
      </c>
      <c r="J7" s="112" t="s">
        <v>72</v>
      </c>
      <c r="K7" s="31"/>
      <c r="L7" s="31"/>
      <c r="M7" s="31">
        <v>258839936.83000001</v>
      </c>
      <c r="N7" s="31"/>
      <c r="O7" s="31"/>
      <c r="P7" s="31"/>
      <c r="Q7" s="33">
        <f>SUM(PAC!$M7:$P7)</f>
        <v>258839936.83000001</v>
      </c>
      <c r="R7" s="33"/>
      <c r="S7" s="33">
        <f>IF(PAC!$R7&gt;0,PAC!$R7,PAC!$Q7)</f>
        <v>258839936.83000001</v>
      </c>
      <c r="T7" s="33"/>
      <c r="U7" s="116" t="s">
        <v>1556</v>
      </c>
      <c r="V7" s="116"/>
      <c r="W7" s="117"/>
      <c r="X7" s="117" t="s">
        <v>1678</v>
      </c>
      <c r="Y7" s="113" t="s">
        <v>2406</v>
      </c>
      <c r="Z7" s="118"/>
      <c r="AA7" s="119"/>
      <c r="AB7" s="115"/>
      <c r="AC7" s="115"/>
      <c r="AD7" s="120"/>
      <c r="AE7" s="114" t="s">
        <v>1375</v>
      </c>
      <c r="AF7" s="115"/>
      <c r="AG7" s="115"/>
      <c r="AH7" s="115"/>
      <c r="AI7" s="115"/>
      <c r="AJ7" s="118"/>
      <c r="AK7" s="115"/>
      <c r="AL7" s="115"/>
      <c r="AM7" s="115"/>
      <c r="AN7" s="118"/>
      <c r="AO7" s="118"/>
      <c r="AP7" s="118"/>
      <c r="AQ7" s="118"/>
      <c r="AR7" s="121"/>
      <c r="AS7" s="121"/>
      <c r="AT7" s="114" t="s">
        <v>2120</v>
      </c>
      <c r="AU7" s="122" t="s">
        <v>2121</v>
      </c>
      <c r="AV7" s="120"/>
      <c r="AW7" s="119"/>
      <c r="AX7" s="192" t="str">
        <f>IFERROR(IF(PAC!$X7="F01 - CAPTAÇÃO DE RECURSO",1,""),"")</f>
        <v/>
      </c>
      <c r="AY7" s="192" t="str">
        <f>IFERROR(IF(PAC!$X7="F02 - LICITAÇÃO",1,""),"")</f>
        <v/>
      </c>
      <c r="AZ7" s="123">
        <f>IFERROR(IF(PAC!$X$6:$X$581="F03 - EXECUÇÃO DO OBJETO",1,""),"")</f>
        <v>1</v>
      </c>
      <c r="BA7" s="123" t="str">
        <f>IFERROR(IF(PAC!$X$6:$X$581="F04 - CONCLUÍDA",1,""),"")</f>
        <v/>
      </c>
      <c r="BB7" s="190">
        <f>IF(PAC!$R7&gt;0,0,PAC!$Q7)</f>
        <v>258839936.83000001</v>
      </c>
    </row>
    <row r="8" spans="1:70" s="1" customFormat="1" ht="369" hidden="1" customHeight="1" thickBot="1">
      <c r="A8" s="88">
        <f t="shared" si="0"/>
        <v>3</v>
      </c>
      <c r="B8" s="101">
        <v>2023</v>
      </c>
      <c r="C8" s="88" t="s">
        <v>605</v>
      </c>
      <c r="D8" s="88" t="s">
        <v>997</v>
      </c>
      <c r="E8" s="102" t="s">
        <v>644</v>
      </c>
      <c r="F8" s="88" t="s">
        <v>49</v>
      </c>
      <c r="G8" s="88" t="s">
        <v>1928</v>
      </c>
      <c r="H8" s="40" t="s">
        <v>1234</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1572</v>
      </c>
      <c r="U8" s="103" t="s">
        <v>1556</v>
      </c>
      <c r="V8" s="103"/>
      <c r="W8" s="104">
        <v>11</v>
      </c>
      <c r="X8" s="104" t="s">
        <v>1678</v>
      </c>
      <c r="Y8" s="101" t="s">
        <v>2405</v>
      </c>
      <c r="Z8" s="87">
        <v>46326</v>
      </c>
      <c r="AA8" s="105">
        <v>42</v>
      </c>
      <c r="AB8" s="40" t="s">
        <v>1458</v>
      </c>
      <c r="AC8" s="124" t="s">
        <v>2530</v>
      </c>
      <c r="AD8" s="87">
        <v>46326</v>
      </c>
      <c r="AE8" s="102" t="s">
        <v>1838</v>
      </c>
      <c r="AF8" s="40"/>
      <c r="AG8" s="40" t="s">
        <v>2119</v>
      </c>
      <c r="AH8" s="40"/>
      <c r="AI8" s="40"/>
      <c r="AJ8" s="87"/>
      <c r="AK8" s="40" t="s">
        <v>1137</v>
      </c>
      <c r="AL8" s="40" t="s">
        <v>1062</v>
      </c>
      <c r="AM8" s="40"/>
      <c r="AN8" s="87">
        <v>45584</v>
      </c>
      <c r="AO8" s="87">
        <v>45667</v>
      </c>
      <c r="AP8" s="87">
        <v>45806</v>
      </c>
      <c r="AQ8" s="87">
        <v>45833</v>
      </c>
      <c r="AR8" s="106">
        <v>46163</v>
      </c>
      <c r="AS8" s="107">
        <v>46326</v>
      </c>
      <c r="AT8" s="102" t="s">
        <v>2262</v>
      </c>
      <c r="AU8" s="40" t="s">
        <v>2261</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1481</v>
      </c>
      <c r="D9" s="112" t="s">
        <v>997</v>
      </c>
      <c r="E9" s="114" t="s">
        <v>2596</v>
      </c>
      <c r="F9" s="112" t="s">
        <v>49</v>
      </c>
      <c r="G9" s="112" t="s">
        <v>1929</v>
      </c>
      <c r="H9" s="115" t="s">
        <v>1234</v>
      </c>
      <c r="I9" s="112" t="s">
        <v>606</v>
      </c>
      <c r="J9" s="112" t="s">
        <v>63</v>
      </c>
      <c r="K9" s="31"/>
      <c r="L9" s="31"/>
      <c r="M9" s="31"/>
      <c r="N9" s="31">
        <v>4050508.35</v>
      </c>
      <c r="O9" s="31"/>
      <c r="P9" s="31"/>
      <c r="Q9" s="33">
        <f>SUM([1]PAC!$M9:$P9)</f>
        <v>4050508.35</v>
      </c>
      <c r="R9" s="31" t="s">
        <v>2603</v>
      </c>
      <c r="S9" s="33">
        <f>IF([1]PAC!$R9&gt;0,[1]PAC!$R9,[1]PAC!$Q9)</f>
        <v>4050508.35</v>
      </c>
      <c r="T9" s="33" t="s">
        <v>2604</v>
      </c>
      <c r="U9" s="116" t="s">
        <v>573</v>
      </c>
      <c r="V9" s="116"/>
      <c r="W9" s="117">
        <v>3</v>
      </c>
      <c r="X9" s="117" t="s">
        <v>1404</v>
      </c>
      <c r="Y9" s="113" t="s">
        <v>2407</v>
      </c>
      <c r="Z9" s="118">
        <v>46265</v>
      </c>
      <c r="AA9" s="119"/>
      <c r="AB9" s="115" t="s">
        <v>2602</v>
      </c>
      <c r="AC9" s="125" t="s">
        <v>2605</v>
      </c>
      <c r="AD9" s="120">
        <v>46265</v>
      </c>
      <c r="AE9" s="114" t="s">
        <v>2606</v>
      </c>
      <c r="AF9" s="115"/>
      <c r="AG9" s="115"/>
      <c r="AH9" s="115"/>
      <c r="AI9" s="115"/>
      <c r="AJ9" s="118"/>
      <c r="AK9" s="115" t="s">
        <v>2597</v>
      </c>
      <c r="AL9" s="115" t="s">
        <v>1062</v>
      </c>
      <c r="AM9" s="115"/>
      <c r="AN9" s="118">
        <v>46115</v>
      </c>
      <c r="AO9" s="118">
        <v>46134</v>
      </c>
      <c r="AP9" s="118">
        <v>46265</v>
      </c>
      <c r="AQ9" s="118">
        <v>46273</v>
      </c>
      <c r="AR9" s="121">
        <v>46363</v>
      </c>
      <c r="AS9" s="121">
        <v>46363</v>
      </c>
      <c r="AT9" s="114" t="s">
        <v>2598</v>
      </c>
      <c r="AU9" s="115" t="s">
        <v>2599</v>
      </c>
      <c r="AV9" s="120"/>
      <c r="AW9" s="119"/>
      <c r="AX9" s="192" t="str">
        <f>IFERROR(IF(PAC!$X9="F01 - CAPTAÇÃO DE RECURSO",1,""),"")</f>
        <v/>
      </c>
      <c r="AY9" s="192">
        <f>IFERROR(IF(PAC!$X9="F02 - LICITAÇÃO",1,""),"")</f>
        <v>1</v>
      </c>
      <c r="AZ9" s="123" t="str">
        <f>IFERROR(IF(PAC!$X$6:$X$581="F03 - EXECUÇÃO DO OBJETO",1,""),"")</f>
        <v/>
      </c>
      <c r="BA9" s="123" t="str">
        <f>IFERROR(IF(PAC!$X$6:$X$581="F04 - CONCLUÍDA",1,""),"")</f>
        <v/>
      </c>
      <c r="BB9" s="190">
        <f>IF([1]PAC!$R9&gt;0,0,[1]PAC!$Q9)</f>
        <v>4050508.35</v>
      </c>
    </row>
    <row r="10" spans="1:70" s="1" customFormat="1" ht="408.95" hidden="1" customHeight="1" thickBot="1">
      <c r="A10" s="88">
        <f t="shared" si="0"/>
        <v>5</v>
      </c>
      <c r="B10" s="101">
        <v>2023</v>
      </c>
      <c r="C10" s="88" t="s">
        <v>605</v>
      </c>
      <c r="D10" s="88" t="s">
        <v>997</v>
      </c>
      <c r="E10" s="102" t="s">
        <v>452</v>
      </c>
      <c r="F10" s="88" t="s">
        <v>49</v>
      </c>
      <c r="G10" s="88" t="s">
        <v>1927</v>
      </c>
      <c r="H10" s="40" t="s">
        <v>1234</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1571</v>
      </c>
      <c r="U10" s="103" t="s">
        <v>1557</v>
      </c>
      <c r="V10" s="103"/>
      <c r="W10" s="104">
        <v>16</v>
      </c>
      <c r="X10" s="104" t="s">
        <v>1678</v>
      </c>
      <c r="Y10" s="101" t="s">
        <v>2405</v>
      </c>
      <c r="Z10" s="193">
        <v>46326</v>
      </c>
      <c r="AA10" s="105">
        <v>52</v>
      </c>
      <c r="AB10" s="40" t="s">
        <v>1458</v>
      </c>
      <c r="AC10" s="124" t="s">
        <v>2529</v>
      </c>
      <c r="AD10" s="193">
        <v>46326</v>
      </c>
      <c r="AE10" s="102" t="s">
        <v>1838</v>
      </c>
      <c r="AF10" s="40"/>
      <c r="AG10" s="40"/>
      <c r="AH10" s="40"/>
      <c r="AI10" s="40"/>
      <c r="AJ10" s="87"/>
      <c r="AK10" s="40" t="s">
        <v>1136</v>
      </c>
      <c r="AL10" s="40" t="s">
        <v>1062</v>
      </c>
      <c r="AM10" s="40"/>
      <c r="AN10" s="87">
        <v>45505</v>
      </c>
      <c r="AO10" s="87">
        <v>45597</v>
      </c>
      <c r="AP10" s="87">
        <v>45859</v>
      </c>
      <c r="AQ10" s="87">
        <v>45862</v>
      </c>
      <c r="AR10" s="106">
        <v>46264</v>
      </c>
      <c r="AS10" s="107">
        <v>46326</v>
      </c>
      <c r="AT10" s="102" t="s">
        <v>2436</v>
      </c>
      <c r="AU10" s="40" t="s">
        <v>2263</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hidden="1" customHeight="1" thickBot="1">
      <c r="A11" s="112">
        <f t="shared" si="0"/>
        <v>6</v>
      </c>
      <c r="B11" s="113">
        <v>2023</v>
      </c>
      <c r="C11" s="112" t="s">
        <v>605</v>
      </c>
      <c r="D11" s="112" t="s">
        <v>997</v>
      </c>
      <c r="E11" s="114" t="s">
        <v>464</v>
      </c>
      <c r="F11" s="112" t="s">
        <v>576</v>
      </c>
      <c r="G11" s="112" t="s">
        <v>641</v>
      </c>
      <c r="H11" s="115" t="s">
        <v>1229</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1622</v>
      </c>
      <c r="U11" s="116" t="s">
        <v>1558</v>
      </c>
      <c r="V11" s="116"/>
      <c r="W11" s="117">
        <v>30</v>
      </c>
      <c r="X11" s="117" t="s">
        <v>1678</v>
      </c>
      <c r="Y11" s="113" t="s">
        <v>2405</v>
      </c>
      <c r="Z11" s="118">
        <v>46438</v>
      </c>
      <c r="AA11" s="119">
        <v>70</v>
      </c>
      <c r="AB11" s="115" t="s">
        <v>1458</v>
      </c>
      <c r="AC11" s="115" t="s">
        <v>1837</v>
      </c>
      <c r="AD11" s="120"/>
      <c r="AE11" s="181"/>
      <c r="AF11" s="115"/>
      <c r="AG11" s="115" t="s">
        <v>2118</v>
      </c>
      <c r="AH11" s="115"/>
      <c r="AI11" s="115"/>
      <c r="AJ11" s="118"/>
      <c r="AK11" s="115"/>
      <c r="AL11" s="199" t="s">
        <v>2694</v>
      </c>
      <c r="AM11" s="115"/>
      <c r="AN11" s="118">
        <v>45449</v>
      </c>
      <c r="AO11" s="118">
        <v>45477</v>
      </c>
      <c r="AP11" s="118">
        <v>45530</v>
      </c>
      <c r="AQ11" s="118">
        <v>45537</v>
      </c>
      <c r="AR11" s="121">
        <v>46438</v>
      </c>
      <c r="AS11" s="121">
        <v>46438</v>
      </c>
      <c r="AT11" s="114" t="s">
        <v>1628</v>
      </c>
      <c r="AU11" s="122" t="s">
        <v>2459</v>
      </c>
      <c r="AV11" s="120"/>
      <c r="AW11" s="119"/>
      <c r="AX11" s="192" t="str">
        <f>IFERROR(IF(PAC!$X11="F01 - CAPTAÇÃO DE RECURSO",1,""),"")</f>
        <v/>
      </c>
      <c r="AY11" s="192" t="str">
        <f>IFERROR(IF(PAC!$X11="F02 - LICITAÇÃO",1,""),"")</f>
        <v/>
      </c>
      <c r="AZ11" s="123">
        <f>IFERROR(IF(PAC!$X$6:$X$581="F03 - EXECUÇÃO DO OBJETO",1,""),"")</f>
        <v>1</v>
      </c>
      <c r="BA11" s="123" t="str">
        <f>IFERROR(IF(PAC!$X$6:$X$581="F04 - CONCLUÍDA",1,""),"")</f>
        <v/>
      </c>
      <c r="BB11" s="190">
        <f>IF(PAC!$R11&gt;0,0,PAC!$Q11)</f>
        <v>0</v>
      </c>
    </row>
    <row r="12" spans="1:70" s="1" customFormat="1" ht="350.1" hidden="1" customHeight="1" thickBot="1">
      <c r="A12" s="88">
        <f t="shared" si="0"/>
        <v>7</v>
      </c>
      <c r="B12" s="101">
        <v>2023</v>
      </c>
      <c r="C12" s="88" t="s">
        <v>605</v>
      </c>
      <c r="D12" s="88" t="s">
        <v>997</v>
      </c>
      <c r="E12" s="102" t="s">
        <v>462</v>
      </c>
      <c r="F12" s="88" t="s">
        <v>576</v>
      </c>
      <c r="G12" s="88" t="s">
        <v>641</v>
      </c>
      <c r="H12" s="40" t="s">
        <v>1229</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1620</v>
      </c>
      <c r="U12" s="103" t="s">
        <v>1558</v>
      </c>
      <c r="V12" s="103"/>
      <c r="W12" s="104"/>
      <c r="X12" s="104" t="s">
        <v>1678</v>
      </c>
      <c r="Y12" s="101" t="s">
        <v>2405</v>
      </c>
      <c r="Z12" s="87">
        <v>46325</v>
      </c>
      <c r="AA12" s="105">
        <v>96.13</v>
      </c>
      <c r="AB12" s="40" t="s">
        <v>1458</v>
      </c>
      <c r="AC12" s="40" t="s">
        <v>1282</v>
      </c>
      <c r="AD12" s="106">
        <v>46325</v>
      </c>
      <c r="AE12" s="128"/>
      <c r="AF12" s="40"/>
      <c r="AG12" s="40" t="s">
        <v>1848</v>
      </c>
      <c r="AH12" s="40"/>
      <c r="AI12" s="40"/>
      <c r="AJ12" s="87"/>
      <c r="AK12" s="40"/>
      <c r="AL12" s="209" t="s">
        <v>2634</v>
      </c>
      <c r="AM12" s="40"/>
      <c r="AN12" s="87">
        <v>44310</v>
      </c>
      <c r="AO12" s="87">
        <v>44378</v>
      </c>
      <c r="AP12" s="87">
        <v>44497</v>
      </c>
      <c r="AQ12" s="87">
        <v>44495</v>
      </c>
      <c r="AR12" s="107">
        <v>44860</v>
      </c>
      <c r="AS12" s="107">
        <v>46325</v>
      </c>
      <c r="AT12" s="124" t="s">
        <v>2122</v>
      </c>
      <c r="AU12" s="108" t="s">
        <v>2194</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hidden="1" customHeight="1" thickBot="1">
      <c r="A13" s="112">
        <f t="shared" si="0"/>
        <v>8</v>
      </c>
      <c r="B13" s="113">
        <v>2023</v>
      </c>
      <c r="C13" s="112" t="s">
        <v>605</v>
      </c>
      <c r="D13" s="112" t="s">
        <v>997</v>
      </c>
      <c r="E13" s="114" t="s">
        <v>465</v>
      </c>
      <c r="F13" s="112" t="s">
        <v>576</v>
      </c>
      <c r="G13" s="112" t="s">
        <v>641</v>
      </c>
      <c r="H13" s="115" t="s">
        <v>1229</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2300</v>
      </c>
      <c r="U13" s="116" t="s">
        <v>1556</v>
      </c>
      <c r="V13" s="116"/>
      <c r="W13" s="117">
        <v>21</v>
      </c>
      <c r="X13" s="117" t="s">
        <v>1404</v>
      </c>
      <c r="Y13" s="113" t="s">
        <v>2407</v>
      </c>
      <c r="Z13" s="118">
        <v>46356</v>
      </c>
      <c r="AA13" s="119"/>
      <c r="AB13" s="115" t="s">
        <v>1443</v>
      </c>
      <c r="AC13" s="125" t="s">
        <v>2303</v>
      </c>
      <c r="AD13" s="120">
        <v>46356</v>
      </c>
      <c r="AE13" s="127" t="s">
        <v>2304</v>
      </c>
      <c r="AF13" s="115" t="s">
        <v>579</v>
      </c>
      <c r="AG13" s="115" t="s">
        <v>1461</v>
      </c>
      <c r="AH13" s="115" t="s">
        <v>1944</v>
      </c>
      <c r="AI13" s="125" t="s">
        <v>1869</v>
      </c>
      <c r="AJ13" s="118">
        <v>46356</v>
      </c>
      <c r="AK13" s="115"/>
      <c r="AL13" s="115"/>
      <c r="AM13" s="115"/>
      <c r="AN13" s="118">
        <v>46097</v>
      </c>
      <c r="AO13" s="118">
        <v>46120</v>
      </c>
      <c r="AP13" s="118">
        <v>46206</v>
      </c>
      <c r="AQ13" s="118"/>
      <c r="AR13" s="121"/>
      <c r="AS13" s="121"/>
      <c r="AT13" s="127" t="s">
        <v>2302</v>
      </c>
      <c r="AU13" s="181" t="s">
        <v>2301</v>
      </c>
      <c r="AV13" s="120"/>
      <c r="AW13" s="119"/>
      <c r="AX13" s="192" t="str">
        <f>IFERROR(IF(PAC!$X13="F01 - CAPTAÇÃO DE RECURSO",1,""),"")</f>
        <v/>
      </c>
      <c r="AY13" s="192">
        <f>IFERROR(IF(PAC!$X13="F02 - LICITAÇÃO",1,""),"")</f>
        <v>1</v>
      </c>
      <c r="AZ13" s="123" t="str">
        <f>IFERROR(IF(PAC!$X$6:$X$581="F03 - EXECUÇÃO DO OBJETO",1,""),"")</f>
        <v/>
      </c>
      <c r="BA13" s="123" t="str">
        <f>IFERROR(IF(PAC!$X$6:$X$581="F04 - CONCLUÍDA",1,""),"")</f>
        <v/>
      </c>
      <c r="BB13" s="190">
        <f>IF(PAC!$R13&gt;0,0,PAC!$Q13)</f>
        <v>0</v>
      </c>
    </row>
    <row r="14" spans="1:70" s="1" customFormat="1" ht="399.75" hidden="1" customHeight="1" thickBot="1">
      <c r="A14" s="88">
        <f t="shared" si="0"/>
        <v>9</v>
      </c>
      <c r="B14" s="101">
        <v>2023</v>
      </c>
      <c r="C14" s="88" t="s">
        <v>605</v>
      </c>
      <c r="D14" s="88" t="s">
        <v>997</v>
      </c>
      <c r="E14" s="102" t="s">
        <v>463</v>
      </c>
      <c r="F14" s="88" t="s">
        <v>576</v>
      </c>
      <c r="G14" s="88" t="s">
        <v>641</v>
      </c>
      <c r="H14" s="40" t="s">
        <v>1229</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1621</v>
      </c>
      <c r="U14" s="103" t="s">
        <v>1550</v>
      </c>
      <c r="V14" s="103"/>
      <c r="W14" s="104">
        <v>21</v>
      </c>
      <c r="X14" s="104" t="s">
        <v>1678</v>
      </c>
      <c r="Y14" s="101" t="s">
        <v>2405</v>
      </c>
      <c r="Z14" s="87">
        <v>46590</v>
      </c>
      <c r="AA14" s="105">
        <v>13.52</v>
      </c>
      <c r="AB14" s="40" t="s">
        <v>1458</v>
      </c>
      <c r="AC14" s="40" t="s">
        <v>2091</v>
      </c>
      <c r="AD14" s="106">
        <v>46590</v>
      </c>
      <c r="AE14" s="128" t="s">
        <v>1282</v>
      </c>
      <c r="AF14" s="40" t="s">
        <v>470</v>
      </c>
      <c r="AG14" s="40" t="s">
        <v>1462</v>
      </c>
      <c r="AH14" s="40" t="s">
        <v>963</v>
      </c>
      <c r="AI14" s="40"/>
      <c r="AJ14" s="87">
        <v>46618</v>
      </c>
      <c r="AK14" s="40"/>
      <c r="AL14" s="209" t="s">
        <v>2633</v>
      </c>
      <c r="AM14" s="40"/>
      <c r="AN14" s="87">
        <v>44792</v>
      </c>
      <c r="AO14" s="87">
        <v>44817</v>
      </c>
      <c r="AP14" s="87">
        <v>45376</v>
      </c>
      <c r="AQ14" s="87">
        <v>45553</v>
      </c>
      <c r="AR14" s="107">
        <v>46198</v>
      </c>
      <c r="AS14" s="107">
        <v>46590</v>
      </c>
      <c r="AT14" s="102" t="s">
        <v>2123</v>
      </c>
      <c r="AU14" s="108" t="s">
        <v>2457</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997</v>
      </c>
      <c r="E15" s="114" t="s">
        <v>642</v>
      </c>
      <c r="F15" s="112" t="s">
        <v>576</v>
      </c>
      <c r="G15" s="112" t="s">
        <v>1007</v>
      </c>
      <c r="H15" s="115" t="s">
        <v>1233</v>
      </c>
      <c r="I15" s="112" t="s">
        <v>602</v>
      </c>
      <c r="J15" s="112" t="s">
        <v>243</v>
      </c>
      <c r="K15" s="31"/>
      <c r="L15" s="31"/>
      <c r="M15" s="31">
        <v>118800000</v>
      </c>
      <c r="N15" s="31"/>
      <c r="O15" s="31"/>
      <c r="P15" s="31"/>
      <c r="Q15" s="33">
        <f>SUM(PAC!$M15:$P15)</f>
        <v>118800000</v>
      </c>
      <c r="R15" s="33"/>
      <c r="S15" s="33">
        <f>IF(PAC!$R15&gt;0,PAC!$R15,PAC!$Q15)</f>
        <v>118800000</v>
      </c>
      <c r="T15" s="33"/>
      <c r="U15" s="116" t="s">
        <v>1556</v>
      </c>
      <c r="V15" s="116"/>
      <c r="W15" s="117">
        <v>26</v>
      </c>
      <c r="X15" s="117" t="s">
        <v>1678</v>
      </c>
      <c r="Y15" s="113" t="s">
        <v>2406</v>
      </c>
      <c r="Z15" s="118"/>
      <c r="AA15" s="119"/>
      <c r="AB15" s="115"/>
      <c r="AC15" s="115" t="s">
        <v>1627</v>
      </c>
      <c r="AD15" s="120"/>
      <c r="AE15" s="114" t="s">
        <v>692</v>
      </c>
      <c r="AF15" s="115"/>
      <c r="AG15" s="115"/>
      <c r="AH15" s="115"/>
      <c r="AI15" s="115"/>
      <c r="AJ15" s="118"/>
      <c r="AK15" s="115"/>
      <c r="AL15" s="115"/>
      <c r="AM15" s="115"/>
      <c r="AN15" s="118"/>
      <c r="AO15" s="118"/>
      <c r="AP15" s="118"/>
      <c r="AQ15" s="118"/>
      <c r="AR15" s="121"/>
      <c r="AS15" s="121"/>
      <c r="AT15" s="114" t="s">
        <v>689</v>
      </c>
      <c r="AU15" s="115" t="s">
        <v>688</v>
      </c>
      <c r="AV15" s="120"/>
      <c r="AW15" s="119"/>
      <c r="AX15" s="192" t="str">
        <f>IFERROR(IF(PAC!$X15="F01 - CAPTAÇÃO DE RECURSO",1,""),"")</f>
        <v/>
      </c>
      <c r="AY15" s="192" t="str">
        <f>IFERROR(IF(PAC!$X15="F02 - LICITAÇÃO",1,""),"")</f>
        <v/>
      </c>
      <c r="AZ15" s="123">
        <f>IFERROR(IF(PAC!$X$6:$X$581="F03 - EXECUÇÃO DO OBJETO",1,""),"")</f>
        <v>1</v>
      </c>
      <c r="BA15" s="123" t="str">
        <f>IFERROR(IF(PAC!$X$6:$X$581="F04 - CONCLUÍDA",1,""),"")</f>
        <v/>
      </c>
      <c r="BB15" s="190">
        <f>IF(PAC!$R15&gt;0,0,PAC!$Q15)</f>
        <v>118800000</v>
      </c>
    </row>
    <row r="16" spans="1:70" ht="228" hidden="1" customHeight="1" thickBot="1">
      <c r="A16" s="88">
        <f t="shared" si="0"/>
        <v>11</v>
      </c>
      <c r="B16" s="101">
        <v>2023</v>
      </c>
      <c r="C16" s="88" t="s">
        <v>605</v>
      </c>
      <c r="D16" s="88" t="s">
        <v>996</v>
      </c>
      <c r="E16" s="102" t="s">
        <v>479</v>
      </c>
      <c r="F16" s="88" t="s">
        <v>56</v>
      </c>
      <c r="G16" s="88" t="s">
        <v>507</v>
      </c>
      <c r="H16" s="40" t="s">
        <v>1231</v>
      </c>
      <c r="I16" s="88" t="s">
        <v>468</v>
      </c>
      <c r="J16" s="88" t="s">
        <v>184</v>
      </c>
      <c r="K16" s="18"/>
      <c r="L16" s="18">
        <v>5000000</v>
      </c>
      <c r="M16" s="18">
        <v>2588139.29</v>
      </c>
      <c r="N16" s="18"/>
      <c r="O16" s="18"/>
      <c r="P16" s="18"/>
      <c r="Q16" s="20">
        <f>SUM(PAC!$M16:$P16)</f>
        <v>2588139.29</v>
      </c>
      <c r="R16" s="20">
        <v>3058146.12</v>
      </c>
      <c r="S16" s="20">
        <f>IF(PAC!$R16&gt;0,PAC!$R16,PAC!$Q16)</f>
        <v>3058146.12</v>
      </c>
      <c r="T16" s="20" t="s">
        <v>1586</v>
      </c>
      <c r="U16" s="103" t="s">
        <v>1556</v>
      </c>
      <c r="V16" s="103"/>
      <c r="W16" s="104">
        <v>8</v>
      </c>
      <c r="X16" s="104" t="s">
        <v>1476</v>
      </c>
      <c r="Y16" s="101" t="s">
        <v>2417</v>
      </c>
      <c r="Z16" s="87">
        <v>46094</v>
      </c>
      <c r="AA16" s="105">
        <v>100</v>
      </c>
      <c r="AB16" s="40"/>
      <c r="AC16" s="40"/>
      <c r="AD16" s="106"/>
      <c r="AE16" s="102" t="s">
        <v>685</v>
      </c>
      <c r="AF16" s="40" t="s">
        <v>485</v>
      </c>
      <c r="AG16" s="40"/>
      <c r="AH16" s="40"/>
      <c r="AI16" s="40"/>
      <c r="AJ16" s="87"/>
      <c r="AK16" s="40" t="s">
        <v>1080</v>
      </c>
      <c r="AL16" s="40" t="s">
        <v>1089</v>
      </c>
      <c r="AM16" s="40"/>
      <c r="AN16" s="87">
        <v>45588</v>
      </c>
      <c r="AO16" s="87">
        <v>45639</v>
      </c>
      <c r="AP16" s="87">
        <v>45714</v>
      </c>
      <c r="AQ16" s="87">
        <v>45727</v>
      </c>
      <c r="AR16" s="107">
        <v>45969</v>
      </c>
      <c r="AS16" s="107">
        <v>46094</v>
      </c>
      <c r="AT16" s="102" t="s">
        <v>2101</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996</v>
      </c>
      <c r="E17" s="130" t="s">
        <v>2087</v>
      </c>
      <c r="F17" s="115" t="s">
        <v>56</v>
      </c>
      <c r="G17" s="115" t="s">
        <v>2088</v>
      </c>
      <c r="H17" s="112" t="s">
        <v>1231</v>
      </c>
      <c r="I17" s="112" t="s">
        <v>468</v>
      </c>
      <c r="J17" s="112" t="s">
        <v>95</v>
      </c>
      <c r="K17" s="31"/>
      <c r="L17" s="31"/>
      <c r="M17" s="31">
        <v>13847802.4</v>
      </c>
      <c r="N17" s="31"/>
      <c r="O17" s="31"/>
      <c r="P17" s="31"/>
      <c r="Q17" s="33">
        <f>SUM(PAC!$M17:$P17)</f>
        <v>13847802.4</v>
      </c>
      <c r="R17" s="33">
        <v>13847802.4</v>
      </c>
      <c r="S17" s="33">
        <f>IF(PAC!$R17&gt;0,PAC!$R17,PAC!$Q17)</f>
        <v>13847802.4</v>
      </c>
      <c r="T17" s="33" t="s">
        <v>1591</v>
      </c>
      <c r="U17" s="116" t="s">
        <v>1548</v>
      </c>
      <c r="V17" s="116"/>
      <c r="W17" s="117">
        <v>10</v>
      </c>
      <c r="X17" s="117" t="s">
        <v>1678</v>
      </c>
      <c r="Y17" s="113" t="s">
        <v>2405</v>
      </c>
      <c r="Z17" s="118">
        <v>46472</v>
      </c>
      <c r="AA17" s="119">
        <v>13</v>
      </c>
      <c r="AB17" s="115" t="s">
        <v>1458</v>
      </c>
      <c r="AC17" s="115" t="s">
        <v>1478</v>
      </c>
      <c r="AD17" s="120"/>
      <c r="AE17" s="114" t="s">
        <v>2236</v>
      </c>
      <c r="AF17" s="115"/>
      <c r="AG17" s="115" t="s">
        <v>2211</v>
      </c>
      <c r="AH17" s="115"/>
      <c r="AI17" s="115"/>
      <c r="AJ17" s="118"/>
      <c r="AK17" s="115"/>
      <c r="AL17" s="115" t="s">
        <v>2105</v>
      </c>
      <c r="AM17" s="115"/>
      <c r="AN17" s="118">
        <v>46095</v>
      </c>
      <c r="AO17" s="118">
        <v>46153</v>
      </c>
      <c r="AP17" s="118">
        <v>46167</v>
      </c>
      <c r="AQ17" s="118">
        <v>46169</v>
      </c>
      <c r="AR17" s="121">
        <v>46472</v>
      </c>
      <c r="AS17" s="121">
        <v>46472</v>
      </c>
      <c r="AT17" s="114"/>
      <c r="AU17" s="122"/>
      <c r="AV17" s="120"/>
      <c r="AW17" s="131" t="s">
        <v>481</v>
      </c>
      <c r="AX17" s="192" t="str">
        <f>IFERROR(IF(PAC!$X17="F01 - CAPTAÇÃO DE RECURSO",1,""),"")</f>
        <v/>
      </c>
      <c r="AY17" s="192"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hidden="1" customHeight="1" thickBot="1">
      <c r="A18" s="88">
        <f t="shared" si="0"/>
        <v>13</v>
      </c>
      <c r="B18" s="88">
        <v>2026</v>
      </c>
      <c r="C18" s="88" t="s">
        <v>605</v>
      </c>
      <c r="D18" s="88" t="s">
        <v>996</v>
      </c>
      <c r="E18" s="89" t="s">
        <v>2087</v>
      </c>
      <c r="F18" s="40" t="s">
        <v>56</v>
      </c>
      <c r="G18" s="40" t="s">
        <v>2088</v>
      </c>
      <c r="H18" s="88" t="s">
        <v>1231</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2235</v>
      </c>
      <c r="U18" s="103" t="s">
        <v>1548</v>
      </c>
      <c r="V18" s="103"/>
      <c r="W18" s="104">
        <v>10</v>
      </c>
      <c r="X18" s="104" t="s">
        <v>1678</v>
      </c>
      <c r="Y18" s="101" t="s">
        <v>2405</v>
      </c>
      <c r="Z18" s="87">
        <v>46485</v>
      </c>
      <c r="AA18" s="105">
        <v>6</v>
      </c>
      <c r="AB18" s="40" t="s">
        <v>1458</v>
      </c>
      <c r="AC18" s="40" t="s">
        <v>1478</v>
      </c>
      <c r="AD18" s="106"/>
      <c r="AE18" s="102" t="s">
        <v>2236</v>
      </c>
      <c r="AF18" s="40"/>
      <c r="AG18" s="40" t="s">
        <v>2212</v>
      </c>
      <c r="AH18" s="40"/>
      <c r="AI18" s="40"/>
      <c r="AJ18" s="87"/>
      <c r="AK18" s="40"/>
      <c r="AL18" s="40" t="s">
        <v>2106</v>
      </c>
      <c r="AM18" s="40"/>
      <c r="AN18" s="87">
        <v>46095</v>
      </c>
      <c r="AO18" s="87">
        <v>46155</v>
      </c>
      <c r="AP18" s="87">
        <v>46185</v>
      </c>
      <c r="AQ18" s="87">
        <v>46185</v>
      </c>
      <c r="AR18" s="107">
        <v>46485</v>
      </c>
      <c r="AS18" s="107">
        <v>46485</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996</v>
      </c>
      <c r="E19" s="130" t="s">
        <v>2087</v>
      </c>
      <c r="F19" s="115" t="s">
        <v>56</v>
      </c>
      <c r="G19" s="115" t="s">
        <v>2088</v>
      </c>
      <c r="H19" s="112" t="s">
        <v>1231</v>
      </c>
      <c r="I19" s="112" t="s">
        <v>468</v>
      </c>
      <c r="J19" s="112" t="s">
        <v>127</v>
      </c>
      <c r="K19" s="31"/>
      <c r="L19" s="31"/>
      <c r="M19" s="31">
        <v>12030678.09</v>
      </c>
      <c r="N19" s="31"/>
      <c r="O19" s="31"/>
      <c r="P19" s="31"/>
      <c r="Q19" s="33">
        <f>SUM(PAC!$M19:$P19)</f>
        <v>12030678.09</v>
      </c>
      <c r="R19" s="33">
        <v>12030678.09</v>
      </c>
      <c r="S19" s="33">
        <f>IF(PAC!$R19&gt;0,PAC!$R19,PAC!$Q19)</f>
        <v>12030678.09</v>
      </c>
      <c r="T19" s="33" t="s">
        <v>1591</v>
      </c>
      <c r="U19" s="116" t="s">
        <v>1548</v>
      </c>
      <c r="V19" s="116"/>
      <c r="W19" s="117">
        <v>10</v>
      </c>
      <c r="X19" s="117" t="s">
        <v>1678</v>
      </c>
      <c r="Y19" s="113" t="s">
        <v>2405</v>
      </c>
      <c r="Z19" s="118">
        <v>46562</v>
      </c>
      <c r="AA19" s="119">
        <v>0</v>
      </c>
      <c r="AB19" s="115" t="s">
        <v>1458</v>
      </c>
      <c r="AC19" s="115" t="s">
        <v>1478</v>
      </c>
      <c r="AD19" s="120"/>
      <c r="AE19" s="114" t="s">
        <v>2236</v>
      </c>
      <c r="AF19" s="115"/>
      <c r="AG19" s="115" t="s">
        <v>2213</v>
      </c>
      <c r="AH19" s="115"/>
      <c r="AI19" s="115"/>
      <c r="AJ19" s="118"/>
      <c r="AK19" s="115"/>
      <c r="AL19" s="115" t="s">
        <v>2107</v>
      </c>
      <c r="AM19" s="115"/>
      <c r="AN19" s="118">
        <v>46095</v>
      </c>
      <c r="AO19" s="118">
        <v>46157</v>
      </c>
      <c r="AP19" s="118">
        <v>46256</v>
      </c>
      <c r="AQ19" s="118">
        <v>46258</v>
      </c>
      <c r="AR19" s="121">
        <v>46562</v>
      </c>
      <c r="AS19" s="121">
        <v>46562</v>
      </c>
      <c r="AT19" s="114"/>
      <c r="AU19" s="122"/>
      <c r="AV19" s="120"/>
      <c r="AW19" s="131" t="s">
        <v>481</v>
      </c>
      <c r="AX19" s="192" t="str">
        <f>IFERROR(IF(PAC!$X19="F01 - CAPTAÇÃO DE RECURSO",1,""),"")</f>
        <v/>
      </c>
      <c r="AY19" s="192"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hidden="1" customHeight="1" thickBot="1">
      <c r="A20" s="88">
        <f t="shared" si="0"/>
        <v>15</v>
      </c>
      <c r="B20" s="101">
        <v>2023</v>
      </c>
      <c r="C20" s="88" t="s">
        <v>605</v>
      </c>
      <c r="D20" s="88" t="s">
        <v>996</v>
      </c>
      <c r="E20" s="102" t="s">
        <v>502</v>
      </c>
      <c r="F20" s="88" t="s">
        <v>450</v>
      </c>
      <c r="G20" s="88" t="s">
        <v>504</v>
      </c>
      <c r="H20" s="40" t="s">
        <v>1228</v>
      </c>
      <c r="I20" s="88" t="s">
        <v>1224</v>
      </c>
      <c r="J20" s="88" t="s">
        <v>95</v>
      </c>
      <c r="K20" s="18"/>
      <c r="L20" s="18"/>
      <c r="M20" s="18">
        <v>2066482.18</v>
      </c>
      <c r="N20" s="18"/>
      <c r="O20" s="18">
        <v>718166.39</v>
      </c>
      <c r="P20" s="18"/>
      <c r="Q20" s="20">
        <f>SUM(PAC!$M20:$P20)</f>
        <v>2784648.57</v>
      </c>
      <c r="R20" s="20">
        <v>3251366.25</v>
      </c>
      <c r="S20" s="20">
        <f>IF(PAC!$R20&gt;0,PAC!$R20,PAC!$Q20)</f>
        <v>3251366.25</v>
      </c>
      <c r="T20" s="20"/>
      <c r="U20" s="103" t="s">
        <v>1550</v>
      </c>
      <c r="V20" s="103"/>
      <c r="W20" s="104">
        <v>8</v>
      </c>
      <c r="X20" s="104" t="s">
        <v>1404</v>
      </c>
      <c r="Y20" s="101" t="s">
        <v>2406</v>
      </c>
      <c r="Z20" s="87"/>
      <c r="AA20" s="105"/>
      <c r="AB20" s="40" t="s">
        <v>1451</v>
      </c>
      <c r="AC20" s="40"/>
      <c r="AD20" s="106"/>
      <c r="AE20" s="102" t="s">
        <v>1845</v>
      </c>
      <c r="AF20" s="40" t="s">
        <v>906</v>
      </c>
      <c r="AG20" s="40" t="s">
        <v>616</v>
      </c>
      <c r="AH20" s="40" t="s">
        <v>963</v>
      </c>
      <c r="AI20" s="40"/>
      <c r="AJ20" s="87"/>
      <c r="AK20" s="40" t="s">
        <v>1023</v>
      </c>
      <c r="AL20" s="40" t="s">
        <v>1237</v>
      </c>
      <c r="AM20" s="40"/>
      <c r="AN20" s="87">
        <v>46066</v>
      </c>
      <c r="AO20" s="87">
        <v>46148</v>
      </c>
      <c r="AP20" s="87"/>
      <c r="AQ20" s="87"/>
      <c r="AR20" s="107"/>
      <c r="AS20" s="107"/>
      <c r="AT20" s="102" t="s">
        <v>1801</v>
      </c>
      <c r="AU20" s="108" t="s">
        <v>2400</v>
      </c>
      <c r="AV20" s="106"/>
      <c r="AW20" s="105" t="s">
        <v>2401</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996</v>
      </c>
      <c r="E21" s="114" t="s">
        <v>502</v>
      </c>
      <c r="F21" s="112" t="s">
        <v>450</v>
      </c>
      <c r="G21" s="112" t="s">
        <v>504</v>
      </c>
      <c r="H21" s="115" t="s">
        <v>1228</v>
      </c>
      <c r="I21" s="112" t="s">
        <v>1224</v>
      </c>
      <c r="J21" s="112" t="s">
        <v>117</v>
      </c>
      <c r="K21" s="31"/>
      <c r="L21" s="31"/>
      <c r="M21" s="31">
        <v>2066482.18</v>
      </c>
      <c r="N21" s="31"/>
      <c r="O21" s="31">
        <v>333538.40000000002</v>
      </c>
      <c r="P21" s="31"/>
      <c r="Q21" s="33">
        <f>SUM(PAC!$M21:$P21)</f>
        <v>2400020.58</v>
      </c>
      <c r="R21" s="33">
        <v>2716453.18</v>
      </c>
      <c r="S21" s="33">
        <f>IF(PAC!$R21&gt;0,PAC!$R21,PAC!$Q21)</f>
        <v>2716453.18</v>
      </c>
      <c r="T21" s="33"/>
      <c r="U21" s="116" t="s">
        <v>1558</v>
      </c>
      <c r="V21" s="116"/>
      <c r="W21" s="117">
        <v>8</v>
      </c>
      <c r="X21" s="117" t="s">
        <v>1404</v>
      </c>
      <c r="Y21" s="113" t="s">
        <v>2406</v>
      </c>
      <c r="Z21" s="118"/>
      <c r="AA21" s="119"/>
      <c r="AB21" s="115" t="s">
        <v>1451</v>
      </c>
      <c r="AC21" s="115"/>
      <c r="AD21" s="120"/>
      <c r="AE21" s="114" t="s">
        <v>1841</v>
      </c>
      <c r="AF21" s="115" t="s">
        <v>904</v>
      </c>
      <c r="AG21" s="115" t="s">
        <v>617</v>
      </c>
      <c r="AH21" s="115" t="s">
        <v>963</v>
      </c>
      <c r="AI21" s="115"/>
      <c r="AJ21" s="118"/>
      <c r="AK21" s="115" t="s">
        <v>1024</v>
      </c>
      <c r="AL21" s="115" t="s">
        <v>1238</v>
      </c>
      <c r="AM21" s="115"/>
      <c r="AN21" s="118">
        <v>46066</v>
      </c>
      <c r="AO21" s="118">
        <v>46148</v>
      </c>
      <c r="AP21" s="118"/>
      <c r="AQ21" s="118"/>
      <c r="AR21" s="121"/>
      <c r="AS21" s="121"/>
      <c r="AT21" s="114" t="s">
        <v>1802</v>
      </c>
      <c r="AU21" s="115" t="s">
        <v>2020</v>
      </c>
      <c r="AV21" s="120"/>
      <c r="AW21" s="119" t="s">
        <v>2401</v>
      </c>
      <c r="AX21" s="192" t="str">
        <f>IFERROR(IF(PAC!$X21="F01 - CAPTAÇÃO DE RECURSO",1,""),"")</f>
        <v/>
      </c>
      <c r="AY21" s="192">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hidden="1" customHeight="1" thickBot="1">
      <c r="A22" s="88">
        <f t="shared" si="0"/>
        <v>17</v>
      </c>
      <c r="B22" s="101">
        <v>2023</v>
      </c>
      <c r="C22" s="88" t="s">
        <v>605</v>
      </c>
      <c r="D22" s="88" t="s">
        <v>996</v>
      </c>
      <c r="E22" s="102" t="s">
        <v>502</v>
      </c>
      <c r="F22" s="88" t="s">
        <v>450</v>
      </c>
      <c r="G22" s="88" t="s">
        <v>504</v>
      </c>
      <c r="H22" s="40" t="s">
        <v>1228</v>
      </c>
      <c r="I22" s="88" t="s">
        <v>1224</v>
      </c>
      <c r="J22" s="88" t="s">
        <v>374</v>
      </c>
      <c r="K22" s="18"/>
      <c r="L22" s="18"/>
      <c r="M22" s="18">
        <v>2066482.18</v>
      </c>
      <c r="N22" s="18"/>
      <c r="O22" s="18">
        <v>555569.93999999994</v>
      </c>
      <c r="P22" s="18"/>
      <c r="Q22" s="20">
        <f>SUM(PAC!$M22:$P22)</f>
        <v>2622052.12</v>
      </c>
      <c r="R22" s="20">
        <v>3199451.6</v>
      </c>
      <c r="S22" s="20">
        <f>IF(PAC!$R22&gt;0,PAC!$R22,PAC!$Q22)</f>
        <v>3199451.6</v>
      </c>
      <c r="T22" s="20"/>
      <c r="U22" s="103" t="s">
        <v>1558</v>
      </c>
      <c r="V22" s="103"/>
      <c r="W22" s="104">
        <v>8</v>
      </c>
      <c r="X22" s="104" t="s">
        <v>1404</v>
      </c>
      <c r="Y22" s="101" t="s">
        <v>2406</v>
      </c>
      <c r="Z22" s="87"/>
      <c r="AA22" s="105"/>
      <c r="AB22" s="40" t="s">
        <v>1451</v>
      </c>
      <c r="AC22" s="40"/>
      <c r="AD22" s="106"/>
      <c r="AE22" s="102" t="s">
        <v>1841</v>
      </c>
      <c r="AF22" s="40" t="s">
        <v>907</v>
      </c>
      <c r="AG22" s="40" t="s">
        <v>618</v>
      </c>
      <c r="AH22" s="40" t="s">
        <v>963</v>
      </c>
      <c r="AI22" s="40"/>
      <c r="AJ22" s="87"/>
      <c r="AK22" s="40" t="s">
        <v>1025</v>
      </c>
      <c r="AL22" s="40" t="s">
        <v>2565</v>
      </c>
      <c r="AM22" s="40"/>
      <c r="AN22" s="87">
        <v>46066</v>
      </c>
      <c r="AO22" s="87">
        <v>46148</v>
      </c>
      <c r="AP22" s="87"/>
      <c r="AQ22" s="87"/>
      <c r="AR22" s="107"/>
      <c r="AS22" s="107"/>
      <c r="AT22" s="102" t="s">
        <v>1803</v>
      </c>
      <c r="AU22" s="40" t="s">
        <v>2020</v>
      </c>
      <c r="AV22" s="106"/>
      <c r="AW22" s="105" t="s">
        <v>2401</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996</v>
      </c>
      <c r="E23" s="114" t="s">
        <v>502</v>
      </c>
      <c r="F23" s="112" t="s">
        <v>450</v>
      </c>
      <c r="G23" s="112" t="s">
        <v>504</v>
      </c>
      <c r="H23" s="115" t="s">
        <v>1228</v>
      </c>
      <c r="I23" s="112" t="s">
        <v>1224</v>
      </c>
      <c r="J23" s="112" t="s">
        <v>72</v>
      </c>
      <c r="K23" s="31"/>
      <c r="L23" s="31"/>
      <c r="M23" s="31">
        <v>2066482.18</v>
      </c>
      <c r="N23" s="31"/>
      <c r="O23" s="31">
        <v>289993.02</v>
      </c>
      <c r="P23" s="31"/>
      <c r="Q23" s="33">
        <f>SUM(PAC!$M23:$P23)</f>
        <v>2356475.2000000002</v>
      </c>
      <c r="R23" s="33">
        <v>2541702.89</v>
      </c>
      <c r="S23" s="33">
        <f>IF(PAC!$R23&gt;0,PAC!$R23,PAC!$Q23)</f>
        <v>2541702.89</v>
      </c>
      <c r="T23" s="33" t="s">
        <v>2425</v>
      </c>
      <c r="U23" s="116" t="s">
        <v>1558</v>
      </c>
      <c r="V23" s="116"/>
      <c r="W23" s="117">
        <v>8</v>
      </c>
      <c r="X23" s="117" t="s">
        <v>1404</v>
      </c>
      <c r="Y23" s="113" t="s">
        <v>2406</v>
      </c>
      <c r="Z23" s="118"/>
      <c r="AA23" s="119"/>
      <c r="AB23" s="115" t="s">
        <v>1454</v>
      </c>
      <c r="AC23" s="115" t="s">
        <v>2248</v>
      </c>
      <c r="AD23" s="120"/>
      <c r="AE23" s="114" t="s">
        <v>1841</v>
      </c>
      <c r="AF23" s="115" t="s">
        <v>909</v>
      </c>
      <c r="AG23" s="115" t="s">
        <v>621</v>
      </c>
      <c r="AH23" s="115" t="s">
        <v>963</v>
      </c>
      <c r="AI23" s="115"/>
      <c r="AJ23" s="118"/>
      <c r="AK23" s="115" t="s">
        <v>1028</v>
      </c>
      <c r="AL23" s="115" t="s">
        <v>2566</v>
      </c>
      <c r="AM23" s="115"/>
      <c r="AN23" s="118">
        <v>46066</v>
      </c>
      <c r="AO23" s="118">
        <v>46147</v>
      </c>
      <c r="AP23" s="118">
        <v>46239</v>
      </c>
      <c r="AQ23" s="118"/>
      <c r="AR23" s="121"/>
      <c r="AS23" s="121"/>
      <c r="AT23" s="114" t="s">
        <v>1804</v>
      </c>
      <c r="AU23" s="115" t="s">
        <v>2385</v>
      </c>
      <c r="AV23" s="120"/>
      <c r="AW23" s="119" t="s">
        <v>2401</v>
      </c>
      <c r="AX23" s="192" t="str">
        <f>IFERROR(IF(PAC!$X23="F01 - CAPTAÇÃO DE RECURSO",1,""),"")</f>
        <v/>
      </c>
      <c r="AY23" s="192">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hidden="1" customHeight="1" thickBot="1">
      <c r="A24" s="88">
        <f t="shared" si="0"/>
        <v>19</v>
      </c>
      <c r="B24" s="101">
        <v>2023</v>
      </c>
      <c r="C24" s="88" t="s">
        <v>605</v>
      </c>
      <c r="D24" s="88" t="s">
        <v>996</v>
      </c>
      <c r="E24" s="102" t="s">
        <v>502</v>
      </c>
      <c r="F24" s="88" t="s">
        <v>450</v>
      </c>
      <c r="G24" s="88" t="s">
        <v>504</v>
      </c>
      <c r="H24" s="40" t="s">
        <v>1228</v>
      </c>
      <c r="I24" s="88" t="s">
        <v>1224</v>
      </c>
      <c r="J24" s="88" t="s">
        <v>263</v>
      </c>
      <c r="K24" s="18"/>
      <c r="L24" s="18"/>
      <c r="M24" s="18">
        <v>2066482.18</v>
      </c>
      <c r="N24" s="18"/>
      <c r="O24" s="18">
        <v>506924.27</v>
      </c>
      <c r="P24" s="18"/>
      <c r="Q24" s="20">
        <f>SUM(PAC!$M24:$P24)</f>
        <v>2573406.4500000002</v>
      </c>
      <c r="R24" s="20">
        <v>2889910.73</v>
      </c>
      <c r="S24" s="20">
        <f>IF(PAC!$R24&gt;0,PAC!$R24,PAC!$Q24)</f>
        <v>2889910.73</v>
      </c>
      <c r="T24" s="20" t="s">
        <v>2425</v>
      </c>
      <c r="U24" s="103" t="s">
        <v>1558</v>
      </c>
      <c r="V24" s="103"/>
      <c r="W24" s="104">
        <v>8</v>
      </c>
      <c r="X24" s="104" t="s">
        <v>1404</v>
      </c>
      <c r="Y24" s="101" t="s">
        <v>2406</v>
      </c>
      <c r="Z24" s="87"/>
      <c r="AA24" s="105"/>
      <c r="AB24" s="40" t="s">
        <v>1454</v>
      </c>
      <c r="AC24" s="40" t="s">
        <v>2248</v>
      </c>
      <c r="AD24" s="106"/>
      <c r="AE24" s="102" t="s">
        <v>1843</v>
      </c>
      <c r="AF24" s="40" t="s">
        <v>910</v>
      </c>
      <c r="AG24" s="40" t="s">
        <v>622</v>
      </c>
      <c r="AH24" s="40" t="s">
        <v>963</v>
      </c>
      <c r="AI24" s="40"/>
      <c r="AJ24" s="87"/>
      <c r="AK24" s="40" t="s">
        <v>1029</v>
      </c>
      <c r="AL24" s="40" t="s">
        <v>2567</v>
      </c>
      <c r="AM24" s="40"/>
      <c r="AN24" s="87">
        <v>46066</v>
      </c>
      <c r="AO24" s="87">
        <v>46147</v>
      </c>
      <c r="AP24" s="87">
        <v>46239</v>
      </c>
      <c r="AQ24" s="87"/>
      <c r="AR24" s="107"/>
      <c r="AS24" s="107"/>
      <c r="AT24" s="102" t="s">
        <v>1805</v>
      </c>
      <c r="AU24" s="40" t="s">
        <v>2386</v>
      </c>
      <c r="AV24" s="106"/>
      <c r="AW24" s="105" t="s">
        <v>2401</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996</v>
      </c>
      <c r="E25" s="114" t="s">
        <v>502</v>
      </c>
      <c r="F25" s="112" t="s">
        <v>450</v>
      </c>
      <c r="G25" s="112" t="s">
        <v>504</v>
      </c>
      <c r="H25" s="115" t="s">
        <v>1228</v>
      </c>
      <c r="I25" s="112" t="s">
        <v>1224</v>
      </c>
      <c r="J25" s="112" t="s">
        <v>144</v>
      </c>
      <c r="K25" s="31"/>
      <c r="L25" s="31"/>
      <c r="M25" s="31">
        <v>2066482.18</v>
      </c>
      <c r="N25" s="31"/>
      <c r="O25" s="31">
        <v>2034674.31</v>
      </c>
      <c r="P25" s="31"/>
      <c r="Q25" s="33">
        <f>SUM(PAC!$M25:$P25)</f>
        <v>4101156.49</v>
      </c>
      <c r="R25" s="33">
        <v>2913740.52</v>
      </c>
      <c r="S25" s="33">
        <f>IF(PAC!$R25&gt;0,PAC!$R25,PAC!$Q25)</f>
        <v>2913740.52</v>
      </c>
      <c r="T25" s="33" t="s">
        <v>2398</v>
      </c>
      <c r="U25" s="116" t="s">
        <v>1558</v>
      </c>
      <c r="V25" s="116"/>
      <c r="W25" s="117">
        <v>8</v>
      </c>
      <c r="X25" s="117" t="s">
        <v>1404</v>
      </c>
      <c r="Y25" s="113" t="s">
        <v>2406</v>
      </c>
      <c r="Z25" s="118"/>
      <c r="AA25" s="119"/>
      <c r="AB25" s="115" t="s">
        <v>1451</v>
      </c>
      <c r="AC25" s="115"/>
      <c r="AD25" s="120"/>
      <c r="AE25" s="114" t="s">
        <v>1842</v>
      </c>
      <c r="AF25" s="115"/>
      <c r="AG25" s="115" t="s">
        <v>1652</v>
      </c>
      <c r="AH25" s="115" t="s">
        <v>963</v>
      </c>
      <c r="AI25" s="115"/>
      <c r="AJ25" s="118"/>
      <c r="AK25" s="115"/>
      <c r="AL25" s="115"/>
      <c r="AM25" s="115"/>
      <c r="AN25" s="118">
        <v>46066</v>
      </c>
      <c r="AO25" s="118">
        <v>46146</v>
      </c>
      <c r="AP25" s="118">
        <v>46224</v>
      </c>
      <c r="AQ25" s="118"/>
      <c r="AR25" s="121"/>
      <c r="AS25" s="121"/>
      <c r="AT25" s="114" t="s">
        <v>2278</v>
      </c>
      <c r="AU25" s="115" t="s">
        <v>2026</v>
      </c>
      <c r="AV25" s="120"/>
      <c r="AW25" s="119" t="s">
        <v>2124</v>
      </c>
      <c r="AX25" s="192" t="str">
        <f>IFERROR(IF(PAC!$X25="F01 - CAPTAÇÃO DE RECURSO",1,""),"")</f>
        <v/>
      </c>
      <c r="AY25" s="192">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hidden="1" customHeight="1" thickBot="1">
      <c r="A26" s="88">
        <f t="shared" si="0"/>
        <v>21</v>
      </c>
      <c r="B26" s="101">
        <v>2023</v>
      </c>
      <c r="C26" s="88" t="s">
        <v>605</v>
      </c>
      <c r="D26" s="88" t="s">
        <v>996</v>
      </c>
      <c r="E26" s="102" t="s">
        <v>502</v>
      </c>
      <c r="F26" s="88" t="s">
        <v>450</v>
      </c>
      <c r="G26" s="88" t="s">
        <v>504</v>
      </c>
      <c r="H26" s="40" t="s">
        <v>1228</v>
      </c>
      <c r="I26" s="88" t="s">
        <v>1224</v>
      </c>
      <c r="J26" s="88" t="s">
        <v>394</v>
      </c>
      <c r="K26" s="18"/>
      <c r="L26" s="18"/>
      <c r="M26" s="18">
        <v>2066482.18</v>
      </c>
      <c r="N26" s="18"/>
      <c r="O26" s="18">
        <v>368521.17</v>
      </c>
      <c r="P26" s="18"/>
      <c r="Q26" s="20">
        <f>SUM(PAC!$M26:$P26)</f>
        <v>2435003.35</v>
      </c>
      <c r="R26" s="20">
        <v>2617664.69</v>
      </c>
      <c r="S26" s="20">
        <f>IF(PAC!$R26&gt;0,PAC!$R26,PAC!$Q26)</f>
        <v>2617664.69</v>
      </c>
      <c r="T26" s="20" t="s">
        <v>2562</v>
      </c>
      <c r="U26" s="103" t="s">
        <v>1558</v>
      </c>
      <c r="V26" s="103"/>
      <c r="W26" s="104">
        <v>8</v>
      </c>
      <c r="X26" s="104" t="s">
        <v>1404</v>
      </c>
      <c r="Y26" s="101" t="s">
        <v>2406</v>
      </c>
      <c r="Z26" s="87"/>
      <c r="AA26" s="105"/>
      <c r="AB26" s="40" t="s">
        <v>1451</v>
      </c>
      <c r="AC26" s="40"/>
      <c r="AD26" s="106"/>
      <c r="AE26" s="102" t="s">
        <v>2558</v>
      </c>
      <c r="AF26" s="40" t="s">
        <v>911</v>
      </c>
      <c r="AG26" s="40" t="s">
        <v>623</v>
      </c>
      <c r="AH26" s="40" t="s">
        <v>963</v>
      </c>
      <c r="AI26" s="40"/>
      <c r="AJ26" s="87"/>
      <c r="AK26" s="40" t="s">
        <v>1030</v>
      </c>
      <c r="AL26" s="40" t="s">
        <v>2568</v>
      </c>
      <c r="AM26" s="40"/>
      <c r="AN26" s="87">
        <v>46066</v>
      </c>
      <c r="AO26" s="87">
        <v>46147</v>
      </c>
      <c r="AP26" s="87"/>
      <c r="AQ26" s="87"/>
      <c r="AR26" s="107"/>
      <c r="AS26" s="107"/>
      <c r="AT26" s="102" t="s">
        <v>1806</v>
      </c>
      <c r="AU26" s="40" t="s">
        <v>2022</v>
      </c>
      <c r="AV26" s="106"/>
      <c r="AW26" s="105" t="s">
        <v>2401</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996</v>
      </c>
      <c r="E27" s="114" t="s">
        <v>502</v>
      </c>
      <c r="F27" s="112" t="s">
        <v>450</v>
      </c>
      <c r="G27" s="112" t="s">
        <v>504</v>
      </c>
      <c r="H27" s="115" t="s">
        <v>1228</v>
      </c>
      <c r="I27" s="112" t="s">
        <v>1224</v>
      </c>
      <c r="J27" s="112" t="s">
        <v>239</v>
      </c>
      <c r="K27" s="31"/>
      <c r="L27" s="31"/>
      <c r="M27" s="31">
        <v>2066482.18</v>
      </c>
      <c r="N27" s="31"/>
      <c r="O27" s="31">
        <v>349218.83</v>
      </c>
      <c r="P27" s="31"/>
      <c r="Q27" s="33">
        <f>SUM(PAC!$M27:$P27)</f>
        <v>2415701.0099999998</v>
      </c>
      <c r="R27" s="33">
        <v>2579083.42</v>
      </c>
      <c r="S27" s="33">
        <f>IF(PAC!$R27&gt;0,PAC!$R27,PAC!$Q27)</f>
        <v>2579083.42</v>
      </c>
      <c r="T27" s="33" t="s">
        <v>2562</v>
      </c>
      <c r="U27" s="116" t="s">
        <v>1558</v>
      </c>
      <c r="V27" s="116"/>
      <c r="W27" s="117">
        <v>8</v>
      </c>
      <c r="X27" s="117" t="s">
        <v>1404</v>
      </c>
      <c r="Y27" s="113" t="s">
        <v>2406</v>
      </c>
      <c r="Z27" s="118"/>
      <c r="AA27" s="119"/>
      <c r="AB27" s="115" t="s">
        <v>1451</v>
      </c>
      <c r="AC27" s="115"/>
      <c r="AD27" s="120"/>
      <c r="AE27" s="114" t="s">
        <v>2559</v>
      </c>
      <c r="AF27" s="115" t="s">
        <v>912</v>
      </c>
      <c r="AG27" s="115" t="s">
        <v>624</v>
      </c>
      <c r="AH27" s="115" t="s">
        <v>963</v>
      </c>
      <c r="AI27" s="115"/>
      <c r="AJ27" s="118"/>
      <c r="AK27" s="115" t="s">
        <v>1031</v>
      </c>
      <c r="AL27" s="115" t="s">
        <v>2569</v>
      </c>
      <c r="AM27" s="115"/>
      <c r="AN27" s="118">
        <v>46066</v>
      </c>
      <c r="AO27" s="118">
        <v>46147</v>
      </c>
      <c r="AP27" s="118"/>
      <c r="AQ27" s="118"/>
      <c r="AR27" s="121"/>
      <c r="AS27" s="121"/>
      <c r="AT27" s="114" t="s">
        <v>1807</v>
      </c>
      <c r="AU27" s="115" t="s">
        <v>2023</v>
      </c>
      <c r="AV27" s="120"/>
      <c r="AW27" s="119" t="s">
        <v>2401</v>
      </c>
      <c r="AX27" s="192" t="str">
        <f>IFERROR(IF(PAC!$X27="F01 - CAPTAÇÃO DE RECURSO",1,""),"")</f>
        <v/>
      </c>
      <c r="AY27" s="192">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hidden="1" customHeight="1" thickBot="1">
      <c r="A28" s="88">
        <f t="shared" si="0"/>
        <v>23</v>
      </c>
      <c r="B28" s="101">
        <v>2023</v>
      </c>
      <c r="C28" s="88" t="s">
        <v>605</v>
      </c>
      <c r="D28" s="88" t="s">
        <v>996</v>
      </c>
      <c r="E28" s="102" t="s">
        <v>502</v>
      </c>
      <c r="F28" s="88" t="s">
        <v>450</v>
      </c>
      <c r="G28" s="88" t="s">
        <v>504</v>
      </c>
      <c r="H28" s="40" t="s">
        <v>1228</v>
      </c>
      <c r="I28" s="88" t="s">
        <v>1224</v>
      </c>
      <c r="J28" s="88" t="s">
        <v>226</v>
      </c>
      <c r="K28" s="18"/>
      <c r="L28" s="18"/>
      <c r="M28" s="18">
        <v>2066482.18</v>
      </c>
      <c r="N28" s="18"/>
      <c r="O28" s="18">
        <v>764378.48</v>
      </c>
      <c r="P28" s="18"/>
      <c r="Q28" s="20">
        <f>SUM(PAC!$M28:$P28)</f>
        <v>2830860.66</v>
      </c>
      <c r="R28" s="20">
        <v>2784091.15</v>
      </c>
      <c r="S28" s="20">
        <f>IF(PAC!$R28&gt;0,PAC!$R28,PAC!$Q28)</f>
        <v>2784091.15</v>
      </c>
      <c r="T28" s="20" t="s">
        <v>2562</v>
      </c>
      <c r="U28" s="103" t="s">
        <v>1558</v>
      </c>
      <c r="V28" s="103"/>
      <c r="W28" s="104">
        <v>8</v>
      </c>
      <c r="X28" s="104" t="s">
        <v>1404</v>
      </c>
      <c r="Y28" s="101" t="s">
        <v>2406</v>
      </c>
      <c r="Z28" s="87"/>
      <c r="AA28" s="105"/>
      <c r="AB28" s="40" t="s">
        <v>1451</v>
      </c>
      <c r="AC28" s="40"/>
      <c r="AD28" s="106"/>
      <c r="AE28" s="102" t="s">
        <v>2560</v>
      </c>
      <c r="AF28" s="40" t="s">
        <v>913</v>
      </c>
      <c r="AG28" s="40" t="s">
        <v>625</v>
      </c>
      <c r="AH28" s="40" t="s">
        <v>963</v>
      </c>
      <c r="AI28" s="40"/>
      <c r="AJ28" s="87"/>
      <c r="AK28" s="40" t="s">
        <v>1032</v>
      </c>
      <c r="AL28" s="40" t="s">
        <v>1239</v>
      </c>
      <c r="AM28" s="40"/>
      <c r="AN28" s="87">
        <v>46066</v>
      </c>
      <c r="AO28" s="87">
        <v>46147</v>
      </c>
      <c r="AP28" s="87"/>
      <c r="AQ28" s="87"/>
      <c r="AR28" s="107"/>
      <c r="AS28" s="107"/>
      <c r="AT28" s="102" t="s">
        <v>1808</v>
      </c>
      <c r="AU28" s="40" t="s">
        <v>2023</v>
      </c>
      <c r="AV28" s="106"/>
      <c r="AW28" s="105" t="s">
        <v>2401</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996</v>
      </c>
      <c r="E29" s="114" t="s">
        <v>502</v>
      </c>
      <c r="F29" s="112" t="s">
        <v>450</v>
      </c>
      <c r="G29" s="112" t="s">
        <v>504</v>
      </c>
      <c r="H29" s="115" t="s">
        <v>1228</v>
      </c>
      <c r="I29" s="112" t="s">
        <v>1224</v>
      </c>
      <c r="J29" s="112" t="s">
        <v>243</v>
      </c>
      <c r="K29" s="31"/>
      <c r="L29" s="31"/>
      <c r="M29" s="31">
        <v>2066482.18</v>
      </c>
      <c r="N29" s="31"/>
      <c r="O29" s="31">
        <v>361079.96</v>
      </c>
      <c r="P29" s="31"/>
      <c r="Q29" s="33">
        <f>SUM(PAC!$M29:$P29)</f>
        <v>2427562.14</v>
      </c>
      <c r="R29" s="33">
        <v>2667050.2799999998</v>
      </c>
      <c r="S29" s="33">
        <f>IF(PAC!$R29&gt;0,PAC!$R29,PAC!$Q29)</f>
        <v>2667050.2799999998</v>
      </c>
      <c r="T29" s="33" t="s">
        <v>2562</v>
      </c>
      <c r="U29" s="116" t="s">
        <v>1558</v>
      </c>
      <c r="V29" s="116"/>
      <c r="W29" s="117">
        <v>8</v>
      </c>
      <c r="X29" s="117" t="s">
        <v>1404</v>
      </c>
      <c r="Y29" s="113" t="s">
        <v>2406</v>
      </c>
      <c r="Z29" s="118"/>
      <c r="AA29" s="119"/>
      <c r="AB29" s="115" t="s">
        <v>1451</v>
      </c>
      <c r="AC29" s="115"/>
      <c r="AD29" s="120"/>
      <c r="AE29" s="114" t="s">
        <v>2561</v>
      </c>
      <c r="AF29" s="115" t="s">
        <v>914</v>
      </c>
      <c r="AG29" s="115" t="s">
        <v>626</v>
      </c>
      <c r="AH29" s="115" t="s">
        <v>963</v>
      </c>
      <c r="AI29" s="115"/>
      <c r="AJ29" s="118"/>
      <c r="AK29" s="115" t="s">
        <v>1033</v>
      </c>
      <c r="AL29" s="115" t="s">
        <v>2570</v>
      </c>
      <c r="AM29" s="115"/>
      <c r="AN29" s="118">
        <v>46066</v>
      </c>
      <c r="AO29" s="118">
        <v>46147</v>
      </c>
      <c r="AP29" s="118"/>
      <c r="AQ29" s="118"/>
      <c r="AR29" s="121"/>
      <c r="AS29" s="121"/>
      <c r="AT29" s="114" t="s">
        <v>1809</v>
      </c>
      <c r="AU29" s="115" t="s">
        <v>2024</v>
      </c>
      <c r="AV29" s="120"/>
      <c r="AW29" s="119" t="s">
        <v>2401</v>
      </c>
      <c r="AX29" s="192" t="str">
        <f>IFERROR(IF(PAC!$X29="F01 - CAPTAÇÃO DE RECURSO",1,""),"")</f>
        <v/>
      </c>
      <c r="AY29" s="192">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hidden="1" customHeight="1" thickBot="1">
      <c r="A30" s="88">
        <f t="shared" si="0"/>
        <v>25</v>
      </c>
      <c r="B30" s="101">
        <v>2023</v>
      </c>
      <c r="C30" s="88" t="s">
        <v>605</v>
      </c>
      <c r="D30" s="88" t="s">
        <v>996</v>
      </c>
      <c r="E30" s="102" t="s">
        <v>502</v>
      </c>
      <c r="F30" s="88" t="s">
        <v>450</v>
      </c>
      <c r="G30" s="88" t="s">
        <v>504</v>
      </c>
      <c r="H30" s="40" t="s">
        <v>1228</v>
      </c>
      <c r="I30" s="88" t="s">
        <v>1224</v>
      </c>
      <c r="J30" s="88" t="s">
        <v>274</v>
      </c>
      <c r="K30" s="18"/>
      <c r="L30" s="18"/>
      <c r="M30" s="18">
        <v>2066482.18</v>
      </c>
      <c r="N30" s="18"/>
      <c r="O30" s="18">
        <v>639858.14</v>
      </c>
      <c r="P30" s="18"/>
      <c r="Q30" s="20">
        <f>SUM(PAC!$M30:$P30)</f>
        <v>2706340.32</v>
      </c>
      <c r="R30" s="20">
        <v>3280528.85</v>
      </c>
      <c r="S30" s="20">
        <f>IF(PAC!$R30&gt;0,PAC!$R30,PAC!$Q30)</f>
        <v>3280528.85</v>
      </c>
      <c r="T30" s="20" t="s">
        <v>2398</v>
      </c>
      <c r="U30" s="103" t="s">
        <v>1558</v>
      </c>
      <c r="V30" s="103"/>
      <c r="W30" s="104">
        <v>8</v>
      </c>
      <c r="X30" s="104" t="s">
        <v>1404</v>
      </c>
      <c r="Y30" s="101" t="s">
        <v>2406</v>
      </c>
      <c r="Z30" s="87"/>
      <c r="AA30" s="105"/>
      <c r="AB30" s="40" t="s">
        <v>1451</v>
      </c>
      <c r="AC30" s="40"/>
      <c r="AD30" s="106"/>
      <c r="AE30" s="102" t="s">
        <v>1841</v>
      </c>
      <c r="AF30" s="40" t="s">
        <v>915</v>
      </c>
      <c r="AG30" s="40" t="s">
        <v>627</v>
      </c>
      <c r="AH30" s="40" t="s">
        <v>963</v>
      </c>
      <c r="AI30" s="40"/>
      <c r="AJ30" s="87"/>
      <c r="AK30" s="40" t="s">
        <v>1035</v>
      </c>
      <c r="AL30" s="40" t="s">
        <v>2588</v>
      </c>
      <c r="AM30" s="40"/>
      <c r="AN30" s="87">
        <v>46066</v>
      </c>
      <c r="AO30" s="87">
        <v>46146</v>
      </c>
      <c r="AP30" s="87">
        <v>46224</v>
      </c>
      <c r="AQ30" s="87"/>
      <c r="AR30" s="107"/>
      <c r="AS30" s="107"/>
      <c r="AT30" s="102" t="s">
        <v>2279</v>
      </c>
      <c r="AU30" s="40" t="s">
        <v>2027</v>
      </c>
      <c r="AV30" s="106"/>
      <c r="AW30" s="105" t="s">
        <v>2401</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996</v>
      </c>
      <c r="E31" s="114" t="s">
        <v>502</v>
      </c>
      <c r="F31" s="112" t="s">
        <v>450</v>
      </c>
      <c r="G31" s="112" t="s">
        <v>504</v>
      </c>
      <c r="H31" s="115" t="s">
        <v>1228</v>
      </c>
      <c r="I31" s="112" t="s">
        <v>1224</v>
      </c>
      <c r="J31" s="112" t="s">
        <v>392</v>
      </c>
      <c r="K31" s="31"/>
      <c r="L31" s="31"/>
      <c r="M31" s="31">
        <v>2066482.18</v>
      </c>
      <c r="N31" s="31"/>
      <c r="O31" s="31">
        <v>530259.72</v>
      </c>
      <c r="P31" s="31"/>
      <c r="Q31" s="33">
        <f>SUM(PAC!$M31:$P31)</f>
        <v>2596741.9</v>
      </c>
      <c r="R31" s="33">
        <v>2692126.03</v>
      </c>
      <c r="S31" s="33">
        <f>IF(PAC!$R31&gt;0,PAC!$R31,PAC!$Q31)</f>
        <v>2692126.03</v>
      </c>
      <c r="T31" s="33" t="s">
        <v>2425</v>
      </c>
      <c r="U31" s="116" t="s">
        <v>1558</v>
      </c>
      <c r="V31" s="116"/>
      <c r="W31" s="117">
        <v>8</v>
      </c>
      <c r="X31" s="117" t="s">
        <v>1404</v>
      </c>
      <c r="Y31" s="113" t="s">
        <v>2405</v>
      </c>
      <c r="Z31" s="118"/>
      <c r="AA31" s="119"/>
      <c r="AB31" s="115" t="s">
        <v>1454</v>
      </c>
      <c r="AC31" s="115" t="s">
        <v>2248</v>
      </c>
      <c r="AD31" s="120"/>
      <c r="AE31" s="114" t="s">
        <v>1844</v>
      </c>
      <c r="AF31" s="115" t="s">
        <v>916</v>
      </c>
      <c r="AG31" s="115" t="s">
        <v>628</v>
      </c>
      <c r="AH31" s="115" t="s">
        <v>963</v>
      </c>
      <c r="AI31" s="115"/>
      <c r="AJ31" s="118"/>
      <c r="AK31" s="115" t="s">
        <v>1036</v>
      </c>
      <c r="AL31" s="115" t="s">
        <v>2571</v>
      </c>
      <c r="AM31" s="115"/>
      <c r="AN31" s="118">
        <v>46066</v>
      </c>
      <c r="AO31" s="118">
        <v>46147</v>
      </c>
      <c r="AP31" s="118">
        <v>46239</v>
      </c>
      <c r="AQ31" s="118"/>
      <c r="AR31" s="121"/>
      <c r="AS31" s="121"/>
      <c r="AT31" s="114" t="s">
        <v>1810</v>
      </c>
      <c r="AU31" s="115" t="s">
        <v>2387</v>
      </c>
      <c r="AV31" s="120"/>
      <c r="AW31" s="119" t="s">
        <v>2401</v>
      </c>
      <c r="AX31" s="192" t="str">
        <f>IFERROR(IF(PAC!$X31="F01 - CAPTAÇÃO DE RECURSO",1,""),"")</f>
        <v/>
      </c>
      <c r="AY31" s="192">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hidden="1" customHeight="1" thickBot="1">
      <c r="A32" s="88">
        <f t="shared" si="0"/>
        <v>27</v>
      </c>
      <c r="B32" s="101">
        <v>2023</v>
      </c>
      <c r="C32" s="88" t="s">
        <v>605</v>
      </c>
      <c r="D32" s="88" t="s">
        <v>996</v>
      </c>
      <c r="E32" s="102" t="s">
        <v>502</v>
      </c>
      <c r="F32" s="88" t="s">
        <v>450</v>
      </c>
      <c r="G32" s="88" t="s">
        <v>504</v>
      </c>
      <c r="H32" s="40" t="s">
        <v>1228</v>
      </c>
      <c r="I32" s="88" t="s">
        <v>1224</v>
      </c>
      <c r="J32" s="88" t="s">
        <v>235</v>
      </c>
      <c r="K32" s="18"/>
      <c r="L32" s="18"/>
      <c r="M32" s="18">
        <v>2066482.18</v>
      </c>
      <c r="N32" s="18"/>
      <c r="O32" s="18">
        <v>562309.9</v>
      </c>
      <c r="P32" s="18"/>
      <c r="Q32" s="20">
        <f>SUM(PAC!$M32:$P32)</f>
        <v>2628792.08</v>
      </c>
      <c r="R32" s="20">
        <v>2586651.41</v>
      </c>
      <c r="S32" s="20">
        <f>IF(PAC!$R32&gt;0,PAC!$R32,PAC!$Q32)</f>
        <v>2586651.41</v>
      </c>
      <c r="T32" s="20" t="s">
        <v>2562</v>
      </c>
      <c r="U32" s="103" t="s">
        <v>1558</v>
      </c>
      <c r="V32" s="103"/>
      <c r="W32" s="104">
        <v>8</v>
      </c>
      <c r="X32" s="104" t="s">
        <v>1404</v>
      </c>
      <c r="Y32" s="101" t="s">
        <v>2406</v>
      </c>
      <c r="Z32" s="87"/>
      <c r="AA32" s="105"/>
      <c r="AB32" s="40" t="s">
        <v>1451</v>
      </c>
      <c r="AC32" s="40"/>
      <c r="AD32" s="106"/>
      <c r="AE32" s="102" t="s">
        <v>2560</v>
      </c>
      <c r="AF32" s="40" t="s">
        <v>917</v>
      </c>
      <c r="AG32" s="40" t="s">
        <v>629</v>
      </c>
      <c r="AH32" s="40" t="s">
        <v>963</v>
      </c>
      <c r="AI32" s="40"/>
      <c r="AJ32" s="87"/>
      <c r="AK32" s="40" t="s">
        <v>1037</v>
      </c>
      <c r="AL32" s="40" t="s">
        <v>1240</v>
      </c>
      <c r="AM32" s="40"/>
      <c r="AN32" s="87">
        <v>46066</v>
      </c>
      <c r="AO32" s="87">
        <v>46147</v>
      </c>
      <c r="AP32" s="87"/>
      <c r="AQ32" s="87"/>
      <c r="AR32" s="107"/>
      <c r="AS32" s="107"/>
      <c r="AT32" s="102" t="s">
        <v>1811</v>
      </c>
      <c r="AU32" s="40" t="s">
        <v>2025</v>
      </c>
      <c r="AV32" s="106"/>
      <c r="AW32" s="105" t="s">
        <v>2401</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996</v>
      </c>
      <c r="E33" s="114" t="s">
        <v>502</v>
      </c>
      <c r="F33" s="112" t="s">
        <v>450</v>
      </c>
      <c r="G33" s="112" t="s">
        <v>504</v>
      </c>
      <c r="H33" s="115" t="s">
        <v>1228</v>
      </c>
      <c r="I33" s="112" t="s">
        <v>1224</v>
      </c>
      <c r="J33" s="112" t="s">
        <v>334</v>
      </c>
      <c r="K33" s="31"/>
      <c r="L33" s="31"/>
      <c r="M33" s="31">
        <v>2066482.18</v>
      </c>
      <c r="N33" s="31"/>
      <c r="O33" s="31">
        <v>393920.79</v>
      </c>
      <c r="P33" s="31"/>
      <c r="Q33" s="33">
        <f>SUM(PAC!$M33:$P33)</f>
        <v>2460402.9699999997</v>
      </c>
      <c r="R33" s="33">
        <v>3206192.64</v>
      </c>
      <c r="S33" s="33">
        <f>IF(PAC!$R33&gt;0,PAC!$R33,PAC!$Q33)</f>
        <v>3206192.64</v>
      </c>
      <c r="T33" s="33"/>
      <c r="U33" s="116" t="s">
        <v>1558</v>
      </c>
      <c r="V33" s="116"/>
      <c r="W33" s="117">
        <v>8</v>
      </c>
      <c r="X33" s="117" t="s">
        <v>1404</v>
      </c>
      <c r="Y33" s="113" t="s">
        <v>2406</v>
      </c>
      <c r="Z33" s="118"/>
      <c r="AA33" s="119"/>
      <c r="AB33" s="115" t="s">
        <v>1450</v>
      </c>
      <c r="AC33" s="115"/>
      <c r="AD33" s="120"/>
      <c r="AE33" s="114" t="s">
        <v>1841</v>
      </c>
      <c r="AF33" s="115" t="s">
        <v>918</v>
      </c>
      <c r="AG33" s="115" t="s">
        <v>630</v>
      </c>
      <c r="AH33" s="115" t="s">
        <v>963</v>
      </c>
      <c r="AI33" s="115"/>
      <c r="AJ33" s="118"/>
      <c r="AK33" s="115" t="s">
        <v>1038</v>
      </c>
      <c r="AL33" s="115" t="s">
        <v>2572</v>
      </c>
      <c r="AM33" s="115"/>
      <c r="AN33" s="118">
        <v>46066</v>
      </c>
      <c r="AO33" s="118">
        <v>46148</v>
      </c>
      <c r="AP33" s="118"/>
      <c r="AQ33" s="118"/>
      <c r="AR33" s="121"/>
      <c r="AS33" s="121"/>
      <c r="AT33" s="114" t="s">
        <v>1812</v>
      </c>
      <c r="AU33" s="115" t="s">
        <v>2020</v>
      </c>
      <c r="AV33" s="120"/>
      <c r="AW33" s="119" t="s">
        <v>2401</v>
      </c>
      <c r="AX33" s="192" t="str">
        <f>IFERROR(IF(PAC!$X33="F01 - CAPTAÇÃO DE RECURSO",1,""),"")</f>
        <v/>
      </c>
      <c r="AY33" s="192">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hidden="1" customHeight="1" thickBot="1">
      <c r="A34" s="88">
        <f t="shared" si="0"/>
        <v>29</v>
      </c>
      <c r="B34" s="101">
        <v>2023</v>
      </c>
      <c r="C34" s="88" t="s">
        <v>605</v>
      </c>
      <c r="D34" s="88" t="s">
        <v>996</v>
      </c>
      <c r="E34" s="102" t="s">
        <v>502</v>
      </c>
      <c r="F34" s="88" t="s">
        <v>450</v>
      </c>
      <c r="G34" s="88" t="s">
        <v>504</v>
      </c>
      <c r="H34" s="40" t="s">
        <v>1228</v>
      </c>
      <c r="I34" s="88" t="s">
        <v>1224</v>
      </c>
      <c r="J34" s="88" t="s">
        <v>265</v>
      </c>
      <c r="K34" s="18"/>
      <c r="L34" s="18"/>
      <c r="M34" s="18">
        <v>2066482.18</v>
      </c>
      <c r="N34" s="18"/>
      <c r="O34" s="18">
        <v>442576.83</v>
      </c>
      <c r="P34" s="18"/>
      <c r="Q34" s="20">
        <f>SUM(PAC!$M34:$P34)</f>
        <v>2509059.0099999998</v>
      </c>
      <c r="R34" s="20">
        <v>2729451.91</v>
      </c>
      <c r="S34" s="20">
        <f>IF(PAC!$R34&gt;0,PAC!$R34,PAC!$Q34)</f>
        <v>2729451.91</v>
      </c>
      <c r="T34" s="20"/>
      <c r="U34" s="103" t="s">
        <v>1558</v>
      </c>
      <c r="V34" s="103"/>
      <c r="W34" s="104">
        <v>8</v>
      </c>
      <c r="X34" s="104" t="s">
        <v>1404</v>
      </c>
      <c r="Y34" s="101" t="s">
        <v>2406</v>
      </c>
      <c r="Z34" s="87"/>
      <c r="AA34" s="105"/>
      <c r="AB34" s="40" t="s">
        <v>1451</v>
      </c>
      <c r="AC34" s="40"/>
      <c r="AD34" s="106"/>
      <c r="AE34" s="102" t="s">
        <v>1841</v>
      </c>
      <c r="AF34" s="40" t="s">
        <v>919</v>
      </c>
      <c r="AG34" s="40" t="s">
        <v>631</v>
      </c>
      <c r="AH34" s="40" t="s">
        <v>963</v>
      </c>
      <c r="AI34" s="40"/>
      <c r="AJ34" s="87"/>
      <c r="AK34" s="40" t="s">
        <v>1039</v>
      </c>
      <c r="AL34" s="40" t="s">
        <v>2589</v>
      </c>
      <c r="AM34" s="40"/>
      <c r="AN34" s="87">
        <v>46066</v>
      </c>
      <c r="AO34" s="87">
        <v>46148</v>
      </c>
      <c r="AP34" s="87"/>
      <c r="AQ34" s="87"/>
      <c r="AR34" s="107"/>
      <c r="AS34" s="107"/>
      <c r="AT34" s="102" t="s">
        <v>1813</v>
      </c>
      <c r="AU34" s="40" t="s">
        <v>2021</v>
      </c>
      <c r="AV34" s="106"/>
      <c r="AW34" s="105" t="s">
        <v>2401</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996</v>
      </c>
      <c r="E35" s="114" t="s">
        <v>502</v>
      </c>
      <c r="F35" s="112" t="s">
        <v>450</v>
      </c>
      <c r="G35" s="112" t="s">
        <v>504</v>
      </c>
      <c r="H35" s="115" t="s">
        <v>1228</v>
      </c>
      <c r="I35" s="112" t="s">
        <v>1224</v>
      </c>
      <c r="J35" s="112" t="s">
        <v>396</v>
      </c>
      <c r="K35" s="31"/>
      <c r="L35" s="31"/>
      <c r="M35" s="31">
        <v>2066482.18</v>
      </c>
      <c r="N35" s="31"/>
      <c r="O35" s="31">
        <v>287101.96000000002</v>
      </c>
      <c r="P35" s="31"/>
      <c r="Q35" s="33">
        <f>SUM(PAC!$M35:$P35)</f>
        <v>2353584.14</v>
      </c>
      <c r="R35" s="33">
        <v>2533097.44</v>
      </c>
      <c r="S35" s="33">
        <f>IF(PAC!$R35&gt;0,PAC!$R35,PAC!$Q35)</f>
        <v>2533097.44</v>
      </c>
      <c r="T35" s="33" t="s">
        <v>2425</v>
      </c>
      <c r="U35" s="116" t="s">
        <v>1558</v>
      </c>
      <c r="V35" s="116"/>
      <c r="W35" s="117">
        <v>8</v>
      </c>
      <c r="X35" s="117" t="s">
        <v>1404</v>
      </c>
      <c r="Y35" s="113" t="s">
        <v>2405</v>
      </c>
      <c r="Z35" s="118"/>
      <c r="AA35" s="119"/>
      <c r="AB35" s="115" t="s">
        <v>1454</v>
      </c>
      <c r="AC35" s="115" t="s">
        <v>2248</v>
      </c>
      <c r="AD35" s="120"/>
      <c r="AE35" s="114" t="s">
        <v>1841</v>
      </c>
      <c r="AF35" s="115" t="s">
        <v>920</v>
      </c>
      <c r="AG35" s="115" t="s">
        <v>632</v>
      </c>
      <c r="AH35" s="115" t="s">
        <v>963</v>
      </c>
      <c r="AI35" s="115"/>
      <c r="AJ35" s="118"/>
      <c r="AK35" s="115" t="s">
        <v>1040</v>
      </c>
      <c r="AL35" s="115" t="s">
        <v>2573</v>
      </c>
      <c r="AM35" s="115"/>
      <c r="AN35" s="118">
        <v>46066</v>
      </c>
      <c r="AO35" s="118">
        <v>46147</v>
      </c>
      <c r="AP35" s="118">
        <v>46239</v>
      </c>
      <c r="AQ35" s="118"/>
      <c r="AR35" s="121"/>
      <c r="AS35" s="121"/>
      <c r="AT35" s="114" t="s">
        <v>1814</v>
      </c>
      <c r="AU35" s="115" t="s">
        <v>2388</v>
      </c>
      <c r="AV35" s="120"/>
      <c r="AW35" s="119" t="s">
        <v>2401</v>
      </c>
      <c r="AX35" s="192" t="str">
        <f>IFERROR(IF(PAC!$X35="F01 - CAPTAÇÃO DE RECURSO",1,""),"")</f>
        <v/>
      </c>
      <c r="AY35" s="192">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hidden="1" customHeight="1" thickBot="1">
      <c r="A36" s="88">
        <f t="shared" si="0"/>
        <v>31</v>
      </c>
      <c r="B36" s="101">
        <v>2023</v>
      </c>
      <c r="C36" s="88" t="s">
        <v>605</v>
      </c>
      <c r="D36" s="88" t="s">
        <v>996</v>
      </c>
      <c r="E36" s="102" t="s">
        <v>502</v>
      </c>
      <c r="F36" s="88" t="s">
        <v>450</v>
      </c>
      <c r="G36" s="88" t="s">
        <v>504</v>
      </c>
      <c r="H36" s="40" t="s">
        <v>1228</v>
      </c>
      <c r="I36" s="88" t="s">
        <v>1224</v>
      </c>
      <c r="J36" s="88" t="s">
        <v>377</v>
      </c>
      <c r="K36" s="18"/>
      <c r="L36" s="18"/>
      <c r="M36" s="18">
        <v>2066482.18</v>
      </c>
      <c r="N36" s="18"/>
      <c r="O36" s="18">
        <v>604349.88</v>
      </c>
      <c r="P36" s="18"/>
      <c r="Q36" s="20">
        <f>SUM(PAC!$M36:$P36)</f>
        <v>2670832.06</v>
      </c>
      <c r="R36" s="20">
        <v>2480183.14</v>
      </c>
      <c r="S36" s="20">
        <f>IF(PAC!$R36&gt;0,PAC!$R36,PAC!$Q36)</f>
        <v>2480183.14</v>
      </c>
      <c r="T36" s="20" t="s">
        <v>2254</v>
      </c>
      <c r="U36" s="103" t="s">
        <v>1558</v>
      </c>
      <c r="V36" s="103"/>
      <c r="W36" s="104">
        <v>8</v>
      </c>
      <c r="X36" s="104" t="s">
        <v>1404</v>
      </c>
      <c r="Y36" s="101" t="s">
        <v>2405</v>
      </c>
      <c r="Z36" s="87"/>
      <c r="AA36" s="105"/>
      <c r="AB36" s="40" t="s">
        <v>1453</v>
      </c>
      <c r="AC36" s="40" t="s">
        <v>2248</v>
      </c>
      <c r="AD36" s="106"/>
      <c r="AE36" s="102" t="s">
        <v>1846</v>
      </c>
      <c r="AF36" s="40" t="s">
        <v>921</v>
      </c>
      <c r="AG36" s="40" t="s">
        <v>633</v>
      </c>
      <c r="AH36" s="40" t="s">
        <v>963</v>
      </c>
      <c r="AI36" s="40"/>
      <c r="AJ36" s="87"/>
      <c r="AK36" s="40" t="s">
        <v>1041</v>
      </c>
      <c r="AL36" s="40" t="s">
        <v>2574</v>
      </c>
      <c r="AM36" s="40"/>
      <c r="AN36" s="87">
        <v>46066</v>
      </c>
      <c r="AO36" s="87">
        <v>46148</v>
      </c>
      <c r="AP36" s="87">
        <v>46185</v>
      </c>
      <c r="AQ36" s="87">
        <v>46198</v>
      </c>
      <c r="AR36" s="107">
        <v>46563</v>
      </c>
      <c r="AS36" s="107"/>
      <c r="AT36" s="102" t="s">
        <v>2252</v>
      </c>
      <c r="AU36" s="40" t="s">
        <v>2251</v>
      </c>
      <c r="AV36" s="106"/>
      <c r="AW36" s="105" t="s">
        <v>2401</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996</v>
      </c>
      <c r="E37" s="114" t="s">
        <v>502</v>
      </c>
      <c r="F37" s="112" t="s">
        <v>450</v>
      </c>
      <c r="G37" s="112" t="s">
        <v>504</v>
      </c>
      <c r="H37" s="115" t="s">
        <v>1228</v>
      </c>
      <c r="I37" s="112" t="s">
        <v>1224</v>
      </c>
      <c r="J37" s="112" t="s">
        <v>238</v>
      </c>
      <c r="K37" s="31"/>
      <c r="L37" s="31"/>
      <c r="M37" s="31">
        <v>2066482.18</v>
      </c>
      <c r="N37" s="31"/>
      <c r="O37" s="31">
        <v>436764</v>
      </c>
      <c r="P37" s="31"/>
      <c r="Q37" s="33">
        <f>SUM(PAC!$M37:$P37)</f>
        <v>2503246.1799999997</v>
      </c>
      <c r="R37" s="33">
        <v>2391335.19</v>
      </c>
      <c r="S37" s="33">
        <f>IF(PAC!$R37&gt;0,PAC!$R37,PAC!$Q37)</f>
        <v>2391335.19</v>
      </c>
      <c r="T37" s="33" t="s">
        <v>2256</v>
      </c>
      <c r="U37" s="116" t="s">
        <v>1558</v>
      </c>
      <c r="V37" s="116"/>
      <c r="W37" s="117">
        <v>8</v>
      </c>
      <c r="X37" s="117" t="s">
        <v>1404</v>
      </c>
      <c r="Y37" s="113" t="s">
        <v>2405</v>
      </c>
      <c r="Z37" s="118"/>
      <c r="AA37" s="119"/>
      <c r="AB37" s="115" t="s">
        <v>1458</v>
      </c>
      <c r="AC37" s="115" t="s">
        <v>2880</v>
      </c>
      <c r="AD37" s="120"/>
      <c r="AE37" s="114" t="s">
        <v>1841</v>
      </c>
      <c r="AF37" s="115" t="s">
        <v>922</v>
      </c>
      <c r="AG37" s="115" t="s">
        <v>634</v>
      </c>
      <c r="AH37" s="115" t="s">
        <v>963</v>
      </c>
      <c r="AI37" s="115"/>
      <c r="AJ37" s="118"/>
      <c r="AK37" s="115" t="s">
        <v>1042</v>
      </c>
      <c r="AL37" s="115" t="s">
        <v>1241</v>
      </c>
      <c r="AM37" s="115"/>
      <c r="AN37" s="118">
        <v>46066</v>
      </c>
      <c r="AO37" s="118">
        <v>46146</v>
      </c>
      <c r="AP37" s="118">
        <v>46188</v>
      </c>
      <c r="AQ37" s="118">
        <v>46191</v>
      </c>
      <c r="AR37" s="121">
        <v>46563</v>
      </c>
      <c r="AS37" s="121"/>
      <c r="AT37" s="114" t="s">
        <v>2258</v>
      </c>
      <c r="AU37" s="115" t="s">
        <v>2249</v>
      </c>
      <c r="AV37" s="120"/>
      <c r="AW37" s="119" t="s">
        <v>2401</v>
      </c>
      <c r="AX37" s="192" t="str">
        <f>IFERROR(IF(PAC!$X37="F01 - CAPTAÇÃO DE RECURSO",1,""),"")</f>
        <v/>
      </c>
      <c r="AY37" s="192">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hidden="1" customHeight="1" thickBot="1">
      <c r="A38" s="88">
        <f t="shared" si="0"/>
        <v>33</v>
      </c>
      <c r="B38" s="101">
        <v>2023</v>
      </c>
      <c r="C38" s="88" t="s">
        <v>605</v>
      </c>
      <c r="D38" s="88" t="s">
        <v>996</v>
      </c>
      <c r="E38" s="102" t="s">
        <v>502</v>
      </c>
      <c r="F38" s="88" t="s">
        <v>450</v>
      </c>
      <c r="G38" s="88" t="s">
        <v>504</v>
      </c>
      <c r="H38" s="40" t="s">
        <v>1228</v>
      </c>
      <c r="I38" s="88" t="s">
        <v>1224</v>
      </c>
      <c r="J38" s="88" t="s">
        <v>412</v>
      </c>
      <c r="K38" s="18"/>
      <c r="L38" s="18"/>
      <c r="M38" s="18">
        <v>2066482.18</v>
      </c>
      <c r="N38" s="18"/>
      <c r="O38" s="18">
        <v>523724.77</v>
      </c>
      <c r="P38" s="18"/>
      <c r="Q38" s="20">
        <f>SUM(PAC!$M38:$P38)</f>
        <v>2590206.9500000002</v>
      </c>
      <c r="R38" s="20">
        <v>2696323.99</v>
      </c>
      <c r="S38" s="20">
        <f>IF(PAC!$R38&gt;0,PAC!$R38,PAC!$Q38)</f>
        <v>2696323.99</v>
      </c>
      <c r="T38" s="20" t="s">
        <v>2256</v>
      </c>
      <c r="U38" s="103" t="s">
        <v>1558</v>
      </c>
      <c r="V38" s="103"/>
      <c r="W38" s="104">
        <v>8</v>
      </c>
      <c r="X38" s="104" t="s">
        <v>1404</v>
      </c>
      <c r="Y38" s="101" t="s">
        <v>2405</v>
      </c>
      <c r="Z38" s="87"/>
      <c r="AA38" s="105"/>
      <c r="AB38" s="40" t="s">
        <v>1458</v>
      </c>
      <c r="AC38" s="105" t="s">
        <v>2880</v>
      </c>
      <c r="AD38" s="106"/>
      <c r="AE38" s="102" t="s">
        <v>1847</v>
      </c>
      <c r="AF38" s="40" t="s">
        <v>923</v>
      </c>
      <c r="AG38" s="40" t="s">
        <v>635</v>
      </c>
      <c r="AH38" s="40" t="s">
        <v>963</v>
      </c>
      <c r="AI38" s="40"/>
      <c r="AJ38" s="87"/>
      <c r="AK38" s="40" t="s">
        <v>1043</v>
      </c>
      <c r="AL38" s="40" t="s">
        <v>2575</v>
      </c>
      <c r="AM38" s="40"/>
      <c r="AN38" s="87">
        <v>46066</v>
      </c>
      <c r="AO38" s="87">
        <v>46146</v>
      </c>
      <c r="AP38" s="87">
        <v>46188</v>
      </c>
      <c r="AQ38" s="87">
        <v>46191</v>
      </c>
      <c r="AR38" s="107">
        <v>46563</v>
      </c>
      <c r="AS38" s="107"/>
      <c r="AT38" s="102" t="s">
        <v>2259</v>
      </c>
      <c r="AU38" s="105" t="s">
        <v>2250</v>
      </c>
      <c r="AV38" s="106"/>
      <c r="AW38" s="105" t="s">
        <v>2401</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996</v>
      </c>
      <c r="E39" s="114" t="s">
        <v>502</v>
      </c>
      <c r="F39" s="112" t="s">
        <v>450</v>
      </c>
      <c r="G39" s="112" t="s">
        <v>504</v>
      </c>
      <c r="H39" s="115" t="s">
        <v>1228</v>
      </c>
      <c r="I39" s="112" t="s">
        <v>1224</v>
      </c>
      <c r="J39" s="112" t="s">
        <v>435</v>
      </c>
      <c r="K39" s="31"/>
      <c r="L39" s="31"/>
      <c r="M39" s="31">
        <v>2559128.6</v>
      </c>
      <c r="N39" s="31"/>
      <c r="O39" s="31"/>
      <c r="P39" s="31"/>
      <c r="Q39" s="33">
        <f>SUM(PAC!$M39:$P39)</f>
        <v>2559128.6</v>
      </c>
      <c r="R39" s="33"/>
      <c r="S39" s="33">
        <f>IF(PAC!$R39&gt;0,PAC!$R39,PAC!$Q39)</f>
        <v>2559128.6</v>
      </c>
      <c r="T39" s="33"/>
      <c r="U39" s="116" t="s">
        <v>1558</v>
      </c>
      <c r="V39" s="116"/>
      <c r="W39" s="117">
        <v>8</v>
      </c>
      <c r="X39" s="117" t="s">
        <v>1405</v>
      </c>
      <c r="Y39" s="113" t="s">
        <v>2408</v>
      </c>
      <c r="Z39" s="118"/>
      <c r="AA39" s="119"/>
      <c r="AB39" s="115" t="s">
        <v>1443</v>
      </c>
      <c r="AC39" s="119" t="s">
        <v>2052</v>
      </c>
      <c r="AD39" s="120"/>
      <c r="AE39" s="114" t="s">
        <v>1649</v>
      </c>
      <c r="AF39" s="115" t="s">
        <v>1650</v>
      </c>
      <c r="AG39" s="115" t="s">
        <v>2202</v>
      </c>
      <c r="AH39" s="115" t="s">
        <v>1944</v>
      </c>
      <c r="AI39" s="115" t="s">
        <v>2053</v>
      </c>
      <c r="AJ39" s="118">
        <v>46380</v>
      </c>
      <c r="AK39" s="115"/>
      <c r="AL39" s="115"/>
      <c r="AM39" s="115"/>
      <c r="AN39" s="118"/>
      <c r="AO39" s="118"/>
      <c r="AP39" s="118"/>
      <c r="AQ39" s="118"/>
      <c r="AR39" s="121"/>
      <c r="AS39" s="121"/>
      <c r="AT39" s="114"/>
      <c r="AU39" s="133"/>
      <c r="AV39" s="120"/>
      <c r="AW39" s="119"/>
      <c r="AX39" s="192">
        <f>IFERROR(IF(PAC!$X39="F01 - CAPTAÇÃO DE RECURSO",1,""),"")</f>
        <v>1</v>
      </c>
      <c r="AY39" s="192" t="str">
        <f>IFERROR(IF(PAC!$X39="F02 - LICITAÇÃO",1,""),"")</f>
        <v/>
      </c>
      <c r="AZ39" s="123" t="str">
        <f>IFERROR(IF(PAC!$X$6:$X$581="F03 - EXECUÇÃO DO OBJETO",1,""),"")</f>
        <v/>
      </c>
      <c r="BA39" s="123" t="str">
        <f>IFERROR(IF(PAC!$X$6:$X$581="F04 - CONCLUÍDA",1,""),"")</f>
        <v/>
      </c>
      <c r="BB39" s="190">
        <f>IF(PAC!$R39&gt;0,0,PAC!$Q39)</f>
        <v>2559128.6</v>
      </c>
    </row>
    <row r="40" spans="1:70" s="1" customFormat="1" ht="294.75" hidden="1" customHeight="1" thickBot="1">
      <c r="A40" s="88">
        <f t="shared" si="0"/>
        <v>35</v>
      </c>
      <c r="B40" s="101">
        <v>2023</v>
      </c>
      <c r="C40" s="88" t="s">
        <v>605</v>
      </c>
      <c r="D40" s="88" t="s">
        <v>996</v>
      </c>
      <c r="E40" s="102" t="s">
        <v>502</v>
      </c>
      <c r="F40" s="88" t="s">
        <v>450</v>
      </c>
      <c r="G40" s="88" t="s">
        <v>504</v>
      </c>
      <c r="H40" s="40" t="s">
        <v>1228</v>
      </c>
      <c r="I40" s="88" t="s">
        <v>1224</v>
      </c>
      <c r="J40" s="88" t="s">
        <v>316</v>
      </c>
      <c r="K40" s="18"/>
      <c r="L40" s="18"/>
      <c r="M40" s="18">
        <v>2559128.6</v>
      </c>
      <c r="N40" s="18"/>
      <c r="O40" s="18"/>
      <c r="P40" s="18"/>
      <c r="Q40" s="20">
        <f>SUM(PAC!$M40:$P40)</f>
        <v>2559128.6</v>
      </c>
      <c r="R40" s="20"/>
      <c r="S40" s="20">
        <f>IF(PAC!$R40&gt;0,PAC!$R40,PAC!$Q40)</f>
        <v>2559128.6</v>
      </c>
      <c r="T40" s="20"/>
      <c r="U40" s="103" t="s">
        <v>1558</v>
      </c>
      <c r="V40" s="103"/>
      <c r="W40" s="104">
        <v>8</v>
      </c>
      <c r="X40" s="104" t="s">
        <v>1405</v>
      </c>
      <c r="Y40" s="101" t="s">
        <v>2408</v>
      </c>
      <c r="Z40" s="87"/>
      <c r="AA40" s="105"/>
      <c r="AB40" s="40" t="s">
        <v>1443</v>
      </c>
      <c r="AC40" s="105" t="s">
        <v>2052</v>
      </c>
      <c r="AD40" s="106"/>
      <c r="AE40" s="102" t="s">
        <v>1647</v>
      </c>
      <c r="AF40" s="40" t="s">
        <v>1648</v>
      </c>
      <c r="AG40" s="40" t="s">
        <v>2203</v>
      </c>
      <c r="AH40" s="40" t="s">
        <v>1944</v>
      </c>
      <c r="AI40" s="40" t="s">
        <v>2053</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996</v>
      </c>
      <c r="E41" s="114" t="s">
        <v>502</v>
      </c>
      <c r="F41" s="112" t="s">
        <v>450</v>
      </c>
      <c r="G41" s="112" t="s">
        <v>504</v>
      </c>
      <c r="H41" s="115" t="s">
        <v>1228</v>
      </c>
      <c r="I41" s="112" t="s">
        <v>1224</v>
      </c>
      <c r="J41" s="112" t="s">
        <v>260</v>
      </c>
      <c r="K41" s="31"/>
      <c r="L41" s="31"/>
      <c r="M41" s="31">
        <v>2066482.18</v>
      </c>
      <c r="N41" s="31"/>
      <c r="O41" s="31">
        <v>314302.13</v>
      </c>
      <c r="P41" s="31"/>
      <c r="Q41" s="33">
        <f>SUM(PAC!$M41:$P41)</f>
        <v>2380784.31</v>
      </c>
      <c r="R41" s="33">
        <v>2316592.21</v>
      </c>
      <c r="S41" s="33">
        <f>IF(PAC!$R41&gt;0,PAC!$R41,PAC!$Q41)</f>
        <v>2316592.21</v>
      </c>
      <c r="T41" s="33" t="s">
        <v>2254</v>
      </c>
      <c r="U41" s="116" t="s">
        <v>1558</v>
      </c>
      <c r="V41" s="116"/>
      <c r="W41" s="117">
        <v>8</v>
      </c>
      <c r="X41" s="117" t="s">
        <v>1404</v>
      </c>
      <c r="Y41" s="113" t="s">
        <v>2405</v>
      </c>
      <c r="Z41" s="118"/>
      <c r="AA41" s="119"/>
      <c r="AB41" s="115" t="s">
        <v>1453</v>
      </c>
      <c r="AC41" s="115" t="s">
        <v>2248</v>
      </c>
      <c r="AD41" s="120"/>
      <c r="AE41" s="114" t="s">
        <v>1847</v>
      </c>
      <c r="AF41" s="115" t="s">
        <v>924</v>
      </c>
      <c r="AG41" s="115" t="s">
        <v>636</v>
      </c>
      <c r="AH41" s="115" t="s">
        <v>963</v>
      </c>
      <c r="AI41" s="115"/>
      <c r="AJ41" s="118"/>
      <c r="AK41" s="115" t="s">
        <v>1044</v>
      </c>
      <c r="AL41" s="115" t="s">
        <v>2576</v>
      </c>
      <c r="AM41" s="115"/>
      <c r="AN41" s="118">
        <v>46066</v>
      </c>
      <c r="AO41" s="118">
        <v>46148</v>
      </c>
      <c r="AP41" s="118">
        <v>46185</v>
      </c>
      <c r="AQ41" s="118">
        <v>46198</v>
      </c>
      <c r="AR41" s="121">
        <v>46563</v>
      </c>
      <c r="AS41" s="121"/>
      <c r="AT41" s="114" t="s">
        <v>2253</v>
      </c>
      <c r="AU41" s="115" t="s">
        <v>2251</v>
      </c>
      <c r="AV41" s="120"/>
      <c r="AW41" s="119" t="s">
        <v>2401</v>
      </c>
      <c r="AX41" s="192" t="str">
        <f>IFERROR(IF(PAC!$X41="F01 - CAPTAÇÃO DE RECURSO",1,""),"")</f>
        <v/>
      </c>
      <c r="AY41" s="192">
        <f>IFERROR(IF(PAC!$X41="F02 - LICITAÇÃO",1,""),"")</f>
        <v>1</v>
      </c>
      <c r="AZ41" s="123" t="str">
        <f>IFERROR(IF(PAC!$X$6:$X$581="F03 - EXECUÇÃO DO OBJETO",1,""),"")</f>
        <v/>
      </c>
      <c r="BA41" s="123" t="str">
        <f>IFERROR(IF(PAC!$X$6:$X$581="F04 - CONCLUÍDA",1,""),"")</f>
        <v/>
      </c>
      <c r="BB41" s="190">
        <f>IF(PAC!$R41&gt;0,0,PAC!$Q41)</f>
        <v>0</v>
      </c>
    </row>
    <row r="42" spans="1:70" s="1" customFormat="1" ht="210.75" hidden="1" customHeight="1" thickBot="1">
      <c r="A42" s="88">
        <f t="shared" si="0"/>
        <v>37</v>
      </c>
      <c r="B42" s="101">
        <v>2023</v>
      </c>
      <c r="C42" s="88" t="s">
        <v>605</v>
      </c>
      <c r="D42" s="88" t="s">
        <v>996</v>
      </c>
      <c r="E42" s="102" t="s">
        <v>502</v>
      </c>
      <c r="F42" s="88" t="s">
        <v>450</v>
      </c>
      <c r="G42" s="88" t="s">
        <v>504</v>
      </c>
      <c r="H42" s="40" t="s">
        <v>1228</v>
      </c>
      <c r="I42" s="88" t="s">
        <v>1224</v>
      </c>
      <c r="J42" s="88" t="s">
        <v>361</v>
      </c>
      <c r="K42" s="18"/>
      <c r="L42" s="18"/>
      <c r="M42" s="18">
        <v>1912158.34</v>
      </c>
      <c r="N42" s="18"/>
      <c r="O42" s="18">
        <v>1807956.14</v>
      </c>
      <c r="P42" s="18"/>
      <c r="Q42" s="20">
        <f>SUM(PAC!$M42:$P42)</f>
        <v>3720114.48</v>
      </c>
      <c r="R42" s="20">
        <v>3875772.8</v>
      </c>
      <c r="S42" s="20">
        <f>IF(PAC!$R42&gt;0,PAC!$R42,PAC!$Q42)</f>
        <v>3875772.8</v>
      </c>
      <c r="T42" s="20" t="s">
        <v>1819</v>
      </c>
      <c r="U42" s="103" t="s">
        <v>1558</v>
      </c>
      <c r="V42" s="103"/>
      <c r="W42" s="104">
        <v>8</v>
      </c>
      <c r="X42" s="104" t="s">
        <v>1678</v>
      </c>
      <c r="Y42" s="101" t="s">
        <v>2405</v>
      </c>
      <c r="Z42" s="87">
        <v>46455</v>
      </c>
      <c r="AA42" s="105">
        <v>10.14</v>
      </c>
      <c r="AB42" s="40" t="s">
        <v>1458</v>
      </c>
      <c r="AC42" s="40" t="s">
        <v>2373</v>
      </c>
      <c r="AD42" s="106"/>
      <c r="AE42" s="102"/>
      <c r="AF42" s="40" t="s">
        <v>925</v>
      </c>
      <c r="AG42" s="40" t="s">
        <v>637</v>
      </c>
      <c r="AH42" s="40" t="s">
        <v>963</v>
      </c>
      <c r="AI42" s="40"/>
      <c r="AJ42" s="87"/>
      <c r="AK42" s="40" t="s">
        <v>1045</v>
      </c>
      <c r="AL42" s="40" t="s">
        <v>2577</v>
      </c>
      <c r="AM42" s="40"/>
      <c r="AN42" s="87">
        <v>45903</v>
      </c>
      <c r="AO42" s="87">
        <v>45971</v>
      </c>
      <c r="AP42" s="87">
        <v>45995</v>
      </c>
      <c r="AQ42" s="87">
        <v>46029</v>
      </c>
      <c r="AR42" s="106">
        <v>46455</v>
      </c>
      <c r="AS42" s="106">
        <v>46455</v>
      </c>
      <c r="AT42" s="102" t="s">
        <v>2019</v>
      </c>
      <c r="AU42" s="40" t="s">
        <v>2097</v>
      </c>
      <c r="AV42" s="106"/>
      <c r="AW42" s="105" t="s">
        <v>2401</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996</v>
      </c>
      <c r="E43" s="114" t="s">
        <v>555</v>
      </c>
      <c r="F43" s="112" t="s">
        <v>450</v>
      </c>
      <c r="G43" s="112" t="s">
        <v>12</v>
      </c>
      <c r="H43" s="115" t="s">
        <v>1232</v>
      </c>
      <c r="I43" s="112" t="s">
        <v>1224</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1578</v>
      </c>
      <c r="U43" s="116" t="s">
        <v>1558</v>
      </c>
      <c r="V43" s="116"/>
      <c r="W43" s="117">
        <v>12</v>
      </c>
      <c r="X43" s="117" t="s">
        <v>1678</v>
      </c>
      <c r="Y43" s="113" t="s">
        <v>2405</v>
      </c>
      <c r="Z43" s="118">
        <v>46429</v>
      </c>
      <c r="AA43" s="119">
        <v>45</v>
      </c>
      <c r="AB43" s="115" t="s">
        <v>1458</v>
      </c>
      <c r="AC43" s="125" t="s">
        <v>2591</v>
      </c>
      <c r="AD43" s="120">
        <v>46429</v>
      </c>
      <c r="AE43" s="114" t="s">
        <v>1728</v>
      </c>
      <c r="AF43" s="115" t="s">
        <v>556</v>
      </c>
      <c r="AG43" s="115" t="s">
        <v>664</v>
      </c>
      <c r="AH43" s="115" t="s">
        <v>963</v>
      </c>
      <c r="AI43" s="115"/>
      <c r="AJ43" s="118"/>
      <c r="AK43" s="194" t="s">
        <v>1013</v>
      </c>
      <c r="AL43" s="194" t="s">
        <v>1227</v>
      </c>
      <c r="AM43" s="115"/>
      <c r="AN43" s="118">
        <v>45822</v>
      </c>
      <c r="AO43" s="118">
        <v>45897</v>
      </c>
      <c r="AP43" s="118">
        <v>45953</v>
      </c>
      <c r="AQ43" s="118">
        <v>45972</v>
      </c>
      <c r="AR43" s="121">
        <v>46337</v>
      </c>
      <c r="AS43" s="121">
        <v>46429</v>
      </c>
      <c r="AT43" s="114" t="s">
        <v>2195</v>
      </c>
      <c r="AU43" s="181" t="s">
        <v>1503</v>
      </c>
      <c r="AV43" s="120"/>
      <c r="AW43" s="119" t="s">
        <v>2124</v>
      </c>
      <c r="AX43" s="192" t="str">
        <f>IFERROR(IF(PAC!$X43="F01 - CAPTAÇÃO DE RECURSO",1,""),"")</f>
        <v/>
      </c>
      <c r="AY43" s="192" t="str">
        <f>IFERROR(IF(PAC!$X43="F02 - LICITAÇÃO",1,""),"")</f>
        <v/>
      </c>
      <c r="AZ43" s="123">
        <f>IFERROR(IF(PAC!$X$6:$X$581="F03 - EXECUÇÃO DO OBJETO",1,""),"")</f>
        <v>1</v>
      </c>
      <c r="BA43" s="123" t="str">
        <f>IFERROR(IF(PAC!$X$6:$X$581="F04 - CONCLUÍDA",1,""),"")</f>
        <v/>
      </c>
      <c r="BB43" s="190">
        <f>IF(PAC!$R43&gt;0,0,PAC!$Q43)</f>
        <v>0</v>
      </c>
    </row>
    <row r="44" spans="1:70" s="1" customFormat="1" ht="279.75" hidden="1" customHeight="1" thickBot="1">
      <c r="A44" s="88">
        <f t="shared" si="0"/>
        <v>39</v>
      </c>
      <c r="B44" s="101">
        <v>2023</v>
      </c>
      <c r="C44" s="88" t="s">
        <v>605</v>
      </c>
      <c r="D44" s="88" t="s">
        <v>996</v>
      </c>
      <c r="E44" s="102" t="s">
        <v>1003</v>
      </c>
      <c r="F44" s="88" t="s">
        <v>53</v>
      </c>
      <c r="G44" s="88" t="s">
        <v>612</v>
      </c>
      <c r="H44" s="40" t="s">
        <v>1230</v>
      </c>
      <c r="I44" s="88" t="s">
        <v>1224</v>
      </c>
      <c r="J44" s="88" t="s">
        <v>361</v>
      </c>
      <c r="K44" s="18"/>
      <c r="L44" s="18">
        <v>29598227</v>
      </c>
      <c r="M44" s="18">
        <v>29598226.77</v>
      </c>
      <c r="N44" s="18"/>
      <c r="O44" s="18"/>
      <c r="P44" s="18"/>
      <c r="Q44" s="20">
        <f>SUM(PAC!$M44:$P44)</f>
        <v>29598226.77</v>
      </c>
      <c r="R44" s="20">
        <v>42741860.130000003</v>
      </c>
      <c r="S44" s="20">
        <f>IF(PAC!$R44&gt;0,PAC!$R44,PAC!$Q44)</f>
        <v>42741860.130000003</v>
      </c>
      <c r="T44" s="20" t="s">
        <v>1668</v>
      </c>
      <c r="U44" s="103" t="s">
        <v>1556</v>
      </c>
      <c r="V44" s="103"/>
      <c r="W44" s="104">
        <v>20</v>
      </c>
      <c r="X44" s="104" t="s">
        <v>1678</v>
      </c>
      <c r="Y44" s="101" t="s">
        <v>2405</v>
      </c>
      <c r="Z44" s="87">
        <v>46718</v>
      </c>
      <c r="AA44" s="105"/>
      <c r="AB44" s="40"/>
      <c r="AC44" s="40"/>
      <c r="AD44" s="106"/>
      <c r="AE44" s="102"/>
      <c r="AF44" s="40" t="s">
        <v>656</v>
      </c>
      <c r="AG44" s="40" t="s">
        <v>658</v>
      </c>
      <c r="AH44" s="40" t="s">
        <v>963</v>
      </c>
      <c r="AI44" s="40"/>
      <c r="AJ44" s="87"/>
      <c r="AK44" s="40" t="s">
        <v>1898</v>
      </c>
      <c r="AL44" s="40" t="s">
        <v>1207</v>
      </c>
      <c r="AM44" s="40"/>
      <c r="AN44" s="87">
        <v>45811</v>
      </c>
      <c r="AO44" s="87">
        <v>45884</v>
      </c>
      <c r="AP44" s="87">
        <v>45880</v>
      </c>
      <c r="AQ44" s="87">
        <v>46106</v>
      </c>
      <c r="AR44" s="107">
        <v>46718</v>
      </c>
      <c r="AS44" s="107">
        <v>46718</v>
      </c>
      <c r="AT44" s="102" t="s">
        <v>2873</v>
      </c>
      <c r="AU44" s="108" t="s">
        <v>1640</v>
      </c>
      <c r="AV44" s="106"/>
      <c r="AW44" s="105" t="s">
        <v>706</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996</v>
      </c>
      <c r="E45" s="114" t="s">
        <v>1593</v>
      </c>
      <c r="F45" s="112" t="s">
        <v>53</v>
      </c>
      <c r="G45" s="112" t="s">
        <v>612</v>
      </c>
      <c r="H45" s="115" t="s">
        <v>1230</v>
      </c>
      <c r="I45" s="112" t="s">
        <v>1224</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1594</v>
      </c>
      <c r="U45" s="116" t="s">
        <v>1556</v>
      </c>
      <c r="V45" s="116"/>
      <c r="W45" s="117">
        <v>18</v>
      </c>
      <c r="X45" s="117" t="s">
        <v>1678</v>
      </c>
      <c r="Y45" s="113" t="s">
        <v>2405</v>
      </c>
      <c r="Z45" s="118">
        <v>46449</v>
      </c>
      <c r="AA45" s="119">
        <v>24.49</v>
      </c>
      <c r="AB45" s="115"/>
      <c r="AC45" s="115"/>
      <c r="AD45" s="120"/>
      <c r="AE45" s="114"/>
      <c r="AF45" s="115" t="s">
        <v>656</v>
      </c>
      <c r="AG45" s="115" t="s">
        <v>658</v>
      </c>
      <c r="AH45" s="115" t="s">
        <v>963</v>
      </c>
      <c r="AI45" s="115"/>
      <c r="AJ45" s="118"/>
      <c r="AK45" s="115" t="s">
        <v>1540</v>
      </c>
      <c r="AL45" s="115" t="s">
        <v>1209</v>
      </c>
      <c r="AM45" s="115"/>
      <c r="AN45" s="118">
        <v>45730</v>
      </c>
      <c r="AO45" s="118">
        <v>45804</v>
      </c>
      <c r="AP45" s="118">
        <v>45857</v>
      </c>
      <c r="AQ45" s="118">
        <v>45901</v>
      </c>
      <c r="AR45" s="121">
        <v>46409</v>
      </c>
      <c r="AS45" s="121">
        <v>46491</v>
      </c>
      <c r="AT45" s="114" t="s">
        <v>2802</v>
      </c>
      <c r="AU45" s="122" t="s">
        <v>1539</v>
      </c>
      <c r="AV45" s="120"/>
      <c r="AW45" s="119" t="s">
        <v>706</v>
      </c>
      <c r="AX45" s="192" t="str">
        <f>IFERROR(IF(PAC!$X45="F01 - CAPTAÇÃO DE RECURSO",1,""),"")</f>
        <v/>
      </c>
      <c r="AY45" s="192" t="str">
        <f>IFERROR(IF(PAC!$X45="F02 - LICITAÇÃO",1,""),"")</f>
        <v/>
      </c>
      <c r="AZ45" s="123">
        <f>IFERROR(IF(PAC!$X$6:$X$581="F03 - EXECUÇÃO DO OBJETO",1,""),"")</f>
        <v>1</v>
      </c>
      <c r="BA45" s="123" t="str">
        <f>IFERROR(IF(PAC!$X$6:$X$581="F04 - CONCLUÍDA",1,""),"")</f>
        <v/>
      </c>
      <c r="BB45" s="190">
        <f>IF(PAC!$R45&gt;0,0,PAC!$Q45)</f>
        <v>0</v>
      </c>
    </row>
    <row r="46" spans="1:70" s="1" customFormat="1" ht="210.75" hidden="1" customHeight="1" thickBot="1">
      <c r="A46" s="88">
        <f t="shared" si="0"/>
        <v>41</v>
      </c>
      <c r="B46" s="88">
        <v>2023</v>
      </c>
      <c r="C46" s="88" t="s">
        <v>605</v>
      </c>
      <c r="D46" s="88" t="s">
        <v>996</v>
      </c>
      <c r="E46" s="89" t="s">
        <v>1762</v>
      </c>
      <c r="F46" s="40" t="s">
        <v>53</v>
      </c>
      <c r="G46" s="40" t="s">
        <v>612</v>
      </c>
      <c r="H46" s="88" t="s">
        <v>1230</v>
      </c>
      <c r="I46" s="88" t="s">
        <v>1224</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1741</v>
      </c>
      <c r="W46" s="104">
        <v>36</v>
      </c>
      <c r="X46" s="104" t="s">
        <v>1405</v>
      </c>
      <c r="Y46" s="101" t="s">
        <v>2408</v>
      </c>
      <c r="Z46" s="87"/>
      <c r="AA46" s="105"/>
      <c r="AB46" s="40" t="s">
        <v>1499</v>
      </c>
      <c r="AC46" s="40" t="s">
        <v>1926</v>
      </c>
      <c r="AD46" s="106"/>
      <c r="AE46" s="102" t="s">
        <v>1764</v>
      </c>
      <c r="AF46" s="40" t="s">
        <v>517</v>
      </c>
      <c r="AG46" s="40" t="s">
        <v>2237</v>
      </c>
      <c r="AH46" s="40"/>
      <c r="AI46" s="40"/>
      <c r="AJ46" s="87"/>
      <c r="AK46" s="40" t="s">
        <v>1877</v>
      </c>
      <c r="AL46" s="40"/>
      <c r="AM46" s="40"/>
      <c r="AN46" s="87"/>
      <c r="AO46" s="87"/>
      <c r="AP46" s="87"/>
      <c r="AQ46" s="87"/>
      <c r="AR46" s="107"/>
      <c r="AS46" s="107"/>
      <c r="AT46" s="102" t="s">
        <v>2585</v>
      </c>
      <c r="AU46" s="108" t="s">
        <v>2856</v>
      </c>
      <c r="AV46" s="106"/>
      <c r="AW46" s="129" t="s">
        <v>1599</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996</v>
      </c>
      <c r="E47" s="130" t="s">
        <v>1763</v>
      </c>
      <c r="F47" s="115" t="s">
        <v>53</v>
      </c>
      <c r="G47" s="115" t="s">
        <v>612</v>
      </c>
      <c r="H47" s="112" t="s">
        <v>1230</v>
      </c>
      <c r="I47" s="112" t="s">
        <v>1224</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1741</v>
      </c>
      <c r="W47" s="117">
        <v>36</v>
      </c>
      <c r="X47" s="117" t="s">
        <v>1405</v>
      </c>
      <c r="Y47" s="113" t="s">
        <v>2408</v>
      </c>
      <c r="Z47" s="118"/>
      <c r="AA47" s="119"/>
      <c r="AB47" s="115" t="s">
        <v>1499</v>
      </c>
      <c r="AC47" s="115" t="s">
        <v>1926</v>
      </c>
      <c r="AD47" s="120"/>
      <c r="AE47" s="114" t="s">
        <v>1925</v>
      </c>
      <c r="AF47" s="115" t="s">
        <v>1765</v>
      </c>
      <c r="AG47" s="115" t="s">
        <v>2237</v>
      </c>
      <c r="AH47" s="115"/>
      <c r="AI47" s="115"/>
      <c r="AJ47" s="118"/>
      <c r="AK47" s="115" t="s">
        <v>1887</v>
      </c>
      <c r="AL47" s="115"/>
      <c r="AM47" s="115"/>
      <c r="AN47" s="118"/>
      <c r="AO47" s="118"/>
      <c r="AP47" s="118"/>
      <c r="AQ47" s="118"/>
      <c r="AR47" s="121"/>
      <c r="AS47" s="121"/>
      <c r="AT47" s="114" t="s">
        <v>2581</v>
      </c>
      <c r="AU47" s="122" t="s">
        <v>1766</v>
      </c>
      <c r="AV47" s="120"/>
      <c r="AW47" s="131" t="s">
        <v>1599</v>
      </c>
      <c r="AX47" s="192">
        <f>IFERROR(IF(PAC!$X47="F01 - CAPTAÇÃO DE RECURSO",1,""),"")</f>
        <v>1</v>
      </c>
      <c r="AY47" s="192" t="str">
        <f>IFERROR(IF(PAC!$X47="F02 - LICITAÇÃO",1,""),"")</f>
        <v/>
      </c>
      <c r="AZ47" s="123" t="str">
        <f>IFERROR(IF(PAC!$X$6:$X$581="F03 - EXECUÇÃO DO OBJETO",1,""),"")</f>
        <v/>
      </c>
      <c r="BA47" s="123" t="str">
        <f>IFERROR(IF(PAC!$X$6:$X$581="F04 - CONCLUÍDA",1,""),"")</f>
        <v/>
      </c>
      <c r="BB47" s="190">
        <f>IF(PAC!$R47&gt;0,0,PAC!$Q47)</f>
        <v>46411180.210000001</v>
      </c>
    </row>
    <row r="48" spans="1:70" s="1" customFormat="1" ht="247.5" hidden="1" customHeight="1" thickBot="1">
      <c r="A48" s="88">
        <f t="shared" si="0"/>
        <v>43</v>
      </c>
      <c r="B48" s="101">
        <v>2023</v>
      </c>
      <c r="C48" s="88" t="s">
        <v>605</v>
      </c>
      <c r="D48" s="88" t="s">
        <v>996</v>
      </c>
      <c r="E48" s="102" t="s">
        <v>979</v>
      </c>
      <c r="F48" s="88" t="s">
        <v>53</v>
      </c>
      <c r="G48" s="88" t="s">
        <v>612</v>
      </c>
      <c r="H48" s="40" t="s">
        <v>1230</v>
      </c>
      <c r="I48" s="88" t="s">
        <v>1224</v>
      </c>
      <c r="J48" s="88" t="s">
        <v>143</v>
      </c>
      <c r="K48" s="18"/>
      <c r="L48" s="18">
        <v>19115210.649999999</v>
      </c>
      <c r="M48" s="18">
        <v>19115211</v>
      </c>
      <c r="N48" s="18"/>
      <c r="O48" s="18"/>
      <c r="P48" s="18"/>
      <c r="Q48" s="20">
        <f>SUM(PAC!$M48:$P48)</f>
        <v>19115211</v>
      </c>
      <c r="R48" s="20">
        <v>16698771.58</v>
      </c>
      <c r="S48" s="20">
        <f>IF(PAC!$R48&gt;0,PAC!$R48,PAC!$Q48)</f>
        <v>16698771.58</v>
      </c>
      <c r="T48" s="20" t="s">
        <v>1583</v>
      </c>
      <c r="U48" s="103" t="s">
        <v>1556</v>
      </c>
      <c r="V48" s="103"/>
      <c r="W48" s="104">
        <v>15</v>
      </c>
      <c r="X48" s="104" t="s">
        <v>1678</v>
      </c>
      <c r="Y48" s="101" t="s">
        <v>2405</v>
      </c>
      <c r="Z48" s="87">
        <v>46455</v>
      </c>
      <c r="AA48" s="105">
        <v>28.44</v>
      </c>
      <c r="AB48" s="40"/>
      <c r="AC48" s="40"/>
      <c r="AD48" s="106"/>
      <c r="AE48" s="102"/>
      <c r="AF48" s="40" t="s">
        <v>659</v>
      </c>
      <c r="AG48" s="40" t="s">
        <v>657</v>
      </c>
      <c r="AH48" s="40" t="s">
        <v>963</v>
      </c>
      <c r="AI48" s="40"/>
      <c r="AJ48" s="87"/>
      <c r="AK48" s="40" t="s">
        <v>1179</v>
      </c>
      <c r="AL48" s="40" t="s">
        <v>1180</v>
      </c>
      <c r="AM48" s="40"/>
      <c r="AN48" s="87">
        <v>45759</v>
      </c>
      <c r="AO48" s="87">
        <v>45841</v>
      </c>
      <c r="AP48" s="87">
        <v>45886</v>
      </c>
      <c r="AQ48" s="87">
        <v>46000</v>
      </c>
      <c r="AR48" s="107">
        <v>46455</v>
      </c>
      <c r="AS48" s="107">
        <v>46455</v>
      </c>
      <c r="AT48" s="102" t="s">
        <v>2800</v>
      </c>
      <c r="AU48" s="108" t="s">
        <v>1696</v>
      </c>
      <c r="AV48" s="106"/>
      <c r="AW48" s="105" t="s">
        <v>706</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997</v>
      </c>
      <c r="E49" s="114" t="s">
        <v>469</v>
      </c>
      <c r="F49" s="112" t="s">
        <v>53</v>
      </c>
      <c r="G49" s="112" t="s">
        <v>612</v>
      </c>
      <c r="H49" s="115" t="s">
        <v>1230</v>
      </c>
      <c r="I49" s="112" t="s">
        <v>1224</v>
      </c>
      <c r="J49" s="112" t="s">
        <v>361</v>
      </c>
      <c r="K49" s="31"/>
      <c r="L49" s="31"/>
      <c r="M49" s="31">
        <v>78622204.780000001</v>
      </c>
      <c r="N49" s="31"/>
      <c r="O49" s="31"/>
      <c r="P49" s="31"/>
      <c r="Q49" s="33">
        <f>SUM(PAC!$M49:$P49)</f>
        <v>78622204.780000001</v>
      </c>
      <c r="R49" s="33">
        <v>94971708.950000003</v>
      </c>
      <c r="S49" s="33">
        <f>IF(PAC!$R49&gt;0,PAC!$R49,PAC!$Q49)</f>
        <v>94971708.950000003</v>
      </c>
      <c r="T49" s="33" t="s">
        <v>1923</v>
      </c>
      <c r="U49" s="116" t="s">
        <v>1556</v>
      </c>
      <c r="V49" s="116"/>
      <c r="W49" s="117">
        <v>30</v>
      </c>
      <c r="X49" s="117" t="s">
        <v>1678</v>
      </c>
      <c r="Y49" s="113" t="s">
        <v>2405</v>
      </c>
      <c r="Z49" s="118">
        <v>46302</v>
      </c>
      <c r="AA49" s="119">
        <v>84.15</v>
      </c>
      <c r="AB49" s="115"/>
      <c r="AC49" s="115"/>
      <c r="AD49" s="120"/>
      <c r="AE49" s="114"/>
      <c r="AF49" s="115"/>
      <c r="AG49" s="115" t="s">
        <v>2201</v>
      </c>
      <c r="AH49" s="115" t="s">
        <v>963</v>
      </c>
      <c r="AI49" s="115"/>
      <c r="AJ49" s="118"/>
      <c r="AK49" s="115" t="s">
        <v>1888</v>
      </c>
      <c r="AL49" s="115" t="s">
        <v>1172</v>
      </c>
      <c r="AM49" s="115"/>
      <c r="AN49" s="118">
        <v>45160</v>
      </c>
      <c r="AO49" s="118">
        <v>45184</v>
      </c>
      <c r="AP49" s="118">
        <v>45210</v>
      </c>
      <c r="AQ49" s="118">
        <v>45300</v>
      </c>
      <c r="AR49" s="121">
        <v>46200</v>
      </c>
      <c r="AS49" s="121">
        <v>46302</v>
      </c>
      <c r="AT49" s="127" t="s">
        <v>2874</v>
      </c>
      <c r="AU49" s="115" t="s">
        <v>2693</v>
      </c>
      <c r="AV49" s="120"/>
      <c r="AW49" s="119"/>
      <c r="AX49" s="192" t="str">
        <f>IFERROR(IF(PAC!$X49="F01 - CAPTAÇÃO DE RECURSO",1,""),"")</f>
        <v/>
      </c>
      <c r="AY49" s="192" t="str">
        <f>IFERROR(IF(PAC!$X49="F02 - LICITAÇÃO",1,""),"")</f>
        <v/>
      </c>
      <c r="AZ49" s="123">
        <f>IFERROR(IF(PAC!$X$6:$X$581="F03 - EXECUÇÃO DO OBJETO",1,""),"")</f>
        <v>1</v>
      </c>
      <c r="BA49" s="123" t="str">
        <f>IFERROR(IF(PAC!$X$6:$X$581="F04 - CONCLUÍDA",1,""),"")</f>
        <v/>
      </c>
      <c r="BB49" s="190">
        <f>IF(PAC!$R49&gt;0,0,PAC!$Q49)</f>
        <v>0</v>
      </c>
    </row>
    <row r="50" spans="1:54" s="1" customFormat="1" ht="315.75" hidden="1" customHeight="1" thickBot="1">
      <c r="A50" s="88">
        <f t="shared" si="0"/>
        <v>45</v>
      </c>
      <c r="B50" s="101">
        <v>2023</v>
      </c>
      <c r="C50" s="88" t="s">
        <v>605</v>
      </c>
      <c r="D50" s="88" t="s">
        <v>996</v>
      </c>
      <c r="E50" s="102" t="s">
        <v>2018</v>
      </c>
      <c r="F50" s="88" t="s">
        <v>53</v>
      </c>
      <c r="G50" s="88" t="s">
        <v>612</v>
      </c>
      <c r="H50" s="40" t="s">
        <v>1230</v>
      </c>
      <c r="I50" s="88" t="s">
        <v>1224</v>
      </c>
      <c r="J50" s="88" t="s">
        <v>361</v>
      </c>
      <c r="K50" s="18"/>
      <c r="L50" s="18">
        <v>9086276.1500000004</v>
      </c>
      <c r="M50" s="18">
        <v>13449628.93</v>
      </c>
      <c r="N50" s="18"/>
      <c r="O50" s="18"/>
      <c r="P50" s="18"/>
      <c r="Q50" s="20">
        <f>SUM(PAC!$M50:$P50)</f>
        <v>13449628.93</v>
      </c>
      <c r="R50" s="20">
        <v>9660258.5899999999</v>
      </c>
      <c r="S50" s="20">
        <f>IF(PAC!$R50&gt;0,PAC!$R50,PAC!$Q50)</f>
        <v>9660258.5899999999</v>
      </c>
      <c r="T50" s="20" t="s">
        <v>1761</v>
      </c>
      <c r="U50" s="103" t="s">
        <v>1556</v>
      </c>
      <c r="V50" s="103"/>
      <c r="W50" s="104">
        <v>12</v>
      </c>
      <c r="X50" s="104" t="s">
        <v>1678</v>
      </c>
      <c r="Y50" s="101" t="s">
        <v>2405</v>
      </c>
      <c r="Z50" s="87">
        <v>46522</v>
      </c>
      <c r="AA50" s="105">
        <v>8.0500000000000007</v>
      </c>
      <c r="AB50" s="40"/>
      <c r="AC50" s="40"/>
      <c r="AD50" s="106">
        <v>46522</v>
      </c>
      <c r="AE50" s="102"/>
      <c r="AF50" s="40" t="s">
        <v>656</v>
      </c>
      <c r="AG50" s="40" t="s">
        <v>658</v>
      </c>
      <c r="AH50" s="40" t="s">
        <v>963</v>
      </c>
      <c r="AI50" s="40"/>
      <c r="AJ50" s="87"/>
      <c r="AK50" s="40" t="s">
        <v>1818</v>
      </c>
      <c r="AL50" s="40" t="s">
        <v>1210</v>
      </c>
      <c r="AM50" s="40"/>
      <c r="AN50" s="87">
        <v>45906</v>
      </c>
      <c r="AO50" s="87">
        <v>45975</v>
      </c>
      <c r="AP50" s="87">
        <v>46042</v>
      </c>
      <c r="AQ50" s="87">
        <v>46157</v>
      </c>
      <c r="AR50" s="107">
        <v>46522</v>
      </c>
      <c r="AS50" s="107">
        <v>46522</v>
      </c>
      <c r="AT50" s="102" t="s">
        <v>2305</v>
      </c>
      <c r="AU50" s="108" t="s">
        <v>1768</v>
      </c>
      <c r="AV50" s="106"/>
      <c r="AW50" s="105" t="s">
        <v>706</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996</v>
      </c>
      <c r="E51" s="114" t="s">
        <v>1563</v>
      </c>
      <c r="F51" s="112" t="s">
        <v>53</v>
      </c>
      <c r="G51" s="112" t="s">
        <v>612</v>
      </c>
      <c r="H51" s="115" t="s">
        <v>1230</v>
      </c>
      <c r="I51" s="112" t="s">
        <v>1224</v>
      </c>
      <c r="J51" s="112" t="s">
        <v>50</v>
      </c>
      <c r="K51" s="31"/>
      <c r="L51" s="31">
        <v>16525797.609999999</v>
      </c>
      <c r="M51" s="31">
        <v>826290</v>
      </c>
      <c r="N51" s="31"/>
      <c r="O51" s="31"/>
      <c r="P51" s="31"/>
      <c r="Q51" s="33">
        <f>SUM(PAC!$M51:$P51)</f>
        <v>826290</v>
      </c>
      <c r="R51" s="33">
        <v>671333.89</v>
      </c>
      <c r="S51" s="33">
        <f>IF(PAC!$R51&gt;0,PAC!$R51,PAC!$Q51)</f>
        <v>671333.89</v>
      </c>
      <c r="T51" s="33" t="s">
        <v>2058</v>
      </c>
      <c r="U51" s="116" t="s">
        <v>1556</v>
      </c>
      <c r="V51" s="116"/>
      <c r="W51" s="117">
        <v>4</v>
      </c>
      <c r="X51" s="117" t="s">
        <v>1678</v>
      </c>
      <c r="Y51" s="113" t="s">
        <v>2405</v>
      </c>
      <c r="Z51" s="118">
        <v>46304</v>
      </c>
      <c r="AA51" s="119">
        <v>29.2</v>
      </c>
      <c r="AB51" s="115"/>
      <c r="AC51" s="115"/>
      <c r="AD51" s="120"/>
      <c r="AE51" s="114"/>
      <c r="AF51" s="115" t="s">
        <v>660</v>
      </c>
      <c r="AG51" s="115" t="s">
        <v>666</v>
      </c>
      <c r="AH51" s="115" t="s">
        <v>963</v>
      </c>
      <c r="AI51" s="115"/>
      <c r="AJ51" s="118"/>
      <c r="AK51" s="115" t="s">
        <v>1901</v>
      </c>
      <c r="AL51" s="115"/>
      <c r="AM51" s="115"/>
      <c r="AN51" s="118">
        <v>46056</v>
      </c>
      <c r="AO51" s="118">
        <v>46129</v>
      </c>
      <c r="AP51" s="118">
        <v>46157</v>
      </c>
      <c r="AQ51" s="118">
        <v>46182</v>
      </c>
      <c r="AR51" s="121">
        <v>46304</v>
      </c>
      <c r="AS51" s="121">
        <v>46349</v>
      </c>
      <c r="AT51" s="114" t="s">
        <v>2468</v>
      </c>
      <c r="AU51" s="122" t="s">
        <v>2013</v>
      </c>
      <c r="AV51" s="120"/>
      <c r="AW51" s="119" t="s">
        <v>1002</v>
      </c>
      <c r="AX51" s="192" t="str">
        <f>IFERROR(IF(PAC!$X51="F01 - CAPTAÇÃO DE RECURSO",1,""),"")</f>
        <v/>
      </c>
      <c r="AY51" s="192" t="str">
        <f>IFERROR(IF(PAC!$X51="F02 - LICITAÇÃO",1,""),"")</f>
        <v/>
      </c>
      <c r="AZ51" s="123">
        <f>IFERROR(IF(PAC!$X$6:$X$581="F03 - EXECUÇÃO DO OBJETO",1,""),"")</f>
        <v>1</v>
      </c>
      <c r="BA51" s="123" t="str">
        <f>IFERROR(IF(PAC!$X$6:$X$581="F04 - CONCLUÍDA",1,""),"")</f>
        <v/>
      </c>
      <c r="BB51" s="190">
        <f>IF(PAC!$R51&gt;0,0,PAC!$Q51)</f>
        <v>0</v>
      </c>
    </row>
    <row r="52" spans="1:54" s="2" customFormat="1" ht="409.6" hidden="1" customHeight="1" thickBot="1">
      <c r="A52" s="88">
        <f t="shared" si="0"/>
        <v>47</v>
      </c>
      <c r="B52" s="88">
        <v>2025</v>
      </c>
      <c r="C52" s="88" t="s">
        <v>605</v>
      </c>
      <c r="D52" s="88" t="s">
        <v>996</v>
      </c>
      <c r="E52" s="102" t="s">
        <v>2221</v>
      </c>
      <c r="F52" s="88" t="s">
        <v>53</v>
      </c>
      <c r="G52" s="88" t="s">
        <v>612</v>
      </c>
      <c r="H52" s="40" t="s">
        <v>1230</v>
      </c>
      <c r="I52" s="88" t="s">
        <v>1224</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1741</v>
      </c>
      <c r="W52" s="104">
        <v>36</v>
      </c>
      <c r="X52" s="104" t="s">
        <v>1405</v>
      </c>
      <c r="Y52" s="101" t="s">
        <v>2408</v>
      </c>
      <c r="Z52" s="87"/>
      <c r="AA52" s="105"/>
      <c r="AB52" s="40" t="s">
        <v>1495</v>
      </c>
      <c r="AC52" s="40" t="s">
        <v>1916</v>
      </c>
      <c r="AD52" s="106">
        <v>46325</v>
      </c>
      <c r="AE52" s="102" t="s">
        <v>1734</v>
      </c>
      <c r="AF52" s="40" t="s">
        <v>1631</v>
      </c>
      <c r="AG52" s="40"/>
      <c r="AH52" s="40"/>
      <c r="AI52" s="40"/>
      <c r="AJ52" s="87"/>
      <c r="AK52" s="40" t="s">
        <v>1874</v>
      </c>
      <c r="AL52" s="40"/>
      <c r="AM52" s="40"/>
      <c r="AN52" s="87"/>
      <c r="AO52" s="87"/>
      <c r="AP52" s="87"/>
      <c r="AQ52" s="87"/>
      <c r="AR52" s="107"/>
      <c r="AS52" s="107"/>
      <c r="AT52" s="102"/>
      <c r="AU52" s="108"/>
      <c r="AV52" s="106"/>
      <c r="AW52" s="105" t="s">
        <v>706</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996</v>
      </c>
      <c r="E53" s="114" t="s">
        <v>2374</v>
      </c>
      <c r="F53" s="112" t="s">
        <v>53</v>
      </c>
      <c r="G53" s="112" t="s">
        <v>612</v>
      </c>
      <c r="H53" s="115" t="s">
        <v>1230</v>
      </c>
      <c r="I53" s="112" t="s">
        <v>1224</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1556</v>
      </c>
      <c r="V53" s="116"/>
      <c r="W53" s="117">
        <v>36</v>
      </c>
      <c r="X53" s="117" t="s">
        <v>1404</v>
      </c>
      <c r="Y53" s="113" t="s">
        <v>2407</v>
      </c>
      <c r="Z53" s="118"/>
      <c r="AA53" s="119"/>
      <c r="AB53" s="115" t="s">
        <v>1450</v>
      </c>
      <c r="AC53" s="125" t="s">
        <v>2376</v>
      </c>
      <c r="AD53" s="120">
        <v>46293</v>
      </c>
      <c r="AE53" s="114" t="s">
        <v>2125</v>
      </c>
      <c r="AF53" s="115" t="s">
        <v>1631</v>
      </c>
      <c r="AG53" s="115" t="s">
        <v>1736</v>
      </c>
      <c r="AH53" s="115" t="s">
        <v>1944</v>
      </c>
      <c r="AI53" s="115" t="s">
        <v>1735</v>
      </c>
      <c r="AJ53" s="118">
        <v>46296</v>
      </c>
      <c r="AK53" s="115" t="s">
        <v>1894</v>
      </c>
      <c r="AL53" s="115"/>
      <c r="AM53" s="115"/>
      <c r="AN53" s="118">
        <v>46223</v>
      </c>
      <c r="AO53" s="118">
        <v>46293</v>
      </c>
      <c r="AP53" s="118">
        <v>46341</v>
      </c>
      <c r="AQ53" s="118"/>
      <c r="AR53" s="121"/>
      <c r="AS53" s="121"/>
      <c r="AT53" s="114" t="s">
        <v>2524</v>
      </c>
      <c r="AU53" s="122" t="s">
        <v>2375</v>
      </c>
      <c r="AV53" s="120"/>
      <c r="AW53" s="119" t="s">
        <v>706</v>
      </c>
      <c r="AX53" s="192" t="str">
        <f>IFERROR(IF(PAC!$X53="F01 - CAPTAÇÃO DE RECURSO",1,""),"")</f>
        <v/>
      </c>
      <c r="AY53" s="192">
        <f>IFERROR(IF(PAC!$X53="F02 - LICITAÇÃO",1,""),"")</f>
        <v>1</v>
      </c>
      <c r="AZ53" s="123" t="str">
        <f>IFERROR(IF(PAC!$X$6:$X$581="F03 - EXECUÇÃO DO OBJETO",1,""),"")</f>
        <v/>
      </c>
      <c r="BA53" s="123" t="str">
        <f>IFERROR(IF(PAC!$X$6:$X$581="F04 - CONCLUÍDA",1,""),"")</f>
        <v/>
      </c>
      <c r="BB53" s="190">
        <f>IF(PAC!$R53&gt;0,0,PAC!$Q53)</f>
        <v>22800366.739999998</v>
      </c>
    </row>
    <row r="54" spans="1:54" s="2" customFormat="1" ht="409.6" hidden="1" customHeight="1" thickBot="1">
      <c r="A54" s="88">
        <f t="shared" si="0"/>
        <v>49</v>
      </c>
      <c r="B54" s="88">
        <v>2025</v>
      </c>
      <c r="C54" s="88" t="s">
        <v>605</v>
      </c>
      <c r="D54" s="88" t="s">
        <v>996</v>
      </c>
      <c r="E54" s="102" t="s">
        <v>981</v>
      </c>
      <c r="F54" s="88" t="s">
        <v>53</v>
      </c>
      <c r="G54" s="88" t="s">
        <v>612</v>
      </c>
      <c r="H54" s="40" t="s">
        <v>1230</v>
      </c>
      <c r="I54" s="88" t="s">
        <v>1224</v>
      </c>
      <c r="J54" s="88" t="s">
        <v>361</v>
      </c>
      <c r="K54" s="18">
        <v>13324752.48</v>
      </c>
      <c r="L54" s="18"/>
      <c r="M54" s="18"/>
      <c r="N54" s="18"/>
      <c r="O54" s="18"/>
      <c r="P54" s="18">
        <v>13324752.48</v>
      </c>
      <c r="Q54" s="20">
        <f>SUM(PAC!$M54:$P54)</f>
        <v>13324752.48</v>
      </c>
      <c r="R54" s="20"/>
      <c r="S54" s="20">
        <f>IF(PAC!$R54&gt;0,PAC!$R54,PAC!$Q54)</f>
        <v>13324752.48</v>
      </c>
      <c r="T54" s="20"/>
      <c r="U54" s="103" t="s">
        <v>594</v>
      </c>
      <c r="V54" s="103" t="s">
        <v>1741</v>
      </c>
      <c r="W54" s="104">
        <v>36</v>
      </c>
      <c r="X54" s="104" t="s">
        <v>1405</v>
      </c>
      <c r="Y54" s="101" t="s">
        <v>2408</v>
      </c>
      <c r="Z54" s="87"/>
      <c r="AA54" s="105"/>
      <c r="AB54" s="40" t="s">
        <v>1495</v>
      </c>
      <c r="AC54" s="40" t="s">
        <v>1916</v>
      </c>
      <c r="AD54" s="106">
        <v>46325</v>
      </c>
      <c r="AE54" s="102" t="s">
        <v>1734</v>
      </c>
      <c r="AF54" s="40" t="s">
        <v>1632</v>
      </c>
      <c r="AG54" s="40"/>
      <c r="AH54" s="40"/>
      <c r="AI54" s="40"/>
      <c r="AJ54" s="87"/>
      <c r="AK54" s="40" t="s">
        <v>1889</v>
      </c>
      <c r="AL54" s="40"/>
      <c r="AM54" s="40"/>
      <c r="AN54" s="87"/>
      <c r="AO54" s="87"/>
      <c r="AP54" s="87"/>
      <c r="AQ54" s="87"/>
      <c r="AR54" s="107"/>
      <c r="AS54" s="107"/>
      <c r="AT54" s="102"/>
      <c r="AU54" s="108"/>
      <c r="AV54" s="106"/>
      <c r="AW54" s="105" t="s">
        <v>706</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996</v>
      </c>
      <c r="E55" s="114" t="s">
        <v>2218</v>
      </c>
      <c r="F55" s="112" t="s">
        <v>53</v>
      </c>
      <c r="G55" s="112" t="s">
        <v>612</v>
      </c>
      <c r="H55" s="115" t="s">
        <v>1230</v>
      </c>
      <c r="I55" s="112" t="s">
        <v>1224</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1556</v>
      </c>
      <c r="V55" s="116"/>
      <c r="W55" s="117">
        <v>36</v>
      </c>
      <c r="X55" s="117" t="s">
        <v>1405</v>
      </c>
      <c r="Y55" s="113" t="s">
        <v>2408</v>
      </c>
      <c r="Z55" s="118"/>
      <c r="AA55" s="119"/>
      <c r="AB55" s="115" t="s">
        <v>1442</v>
      </c>
      <c r="AC55" s="125"/>
      <c r="AD55" s="120"/>
      <c r="AE55" s="114" t="s">
        <v>2125</v>
      </c>
      <c r="AF55" s="115" t="s">
        <v>1711</v>
      </c>
      <c r="AG55" s="115" t="s">
        <v>1736</v>
      </c>
      <c r="AH55" s="115" t="s">
        <v>1944</v>
      </c>
      <c r="AI55" s="115" t="s">
        <v>1735</v>
      </c>
      <c r="AJ55" s="118">
        <v>46296</v>
      </c>
      <c r="AK55" s="115" t="s">
        <v>1895</v>
      </c>
      <c r="AL55" s="115"/>
      <c r="AM55" s="115"/>
      <c r="AN55" s="118"/>
      <c r="AO55" s="118"/>
      <c r="AP55" s="118"/>
      <c r="AQ55" s="118"/>
      <c r="AR55" s="121"/>
      <c r="AS55" s="121"/>
      <c r="AT55" s="127" t="s">
        <v>2801</v>
      </c>
      <c r="AU55" s="122"/>
      <c r="AV55" s="120"/>
      <c r="AW55" s="119" t="s">
        <v>706</v>
      </c>
      <c r="AX55" s="192">
        <f>IFERROR(IF(PAC!$X55="F01 - CAPTAÇÃO DE RECURSO",1,""),"")</f>
        <v>1</v>
      </c>
      <c r="AY55" s="192" t="str">
        <f>IFERROR(IF(PAC!$X55="F02 - LICITAÇÃO",1,""),"")</f>
        <v/>
      </c>
      <c r="AZ55" s="123" t="str">
        <f>IFERROR(IF(PAC!$X$6:$X$581="F03 - EXECUÇÃO DO OBJETO",1,""),"")</f>
        <v/>
      </c>
      <c r="BA55" s="123" t="str">
        <f>IFERROR(IF(PAC!$X$6:$X$581="F04 - CONCLUÍDA",1,""),"")</f>
        <v/>
      </c>
      <c r="BB55" s="190">
        <f>IF(PAC!$R55&gt;0,0,PAC!$Q55)</f>
        <v>16957482.629999999</v>
      </c>
    </row>
    <row r="56" spans="1:54" s="2" customFormat="1" ht="409.6" hidden="1" customHeight="1" thickBot="1">
      <c r="A56" s="88">
        <f t="shared" si="0"/>
        <v>51</v>
      </c>
      <c r="B56" s="88">
        <v>2025</v>
      </c>
      <c r="C56" s="88" t="s">
        <v>605</v>
      </c>
      <c r="D56" s="88" t="s">
        <v>996</v>
      </c>
      <c r="E56" s="102" t="s">
        <v>930</v>
      </c>
      <c r="F56" s="88" t="s">
        <v>53</v>
      </c>
      <c r="G56" s="88" t="s">
        <v>612</v>
      </c>
      <c r="H56" s="40" t="s">
        <v>1230</v>
      </c>
      <c r="I56" s="88" t="s">
        <v>1224</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1741</v>
      </c>
      <c r="W56" s="104">
        <v>36</v>
      </c>
      <c r="X56" s="104" t="s">
        <v>1405</v>
      </c>
      <c r="Y56" s="101" t="s">
        <v>2408</v>
      </c>
      <c r="Z56" s="87"/>
      <c r="AA56" s="105"/>
      <c r="AB56" s="40" t="s">
        <v>1495</v>
      </c>
      <c r="AC56" s="40" t="s">
        <v>1916</v>
      </c>
      <c r="AD56" s="106">
        <v>46325</v>
      </c>
      <c r="AE56" s="102" t="s">
        <v>1734</v>
      </c>
      <c r="AF56" s="40" t="s">
        <v>1632</v>
      </c>
      <c r="AG56" s="40"/>
      <c r="AH56" s="40"/>
      <c r="AI56" s="40"/>
      <c r="AJ56" s="87"/>
      <c r="AK56" s="40" t="s">
        <v>1882</v>
      </c>
      <c r="AL56" s="40"/>
      <c r="AM56" s="40"/>
      <c r="AN56" s="87"/>
      <c r="AO56" s="87"/>
      <c r="AP56" s="87"/>
      <c r="AQ56" s="87"/>
      <c r="AR56" s="107"/>
      <c r="AS56" s="107"/>
      <c r="AT56" s="102"/>
      <c r="AU56" s="108"/>
      <c r="AV56" s="106"/>
      <c r="AW56" s="105" t="s">
        <v>706</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996</v>
      </c>
      <c r="E57" s="114" t="s">
        <v>1706</v>
      </c>
      <c r="F57" s="112" t="s">
        <v>53</v>
      </c>
      <c r="G57" s="112" t="s">
        <v>612</v>
      </c>
      <c r="H57" s="115" t="s">
        <v>1230</v>
      </c>
      <c r="I57" s="112" t="s">
        <v>1224</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1556</v>
      </c>
      <c r="V57" s="116"/>
      <c r="W57" s="117">
        <v>36</v>
      </c>
      <c r="X57" s="117" t="s">
        <v>1405</v>
      </c>
      <c r="Y57" s="113" t="s">
        <v>2408</v>
      </c>
      <c r="Z57" s="118"/>
      <c r="AA57" s="119"/>
      <c r="AB57" s="115" t="s">
        <v>1442</v>
      </c>
      <c r="AC57" s="125" t="s">
        <v>2247</v>
      </c>
      <c r="AD57" s="120"/>
      <c r="AE57" s="114" t="s">
        <v>2125</v>
      </c>
      <c r="AF57" s="115" t="s">
        <v>1711</v>
      </c>
      <c r="AG57" s="115" t="s">
        <v>1736</v>
      </c>
      <c r="AH57" s="115" t="s">
        <v>1944</v>
      </c>
      <c r="AI57" s="115" t="s">
        <v>1735</v>
      </c>
      <c r="AJ57" s="118">
        <v>46296</v>
      </c>
      <c r="AK57" s="115" t="s">
        <v>1897</v>
      </c>
      <c r="AL57" s="115"/>
      <c r="AM57" s="115"/>
      <c r="AN57" s="118"/>
      <c r="AO57" s="118"/>
      <c r="AP57" s="118"/>
      <c r="AQ57" s="118"/>
      <c r="AR57" s="121"/>
      <c r="AS57" s="121"/>
      <c r="AT57" s="127" t="s">
        <v>2299</v>
      </c>
      <c r="AU57" s="122"/>
      <c r="AV57" s="120"/>
      <c r="AW57" s="119" t="s">
        <v>706</v>
      </c>
      <c r="AX57" s="192">
        <f>IFERROR(IF(PAC!$X57="F01 - CAPTAÇÃO DE RECURSO",1,""),"")</f>
        <v>1</v>
      </c>
      <c r="AY57" s="192" t="str">
        <f>IFERROR(IF(PAC!$X57="F02 - LICITAÇÃO",1,""),"")</f>
        <v/>
      </c>
      <c r="AZ57" s="123" t="str">
        <f>IFERROR(IF(PAC!$X$6:$X$581="F03 - EXECUÇÃO DO OBJETO",1,""),"")</f>
        <v/>
      </c>
      <c r="BA57" s="123" t="str">
        <f>IFERROR(IF(PAC!$X$6:$X$581="F04 - CONCLUÍDA",1,""),"")</f>
        <v/>
      </c>
      <c r="BB57" s="190">
        <f>IF(PAC!$R57&gt;0,0,PAC!$Q57)</f>
        <v>76285208.239999995</v>
      </c>
    </row>
    <row r="58" spans="1:54" s="2" customFormat="1" ht="409.6" hidden="1" customHeight="1" thickBot="1">
      <c r="A58" s="88">
        <f t="shared" si="0"/>
        <v>53</v>
      </c>
      <c r="B58" s="88">
        <v>2025</v>
      </c>
      <c r="C58" s="88" t="s">
        <v>605</v>
      </c>
      <c r="D58" s="88" t="s">
        <v>996</v>
      </c>
      <c r="E58" s="89" t="s">
        <v>1868</v>
      </c>
      <c r="F58" s="40" t="s">
        <v>53</v>
      </c>
      <c r="G58" s="40" t="s">
        <v>612</v>
      </c>
      <c r="H58" s="88" t="s">
        <v>1230</v>
      </c>
      <c r="I58" s="88" t="s">
        <v>1224</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1556</v>
      </c>
      <c r="V58" s="103"/>
      <c r="W58" s="104">
        <v>36</v>
      </c>
      <c r="X58" s="104" t="s">
        <v>1404</v>
      </c>
      <c r="Y58" s="101" t="s">
        <v>2407</v>
      </c>
      <c r="Z58" s="87">
        <v>46336</v>
      </c>
      <c r="AA58" s="105"/>
      <c r="AB58" s="40" t="s">
        <v>1450</v>
      </c>
      <c r="AC58" s="108" t="s">
        <v>2372</v>
      </c>
      <c r="AD58" s="106">
        <v>46290</v>
      </c>
      <c r="AE58" s="102" t="s">
        <v>2126</v>
      </c>
      <c r="AF58" s="40" t="s">
        <v>1631</v>
      </c>
      <c r="AG58" s="40" t="s">
        <v>1736</v>
      </c>
      <c r="AH58" s="40" t="s">
        <v>963</v>
      </c>
      <c r="AI58" s="40"/>
      <c r="AJ58" s="87"/>
      <c r="AK58" s="40" t="s">
        <v>1878</v>
      </c>
      <c r="AL58" s="40"/>
      <c r="AM58" s="40" t="s">
        <v>594</v>
      </c>
      <c r="AN58" s="87">
        <v>46094</v>
      </c>
      <c r="AO58" s="87">
        <v>46168</v>
      </c>
      <c r="AP58" s="87">
        <v>46213</v>
      </c>
      <c r="AQ58" s="87"/>
      <c r="AR58" s="107"/>
      <c r="AS58" s="107"/>
      <c r="AT58" s="102" t="s">
        <v>2525</v>
      </c>
      <c r="AU58" s="108" t="s">
        <v>2371</v>
      </c>
      <c r="AV58" s="106"/>
      <c r="AW58" s="105" t="s">
        <v>706</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996</v>
      </c>
      <c r="E59" s="114" t="s">
        <v>929</v>
      </c>
      <c r="F59" s="112" t="s">
        <v>53</v>
      </c>
      <c r="G59" s="112" t="s">
        <v>612</v>
      </c>
      <c r="H59" s="115" t="s">
        <v>1230</v>
      </c>
      <c r="I59" s="112" t="s">
        <v>1224</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1741</v>
      </c>
      <c r="W59" s="117">
        <v>36</v>
      </c>
      <c r="X59" s="117" t="s">
        <v>1405</v>
      </c>
      <c r="Y59" s="113" t="s">
        <v>2408</v>
      </c>
      <c r="Z59" s="118"/>
      <c r="AA59" s="119"/>
      <c r="AB59" s="115" t="s">
        <v>1495</v>
      </c>
      <c r="AC59" s="115" t="s">
        <v>1916</v>
      </c>
      <c r="AD59" s="120">
        <v>46325</v>
      </c>
      <c r="AE59" s="114" t="s">
        <v>1734</v>
      </c>
      <c r="AF59" s="115" t="s">
        <v>1632</v>
      </c>
      <c r="AG59" s="115"/>
      <c r="AH59" s="115"/>
      <c r="AI59" s="115"/>
      <c r="AJ59" s="118"/>
      <c r="AK59" s="115" t="s">
        <v>1873</v>
      </c>
      <c r="AL59" s="115"/>
      <c r="AM59" s="115"/>
      <c r="AN59" s="118"/>
      <c r="AO59" s="118"/>
      <c r="AP59" s="118"/>
      <c r="AQ59" s="118"/>
      <c r="AR59" s="121"/>
      <c r="AS59" s="121"/>
      <c r="AT59" s="114"/>
      <c r="AU59" s="122"/>
      <c r="AV59" s="120"/>
      <c r="AW59" s="119" t="s">
        <v>706</v>
      </c>
      <c r="AX59" s="192">
        <f>IFERROR(IF(PAC!$X59="F01 - CAPTAÇÃO DE RECURSO",1,""),"")</f>
        <v>1</v>
      </c>
      <c r="AY59" s="192" t="str">
        <f>IFERROR(IF(PAC!$X59="F02 - LICITAÇÃO",1,""),"")</f>
        <v/>
      </c>
      <c r="AZ59" s="123" t="str">
        <f>IFERROR(IF(PAC!$X$6:$X$581="F03 - EXECUÇÃO DO OBJETO",1,""),"")</f>
        <v/>
      </c>
      <c r="BA59" s="123" t="str">
        <f>IFERROR(IF(PAC!$X$6:$X$581="F04 - CONCLUÍDA",1,""),"")</f>
        <v/>
      </c>
      <c r="BB59" s="190">
        <f>IF(PAC!$R59&gt;0,0,PAC!$Q59)</f>
        <v>8717773.2799999993</v>
      </c>
    </row>
    <row r="60" spans="1:54" s="2" customFormat="1" ht="409.6" hidden="1" customHeight="1" thickBot="1">
      <c r="A60" s="88">
        <f t="shared" si="0"/>
        <v>55</v>
      </c>
      <c r="B60" s="88">
        <v>2025</v>
      </c>
      <c r="C60" s="88" t="s">
        <v>605</v>
      </c>
      <c r="D60" s="88" t="s">
        <v>996</v>
      </c>
      <c r="E60" s="102" t="s">
        <v>2861</v>
      </c>
      <c r="F60" s="88" t="s">
        <v>53</v>
      </c>
      <c r="G60" s="88" t="s">
        <v>612</v>
      </c>
      <c r="H60" s="40" t="s">
        <v>1230</v>
      </c>
      <c r="I60" s="88" t="s">
        <v>1224</v>
      </c>
      <c r="J60" s="88" t="s">
        <v>437</v>
      </c>
      <c r="K60" s="18"/>
      <c r="L60" s="18">
        <v>30747336.34</v>
      </c>
      <c r="M60" s="18">
        <v>30747336.34</v>
      </c>
      <c r="N60" s="18"/>
      <c r="O60" s="18"/>
      <c r="P60" s="18"/>
      <c r="Q60" s="20">
        <f>SUM(PAC!$M60:$P60)</f>
        <v>30747336.34</v>
      </c>
      <c r="R60" s="20"/>
      <c r="S60" s="20">
        <f>IF(PAC!$R60&gt;0,PAC!$R60,PAC!$Q60)</f>
        <v>30747336.34</v>
      </c>
      <c r="T60" s="20"/>
      <c r="U60" s="103" t="s">
        <v>1556</v>
      </c>
      <c r="V60" s="103"/>
      <c r="W60" s="104">
        <v>36</v>
      </c>
      <c r="X60" s="104" t="s">
        <v>1404</v>
      </c>
      <c r="Y60" s="101" t="s">
        <v>2407</v>
      </c>
      <c r="Z60" s="87"/>
      <c r="AA60" s="105"/>
      <c r="AB60" s="40"/>
      <c r="AC60" s="124"/>
      <c r="AD60" s="106"/>
      <c r="AE60" s="102" t="s">
        <v>2126</v>
      </c>
      <c r="AF60" s="40" t="s">
        <v>1642</v>
      </c>
      <c r="AG60" s="40" t="s">
        <v>1702</v>
      </c>
      <c r="AH60" s="40" t="s">
        <v>963</v>
      </c>
      <c r="AI60" s="40"/>
      <c r="AJ60" s="87"/>
      <c r="AK60" s="40" t="s">
        <v>1896</v>
      </c>
      <c r="AL60" s="40"/>
      <c r="AM60" s="40"/>
      <c r="AN60" s="87">
        <v>46282</v>
      </c>
      <c r="AO60" s="87">
        <v>46357</v>
      </c>
      <c r="AP60" s="87">
        <v>46419</v>
      </c>
      <c r="AQ60" s="87"/>
      <c r="AR60" s="107"/>
      <c r="AS60" s="107"/>
      <c r="AT60" s="102" t="s">
        <v>2797</v>
      </c>
      <c r="AU60" s="108" t="s">
        <v>2862</v>
      </c>
      <c r="AV60" s="106"/>
      <c r="AW60" s="105" t="s">
        <v>706</v>
      </c>
      <c r="AX60" s="109" t="str">
        <f>IFERROR(IF(PAC!$X60="F01 - CAPTAÇÃO DE RECURSO",1,""),"")</f>
        <v/>
      </c>
      <c r="AY60" s="109">
        <f>IFERROR(IF(PAC!$X60="F02 - LICITAÇÃO",1,""),"")</f>
        <v>1</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996</v>
      </c>
      <c r="E61" s="114" t="s">
        <v>994</v>
      </c>
      <c r="F61" s="112" t="s">
        <v>53</v>
      </c>
      <c r="G61" s="112" t="s">
        <v>612</v>
      </c>
      <c r="H61" s="115" t="s">
        <v>1230</v>
      </c>
      <c r="I61" s="112" t="s">
        <v>1224</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1741</v>
      </c>
      <c r="W61" s="117">
        <v>36</v>
      </c>
      <c r="X61" s="117" t="s">
        <v>1405</v>
      </c>
      <c r="Y61" s="113" t="s">
        <v>2408</v>
      </c>
      <c r="Z61" s="118"/>
      <c r="AA61" s="119"/>
      <c r="AB61" s="115" t="s">
        <v>1495</v>
      </c>
      <c r="AC61" s="115" t="s">
        <v>2099</v>
      </c>
      <c r="AD61" s="120">
        <v>46325</v>
      </c>
      <c r="AE61" s="114" t="s">
        <v>1734</v>
      </c>
      <c r="AF61" s="115" t="s">
        <v>1632</v>
      </c>
      <c r="AG61" s="115"/>
      <c r="AH61" s="115"/>
      <c r="AI61" s="115"/>
      <c r="AJ61" s="118"/>
      <c r="AK61" s="115" t="s">
        <v>1883</v>
      </c>
      <c r="AL61" s="115"/>
      <c r="AM61" s="115"/>
      <c r="AN61" s="118"/>
      <c r="AO61" s="118"/>
      <c r="AP61" s="118"/>
      <c r="AQ61" s="118"/>
      <c r="AR61" s="121"/>
      <c r="AS61" s="121"/>
      <c r="AT61" s="114"/>
      <c r="AU61" s="122"/>
      <c r="AV61" s="120"/>
      <c r="AW61" s="119" t="s">
        <v>706</v>
      </c>
      <c r="AX61" s="192">
        <f>IFERROR(IF(PAC!$X61="F01 - CAPTAÇÃO DE RECURSO",1,""),"")</f>
        <v>1</v>
      </c>
      <c r="AY61" s="192" t="str">
        <f>IFERROR(IF(PAC!$X61="F02 - LICITAÇÃO",1,""),"")</f>
        <v/>
      </c>
      <c r="AZ61" s="123" t="str">
        <f>IFERROR(IF(PAC!$X$6:$X$581="F03 - EXECUÇÃO DO OBJETO",1,""),"")</f>
        <v/>
      </c>
      <c r="BA61" s="123" t="str">
        <f>IFERROR(IF(PAC!$X$6:$X$581="F04 - CONCLUÍDA",1,""),"")</f>
        <v/>
      </c>
      <c r="BB61" s="190">
        <f>IF(PAC!$R61&gt;0,0,PAC!$Q61)</f>
        <v>60585665.969999999</v>
      </c>
    </row>
    <row r="62" spans="1:54" s="2" customFormat="1" ht="409.6" hidden="1" customHeight="1" thickBot="1">
      <c r="A62" s="88">
        <f t="shared" si="0"/>
        <v>57</v>
      </c>
      <c r="B62" s="88">
        <v>2025</v>
      </c>
      <c r="C62" s="88" t="s">
        <v>605</v>
      </c>
      <c r="D62" s="88" t="s">
        <v>996</v>
      </c>
      <c r="E62" s="102" t="s">
        <v>993</v>
      </c>
      <c r="F62" s="88" t="s">
        <v>53</v>
      </c>
      <c r="G62" s="88" t="s">
        <v>612</v>
      </c>
      <c r="H62" s="40" t="s">
        <v>1230</v>
      </c>
      <c r="I62" s="88" t="s">
        <v>1224</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1741</v>
      </c>
      <c r="W62" s="104">
        <v>36</v>
      </c>
      <c r="X62" s="104" t="s">
        <v>1405</v>
      </c>
      <c r="Y62" s="101" t="s">
        <v>2408</v>
      </c>
      <c r="Z62" s="87"/>
      <c r="AA62" s="105"/>
      <c r="AB62" s="40" t="s">
        <v>1495</v>
      </c>
      <c r="AC62" s="40" t="s">
        <v>1916</v>
      </c>
      <c r="AD62" s="106">
        <v>46325</v>
      </c>
      <c r="AE62" s="102" t="s">
        <v>1734</v>
      </c>
      <c r="AF62" s="40" t="s">
        <v>1632</v>
      </c>
      <c r="AG62" s="40"/>
      <c r="AH62" s="40"/>
      <c r="AI62" s="40"/>
      <c r="AJ62" s="87"/>
      <c r="AK62" s="40" t="s">
        <v>1875</v>
      </c>
      <c r="AL62" s="40"/>
      <c r="AM62" s="40"/>
      <c r="AN62" s="87"/>
      <c r="AO62" s="87"/>
      <c r="AP62" s="87"/>
      <c r="AQ62" s="87"/>
      <c r="AR62" s="107"/>
      <c r="AS62" s="107"/>
      <c r="AT62" s="102"/>
      <c r="AU62" s="108"/>
      <c r="AV62" s="106"/>
      <c r="AW62" s="105" t="s">
        <v>706</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hidden="1" thickBot="1">
      <c r="A63" s="112">
        <f t="shared" si="0"/>
        <v>58</v>
      </c>
      <c r="B63" s="112">
        <v>2025</v>
      </c>
      <c r="C63" s="112" t="s">
        <v>605</v>
      </c>
      <c r="D63" s="112" t="s">
        <v>996</v>
      </c>
      <c r="E63" s="114" t="s">
        <v>1502</v>
      </c>
      <c r="F63" s="112" t="s">
        <v>53</v>
      </c>
      <c r="G63" s="112" t="s">
        <v>612</v>
      </c>
      <c r="H63" s="115" t="s">
        <v>1230</v>
      </c>
      <c r="I63" s="112" t="s">
        <v>1224</v>
      </c>
      <c r="J63" s="112" t="s">
        <v>364</v>
      </c>
      <c r="K63" s="31">
        <v>2541652.79</v>
      </c>
      <c r="L63" s="31"/>
      <c r="M63" s="31"/>
      <c r="N63" s="31"/>
      <c r="O63" s="31"/>
      <c r="P63" s="31">
        <v>2541652.79</v>
      </c>
      <c r="Q63" s="33">
        <f>SUM(PAC!$M63:$P63)</f>
        <v>2541652.79</v>
      </c>
      <c r="R63" s="33"/>
      <c r="S63" s="33">
        <f>IF(PAC!$R63&gt;0,PAC!$R63,PAC!$Q63)</f>
        <v>2541652.79</v>
      </c>
      <c r="T63" s="33"/>
      <c r="U63" s="116" t="s">
        <v>594</v>
      </c>
      <c r="V63" s="116" t="s">
        <v>1741</v>
      </c>
      <c r="W63" s="117">
        <v>36</v>
      </c>
      <c r="X63" s="117" t="s">
        <v>1405</v>
      </c>
      <c r="Y63" s="113" t="s">
        <v>2408</v>
      </c>
      <c r="Z63" s="118"/>
      <c r="AA63" s="119"/>
      <c r="AB63" s="115" t="s">
        <v>1495</v>
      </c>
      <c r="AC63" s="115" t="s">
        <v>1916</v>
      </c>
      <c r="AD63" s="120">
        <v>46325</v>
      </c>
      <c r="AE63" s="114" t="s">
        <v>1734</v>
      </c>
      <c r="AF63" s="115" t="s">
        <v>1632</v>
      </c>
      <c r="AG63" s="115"/>
      <c r="AH63" s="115"/>
      <c r="AI63" s="115"/>
      <c r="AJ63" s="118"/>
      <c r="AK63" s="115" t="s">
        <v>1884</v>
      </c>
      <c r="AL63" s="115"/>
      <c r="AM63" s="115"/>
      <c r="AN63" s="118"/>
      <c r="AO63" s="118"/>
      <c r="AP63" s="118"/>
      <c r="AQ63" s="118"/>
      <c r="AR63" s="121"/>
      <c r="AS63" s="121"/>
      <c r="AT63" s="114"/>
      <c r="AU63" s="122"/>
      <c r="AV63" s="120"/>
      <c r="AW63" s="119" t="s">
        <v>706</v>
      </c>
      <c r="AX63" s="192">
        <f>IFERROR(IF(PAC!$X63="F01 - CAPTAÇÃO DE RECURSO",1,""),"")</f>
        <v>1</v>
      </c>
      <c r="AY63" s="192" t="str">
        <f>IFERROR(IF(PAC!$X63="F02 - LICITAÇÃO",1,""),"")</f>
        <v/>
      </c>
      <c r="AZ63" s="123" t="str">
        <f>IFERROR(IF(PAC!$X$6:$X$581="F03 - EXECUÇÃO DO OBJETO",1,""),"")</f>
        <v/>
      </c>
      <c r="BA63" s="123" t="str">
        <f>IFERROR(IF(PAC!$X$6:$X$581="F04 - CONCLUÍDA",1,""),"")</f>
        <v/>
      </c>
      <c r="BB63" s="190">
        <f>IF(PAC!$R63&gt;0,0,PAC!$Q63)</f>
        <v>2541652.79</v>
      </c>
    </row>
    <row r="64" spans="1:54" s="2" customFormat="1" ht="120" hidden="1" customHeight="1" thickBot="1">
      <c r="A64" s="88">
        <f t="shared" si="0"/>
        <v>59</v>
      </c>
      <c r="B64" s="88">
        <v>2025</v>
      </c>
      <c r="C64" s="88" t="s">
        <v>605</v>
      </c>
      <c r="D64" s="88" t="s">
        <v>996</v>
      </c>
      <c r="E64" s="102" t="s">
        <v>2865</v>
      </c>
      <c r="F64" s="88" t="s">
        <v>53</v>
      </c>
      <c r="G64" s="88" t="s">
        <v>612</v>
      </c>
      <c r="H64" s="40" t="s">
        <v>1230</v>
      </c>
      <c r="I64" s="88" t="s">
        <v>1224</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1556</v>
      </c>
      <c r="V64" s="103"/>
      <c r="W64" s="104">
        <v>36</v>
      </c>
      <c r="X64" s="104" t="s">
        <v>1405</v>
      </c>
      <c r="Y64" s="101" t="s">
        <v>2408</v>
      </c>
      <c r="Z64" s="87"/>
      <c r="AA64" s="105"/>
      <c r="AB64" s="40" t="s">
        <v>1442</v>
      </c>
      <c r="AC64" s="40" t="s">
        <v>2246</v>
      </c>
      <c r="AD64" s="106"/>
      <c r="AE64" s="102" t="s">
        <v>1834</v>
      </c>
      <c r="AF64" s="40" t="s">
        <v>1630</v>
      </c>
      <c r="AG64" s="40" t="s">
        <v>1702</v>
      </c>
      <c r="AH64" s="40" t="s">
        <v>963</v>
      </c>
      <c r="AI64" s="40"/>
      <c r="AJ64" s="87"/>
      <c r="AK64" s="40" t="s">
        <v>1890</v>
      </c>
      <c r="AL64" s="40"/>
      <c r="AM64" s="40"/>
      <c r="AN64" s="87">
        <v>46281</v>
      </c>
      <c r="AO64" s="87">
        <v>46356</v>
      </c>
      <c r="AP64" s="87">
        <v>46417</v>
      </c>
      <c r="AQ64" s="87"/>
      <c r="AR64" s="107"/>
      <c r="AS64" s="107"/>
      <c r="AT64" s="102" t="s">
        <v>2804</v>
      </c>
      <c r="AU64" s="108" t="s">
        <v>2866</v>
      </c>
      <c r="AV64" s="106"/>
      <c r="AW64" s="105" t="s">
        <v>706</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996</v>
      </c>
      <c r="E65" s="130" t="s">
        <v>1707</v>
      </c>
      <c r="F65" s="115" t="s">
        <v>53</v>
      </c>
      <c r="G65" s="115" t="s">
        <v>612</v>
      </c>
      <c r="H65" s="112" t="s">
        <v>1230</v>
      </c>
      <c r="I65" s="112" t="s">
        <v>1224</v>
      </c>
      <c r="J65" s="112" t="s">
        <v>227</v>
      </c>
      <c r="K65" s="31"/>
      <c r="L65" s="31">
        <v>7322475.75</v>
      </c>
      <c r="M65" s="31">
        <v>7322475.75</v>
      </c>
      <c r="N65" s="31"/>
      <c r="O65" s="31"/>
      <c r="P65" s="31"/>
      <c r="Q65" s="33">
        <f>SUM(PAC!$M65:$P65)</f>
        <v>7322475.75</v>
      </c>
      <c r="R65" s="33"/>
      <c r="S65" s="33">
        <f>IF(PAC!$R65&gt;0,PAC!$R65,PAC!$Q65)</f>
        <v>7322475.75</v>
      </c>
      <c r="T65" s="33"/>
      <c r="U65" s="116" t="s">
        <v>1556</v>
      </c>
      <c r="V65" s="116"/>
      <c r="W65" s="117">
        <v>36</v>
      </c>
      <c r="X65" s="117" t="s">
        <v>1405</v>
      </c>
      <c r="Y65" s="113" t="s">
        <v>2408</v>
      </c>
      <c r="Z65" s="118"/>
      <c r="AA65" s="119"/>
      <c r="AB65" s="115" t="s">
        <v>1442</v>
      </c>
      <c r="AC65" s="125" t="s">
        <v>2245</v>
      </c>
      <c r="AD65" s="120"/>
      <c r="AE65" s="114" t="s">
        <v>1510</v>
      </c>
      <c r="AF65" s="115" t="s">
        <v>1631</v>
      </c>
      <c r="AG65" s="115" t="s">
        <v>1736</v>
      </c>
      <c r="AH65" s="115" t="s">
        <v>1944</v>
      </c>
      <c r="AI65" s="115" t="s">
        <v>1835</v>
      </c>
      <c r="AJ65" s="118">
        <v>46296</v>
      </c>
      <c r="AK65" s="115" t="s">
        <v>1876</v>
      </c>
      <c r="AL65" s="115"/>
      <c r="AM65" s="115"/>
      <c r="AN65" s="118"/>
      <c r="AO65" s="118"/>
      <c r="AP65" s="118"/>
      <c r="AQ65" s="118"/>
      <c r="AR65" s="121"/>
      <c r="AS65" s="121"/>
      <c r="AT65" s="127" t="s">
        <v>2586</v>
      </c>
      <c r="AU65" s="115" t="s">
        <v>948</v>
      </c>
      <c r="AV65" s="120"/>
      <c r="AW65" s="119" t="s">
        <v>706</v>
      </c>
      <c r="AX65" s="192">
        <f>IFERROR(IF(PAC!$X65="F01 - CAPTAÇÃO DE RECURSO",1,""),"")</f>
        <v>1</v>
      </c>
      <c r="AY65" s="192" t="str">
        <f>IFERROR(IF(PAC!$X65="F02 - LICITAÇÃO",1,""),"")</f>
        <v/>
      </c>
      <c r="AZ65" s="123" t="str">
        <f>IFERROR(IF(PAC!$X$6:$X$581="F03 - EXECUÇÃO DO OBJETO",1,""),"")</f>
        <v/>
      </c>
      <c r="BA65" s="123" t="str">
        <f>IFERROR(IF(PAC!$X$6:$X$581="F04 - CONCLUÍDA",1,""),"")</f>
        <v/>
      </c>
      <c r="BB65" s="190">
        <f>IF(PAC!$R65&gt;0,0,PAC!$Q65)</f>
        <v>7322475.75</v>
      </c>
    </row>
    <row r="66" spans="1:54" s="2" customFormat="1" ht="63.75" hidden="1" customHeight="1" thickBot="1">
      <c r="A66" s="88">
        <f t="shared" si="0"/>
        <v>61</v>
      </c>
      <c r="B66" s="88">
        <v>2025</v>
      </c>
      <c r="C66" s="88" t="s">
        <v>605</v>
      </c>
      <c r="D66" s="88" t="s">
        <v>996</v>
      </c>
      <c r="E66" s="102" t="s">
        <v>1708</v>
      </c>
      <c r="F66" s="88" t="s">
        <v>53</v>
      </c>
      <c r="G66" s="88" t="s">
        <v>612</v>
      </c>
      <c r="H66" s="40" t="s">
        <v>1230</v>
      </c>
      <c r="I66" s="88" t="s">
        <v>1224</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1556</v>
      </c>
      <c r="V66" s="103"/>
      <c r="W66" s="104">
        <v>36</v>
      </c>
      <c r="X66" s="104" t="s">
        <v>1405</v>
      </c>
      <c r="Y66" s="101" t="s">
        <v>2408</v>
      </c>
      <c r="Z66" s="87"/>
      <c r="AA66" s="105"/>
      <c r="AB66" s="40" t="s">
        <v>1442</v>
      </c>
      <c r="AC66" s="124" t="s">
        <v>2584</v>
      </c>
      <c r="AD66" s="106"/>
      <c r="AE66" s="102" t="s">
        <v>2125</v>
      </c>
      <c r="AF66" s="40" t="s">
        <v>1631</v>
      </c>
      <c r="AG66" s="40" t="s">
        <v>1736</v>
      </c>
      <c r="AH66" s="40" t="s">
        <v>1944</v>
      </c>
      <c r="AI66" s="40" t="s">
        <v>1735</v>
      </c>
      <c r="AJ66" s="87">
        <v>46296</v>
      </c>
      <c r="AK66" s="40" t="s">
        <v>1880</v>
      </c>
      <c r="AL66" s="40"/>
      <c r="AM66" s="40"/>
      <c r="AN66" s="87"/>
      <c r="AO66" s="87"/>
      <c r="AP66" s="87"/>
      <c r="AQ66" s="87"/>
      <c r="AR66" s="107"/>
      <c r="AS66" s="107"/>
      <c r="AT66" s="128" t="s">
        <v>2799</v>
      </c>
      <c r="AU66" s="108"/>
      <c r="AV66" s="106"/>
      <c r="AW66" s="105" t="s">
        <v>706</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996</v>
      </c>
      <c r="E67" s="114" t="s">
        <v>1709</v>
      </c>
      <c r="F67" s="112" t="s">
        <v>53</v>
      </c>
      <c r="G67" s="112" t="s">
        <v>612</v>
      </c>
      <c r="H67" s="115" t="s">
        <v>1230</v>
      </c>
      <c r="I67" s="112" t="s">
        <v>1224</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1556</v>
      </c>
      <c r="V67" s="116"/>
      <c r="W67" s="117">
        <v>36</v>
      </c>
      <c r="X67" s="117" t="s">
        <v>1405</v>
      </c>
      <c r="Y67" s="113" t="s">
        <v>2408</v>
      </c>
      <c r="Z67" s="118"/>
      <c r="AA67" s="119"/>
      <c r="AB67" s="115" t="s">
        <v>1442</v>
      </c>
      <c r="AC67" s="125" t="s">
        <v>2578</v>
      </c>
      <c r="AD67" s="120"/>
      <c r="AE67" s="114" t="s">
        <v>2125</v>
      </c>
      <c r="AF67" s="115" t="s">
        <v>1631</v>
      </c>
      <c r="AG67" s="115" t="s">
        <v>1736</v>
      </c>
      <c r="AH67" s="115" t="s">
        <v>1944</v>
      </c>
      <c r="AI67" s="115" t="s">
        <v>1735</v>
      </c>
      <c r="AJ67" s="118">
        <v>46296</v>
      </c>
      <c r="AK67" s="115" t="s">
        <v>1879</v>
      </c>
      <c r="AL67" s="115"/>
      <c r="AM67" s="115"/>
      <c r="AN67" s="118"/>
      <c r="AO67" s="118"/>
      <c r="AP67" s="118"/>
      <c r="AQ67" s="118"/>
      <c r="AR67" s="121"/>
      <c r="AS67" s="121"/>
      <c r="AT67" s="127" t="s">
        <v>2798</v>
      </c>
      <c r="AU67" s="122"/>
      <c r="AV67" s="120"/>
      <c r="AW67" s="119" t="s">
        <v>706</v>
      </c>
      <c r="AX67" s="192">
        <f>IFERROR(IF(PAC!$X67="F01 - CAPTAÇÃO DE RECURSO",1,""),"")</f>
        <v>1</v>
      </c>
      <c r="AY67" s="192" t="str">
        <f>IFERROR(IF(PAC!$X67="F02 - LICITAÇÃO",1,""),"")</f>
        <v/>
      </c>
      <c r="AZ67" s="123" t="str">
        <f>IFERROR(IF(PAC!$X$6:$X$581="F03 - EXECUÇÃO DO OBJETO",1,""),"")</f>
        <v/>
      </c>
      <c r="BA67" s="123" t="str">
        <f>IFERROR(IF(PAC!$X$6:$X$581="F04 - CONCLUÍDA",1,""),"")</f>
        <v/>
      </c>
      <c r="BB67" s="190">
        <f>IF(PAC!$R67&gt;0,0,PAC!$Q67)</f>
        <v>10880381.439999999</v>
      </c>
    </row>
    <row r="68" spans="1:54" s="2" customFormat="1" ht="84.75" hidden="1" customHeight="1" thickBot="1">
      <c r="A68" s="88">
        <f t="shared" si="0"/>
        <v>63</v>
      </c>
      <c r="B68" s="88">
        <v>2025</v>
      </c>
      <c r="C68" s="88" t="s">
        <v>605</v>
      </c>
      <c r="D68" s="88" t="s">
        <v>996</v>
      </c>
      <c r="E68" s="102" t="s">
        <v>2684</v>
      </c>
      <c r="F68" s="88" t="s">
        <v>53</v>
      </c>
      <c r="G68" s="88" t="s">
        <v>612</v>
      </c>
      <c r="H68" s="40" t="s">
        <v>1230</v>
      </c>
      <c r="I68" s="88" t="s">
        <v>1224</v>
      </c>
      <c r="J68" s="88" t="s">
        <v>374</v>
      </c>
      <c r="K68" s="18"/>
      <c r="L68" s="18">
        <v>11729543.73</v>
      </c>
      <c r="M68" s="18">
        <v>11729431.73</v>
      </c>
      <c r="N68" s="18"/>
      <c r="O68" s="18"/>
      <c r="P68" s="18"/>
      <c r="Q68" s="20">
        <f>SUM(PAC!$M68:$P68)</f>
        <v>11729431.73</v>
      </c>
      <c r="R68" s="20"/>
      <c r="S68" s="20">
        <f>IF(PAC!$R68&gt;0,PAC!$R68,PAC!$Q68)</f>
        <v>11729431.73</v>
      </c>
      <c r="T68" s="20"/>
      <c r="U68" s="103" t="s">
        <v>1556</v>
      </c>
      <c r="V68" s="103"/>
      <c r="W68" s="104">
        <v>36</v>
      </c>
      <c r="X68" s="104" t="s">
        <v>1404</v>
      </c>
      <c r="Y68" s="101" t="s">
        <v>2407</v>
      </c>
      <c r="Z68" s="87"/>
      <c r="AA68" s="105"/>
      <c r="AB68" s="40"/>
      <c r="AC68" s="124"/>
      <c r="AD68" s="106"/>
      <c r="AE68" s="102" t="s">
        <v>2125</v>
      </c>
      <c r="AF68" s="40" t="s">
        <v>1643</v>
      </c>
      <c r="AG68" s="40" t="s">
        <v>1736</v>
      </c>
      <c r="AH68" s="40" t="s">
        <v>963</v>
      </c>
      <c r="AI68" s="40"/>
      <c r="AJ68" s="87"/>
      <c r="AK68" s="40" t="s">
        <v>1885</v>
      </c>
      <c r="AL68" s="40" t="s">
        <v>2687</v>
      </c>
      <c r="AM68" s="40"/>
      <c r="AN68" s="87">
        <v>46261</v>
      </c>
      <c r="AO68" s="87">
        <v>46336</v>
      </c>
      <c r="AP68" s="87">
        <v>46380</v>
      </c>
      <c r="AQ68" s="87"/>
      <c r="AR68" s="107"/>
      <c r="AS68" s="107"/>
      <c r="AT68" s="128" t="s">
        <v>2686</v>
      </c>
      <c r="AU68" s="108" t="s">
        <v>2685</v>
      </c>
      <c r="AV68" s="106"/>
      <c r="AW68" s="105" t="s">
        <v>706</v>
      </c>
      <c r="AX68" s="109" t="str">
        <f>IFERROR(IF(PAC!$X68="F01 - CAPTAÇÃO DE RECURSO",1,""),"")</f>
        <v/>
      </c>
      <c r="AY68" s="109">
        <f>IFERROR(IF(PAC!$X68="F02 - LICITAÇÃO",1,""),"")</f>
        <v>1</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996</v>
      </c>
      <c r="E69" s="114" t="s">
        <v>928</v>
      </c>
      <c r="F69" s="112" t="s">
        <v>53</v>
      </c>
      <c r="G69" s="112" t="s">
        <v>612</v>
      </c>
      <c r="H69" s="115" t="s">
        <v>1230</v>
      </c>
      <c r="I69" s="112" t="s">
        <v>1224</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1741</v>
      </c>
      <c r="W69" s="117">
        <v>36</v>
      </c>
      <c r="X69" s="117" t="s">
        <v>1405</v>
      </c>
      <c r="Y69" s="113" t="s">
        <v>2408</v>
      </c>
      <c r="Z69" s="118"/>
      <c r="AA69" s="119"/>
      <c r="AB69" s="115" t="s">
        <v>1495</v>
      </c>
      <c r="AC69" s="115" t="s">
        <v>1916</v>
      </c>
      <c r="AD69" s="120">
        <v>46325</v>
      </c>
      <c r="AE69" s="114" t="s">
        <v>1734</v>
      </c>
      <c r="AF69" s="115" t="s">
        <v>1631</v>
      </c>
      <c r="AG69" s="115"/>
      <c r="AH69" s="115"/>
      <c r="AI69" s="115"/>
      <c r="AJ69" s="118"/>
      <c r="AK69" s="115" t="s">
        <v>1881</v>
      </c>
      <c r="AL69" s="115"/>
      <c r="AM69" s="115"/>
      <c r="AN69" s="118"/>
      <c r="AO69" s="118"/>
      <c r="AP69" s="118"/>
      <c r="AQ69" s="118"/>
      <c r="AR69" s="121"/>
      <c r="AS69" s="121"/>
      <c r="AT69" s="114"/>
      <c r="AU69" s="122"/>
      <c r="AV69" s="120"/>
      <c r="AW69" s="119" t="s">
        <v>706</v>
      </c>
      <c r="AX69" s="192">
        <f>IFERROR(IF(PAC!$X69="F01 - CAPTAÇÃO DE RECURSO",1,""),"")</f>
        <v>1</v>
      </c>
      <c r="AY69" s="192" t="str">
        <f>IFERROR(IF(PAC!$X69="F02 - LICITAÇÃO",1,""),"")</f>
        <v/>
      </c>
      <c r="AZ69" s="123" t="str">
        <f>IFERROR(IF(PAC!$X$6:$X$581="F03 - EXECUÇÃO DO OBJETO",1,""),"")</f>
        <v/>
      </c>
      <c r="BA69" s="123" t="str">
        <f>IFERROR(IF(PAC!$X$6:$X$581="F04 - CONCLUÍDA",1,""),"")</f>
        <v/>
      </c>
      <c r="BB69" s="190">
        <f>IF(PAC!$R69&gt;0,0,PAC!$Q69)</f>
        <v>12214359.550000001</v>
      </c>
    </row>
    <row r="70" spans="1:54" s="2" customFormat="1" ht="148.5" hidden="1" customHeight="1" thickBot="1">
      <c r="A70" s="88">
        <f t="shared" si="1"/>
        <v>65</v>
      </c>
      <c r="B70" s="88">
        <v>2025</v>
      </c>
      <c r="C70" s="88" t="s">
        <v>605</v>
      </c>
      <c r="D70" s="88" t="s">
        <v>996</v>
      </c>
      <c r="E70" s="102" t="s">
        <v>931</v>
      </c>
      <c r="F70" s="88" t="s">
        <v>53</v>
      </c>
      <c r="G70" s="88" t="s">
        <v>612</v>
      </c>
      <c r="H70" s="40" t="s">
        <v>1230</v>
      </c>
      <c r="I70" s="88" t="s">
        <v>1224</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1741</v>
      </c>
      <c r="W70" s="104">
        <v>36</v>
      </c>
      <c r="X70" s="104" t="s">
        <v>1405</v>
      </c>
      <c r="Y70" s="101" t="s">
        <v>2408</v>
      </c>
      <c r="Z70" s="87"/>
      <c r="AA70" s="105"/>
      <c r="AB70" s="40" t="s">
        <v>1495</v>
      </c>
      <c r="AC70" s="40" t="s">
        <v>1916</v>
      </c>
      <c r="AD70" s="106">
        <v>46325</v>
      </c>
      <c r="AE70" s="102" t="s">
        <v>1734</v>
      </c>
      <c r="AF70" s="40" t="s">
        <v>1631</v>
      </c>
      <c r="AG70" s="40"/>
      <c r="AH70" s="40"/>
      <c r="AI70" s="40"/>
      <c r="AJ70" s="87"/>
      <c r="AK70" s="40" t="s">
        <v>1891</v>
      </c>
      <c r="AL70" s="40"/>
      <c r="AM70" s="40"/>
      <c r="AN70" s="87"/>
      <c r="AO70" s="87"/>
      <c r="AP70" s="87"/>
      <c r="AQ70" s="87"/>
      <c r="AR70" s="107"/>
      <c r="AS70" s="107"/>
      <c r="AT70" s="102"/>
      <c r="AU70" s="108"/>
      <c r="AV70" s="106"/>
      <c r="AW70" s="105" t="s">
        <v>706</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996</v>
      </c>
      <c r="E71" s="114" t="s">
        <v>872</v>
      </c>
      <c r="F71" s="112" t="s">
        <v>53</v>
      </c>
      <c r="G71" s="112" t="s">
        <v>612</v>
      </c>
      <c r="H71" s="115" t="s">
        <v>1230</v>
      </c>
      <c r="I71" s="112" t="s">
        <v>1224</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1741</v>
      </c>
      <c r="W71" s="117">
        <v>36</v>
      </c>
      <c r="X71" s="117" t="s">
        <v>1405</v>
      </c>
      <c r="Y71" s="113" t="s">
        <v>2408</v>
      </c>
      <c r="Z71" s="118"/>
      <c r="AA71" s="119"/>
      <c r="AB71" s="115" t="s">
        <v>1495</v>
      </c>
      <c r="AC71" s="115" t="s">
        <v>1916</v>
      </c>
      <c r="AD71" s="120">
        <v>46325</v>
      </c>
      <c r="AE71" s="114" t="s">
        <v>1734</v>
      </c>
      <c r="AF71" s="115" t="s">
        <v>1631</v>
      </c>
      <c r="AG71" s="115"/>
      <c r="AH71" s="115"/>
      <c r="AI71" s="115"/>
      <c r="AJ71" s="118"/>
      <c r="AK71" s="115" t="s">
        <v>1892</v>
      </c>
      <c r="AL71" s="115"/>
      <c r="AM71" s="115"/>
      <c r="AN71" s="118"/>
      <c r="AO71" s="118"/>
      <c r="AP71" s="118"/>
      <c r="AQ71" s="118"/>
      <c r="AR71" s="121"/>
      <c r="AS71" s="121"/>
      <c r="AT71" s="114"/>
      <c r="AU71" s="122"/>
      <c r="AV71" s="120"/>
      <c r="AW71" s="119" t="s">
        <v>706</v>
      </c>
      <c r="AX71" s="192">
        <f>IFERROR(IF(PAC!$X71="F01 - CAPTAÇÃO DE RECURSO",1,""),"")</f>
        <v>1</v>
      </c>
      <c r="AY71" s="192" t="str">
        <f>IFERROR(IF(PAC!$X71="F02 - LICITAÇÃO",1,""),"")</f>
        <v/>
      </c>
      <c r="AZ71" s="123" t="str">
        <f>IFERROR(IF(PAC!$X$6:$X$581="F03 - EXECUÇÃO DO OBJETO",1,""),"")</f>
        <v/>
      </c>
      <c r="BA71" s="123" t="str">
        <f>IFERROR(IF(PAC!$X$6:$X$581="F04 - CONCLUÍDA",1,""),"")</f>
        <v/>
      </c>
      <c r="BB71" s="190">
        <f>IF(PAC!$R71&gt;0,0,PAC!$Q71)</f>
        <v>6616162.4199999999</v>
      </c>
    </row>
    <row r="72" spans="1:54" s="2" customFormat="1" ht="170.25" hidden="1" customHeight="1" thickBot="1">
      <c r="A72" s="88">
        <f t="shared" si="1"/>
        <v>67</v>
      </c>
      <c r="B72" s="88">
        <v>2025</v>
      </c>
      <c r="C72" s="88" t="s">
        <v>605</v>
      </c>
      <c r="D72" s="88" t="s">
        <v>996</v>
      </c>
      <c r="E72" s="102" t="s">
        <v>2863</v>
      </c>
      <c r="F72" s="88" t="s">
        <v>53</v>
      </c>
      <c r="G72" s="88" t="s">
        <v>612</v>
      </c>
      <c r="H72" s="40" t="s">
        <v>1230</v>
      </c>
      <c r="I72" s="88" t="s">
        <v>1224</v>
      </c>
      <c r="J72" s="88" t="s">
        <v>361</v>
      </c>
      <c r="K72" s="18"/>
      <c r="L72" s="18">
        <v>4787346.4310919996</v>
      </c>
      <c r="M72" s="18">
        <v>4787346.43</v>
      </c>
      <c r="N72" s="18"/>
      <c r="O72" s="18"/>
      <c r="P72" s="18"/>
      <c r="Q72" s="20">
        <f>SUM(PAC!$M72:$P72)</f>
        <v>4787346.43</v>
      </c>
      <c r="R72" s="20"/>
      <c r="S72" s="20">
        <f>IF(PAC!$R72&gt;0,PAC!$R72,PAC!$Q72)</f>
        <v>4787346.43</v>
      </c>
      <c r="T72" s="20"/>
      <c r="U72" s="103" t="s">
        <v>1556</v>
      </c>
      <c r="V72" s="103"/>
      <c r="W72" s="104">
        <v>36</v>
      </c>
      <c r="X72" s="104" t="s">
        <v>1404</v>
      </c>
      <c r="Y72" s="101" t="s">
        <v>2407</v>
      </c>
      <c r="Z72" s="87"/>
      <c r="AA72" s="105"/>
      <c r="AB72" s="40"/>
      <c r="AC72" s="124"/>
      <c r="AD72" s="106"/>
      <c r="AE72" s="102" t="s">
        <v>2126</v>
      </c>
      <c r="AF72" s="40" t="s">
        <v>1644</v>
      </c>
      <c r="AG72" s="40" t="s">
        <v>1702</v>
      </c>
      <c r="AH72" s="40" t="s">
        <v>963</v>
      </c>
      <c r="AI72" s="40"/>
      <c r="AJ72" s="87"/>
      <c r="AK72" s="40" t="s">
        <v>1893</v>
      </c>
      <c r="AL72" s="40"/>
      <c r="AM72" s="40"/>
      <c r="AN72" s="87">
        <v>46281</v>
      </c>
      <c r="AO72" s="87">
        <v>46356</v>
      </c>
      <c r="AP72" s="87">
        <v>46417</v>
      </c>
      <c r="AQ72" s="87"/>
      <c r="AR72" s="107"/>
      <c r="AS72" s="107"/>
      <c r="AT72" s="102" t="s">
        <v>2579</v>
      </c>
      <c r="AU72" s="108" t="s">
        <v>2864</v>
      </c>
      <c r="AV72" s="106"/>
      <c r="AW72" s="105" t="s">
        <v>706</v>
      </c>
      <c r="AX72" s="109" t="str">
        <f>IFERROR(IF(PAC!$X72="F01 - CAPTAÇÃO DE RECURSO",1,""),"")</f>
        <v/>
      </c>
      <c r="AY72" s="109">
        <f>IFERROR(IF(PAC!$X72="F02 - LICITAÇÃO",1,""),"")</f>
        <v>1</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996</v>
      </c>
      <c r="E73" s="130" t="s">
        <v>1710</v>
      </c>
      <c r="F73" s="115" t="s">
        <v>53</v>
      </c>
      <c r="G73" s="115" t="s">
        <v>612</v>
      </c>
      <c r="H73" s="112" t="s">
        <v>1230</v>
      </c>
      <c r="I73" s="112" t="s">
        <v>1224</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1556</v>
      </c>
      <c r="V73" s="116"/>
      <c r="W73" s="117">
        <v>36</v>
      </c>
      <c r="X73" s="117" t="s">
        <v>1405</v>
      </c>
      <c r="Y73" s="113" t="s">
        <v>2408</v>
      </c>
      <c r="Z73" s="118"/>
      <c r="AA73" s="119"/>
      <c r="AB73" s="115" t="s">
        <v>1442</v>
      </c>
      <c r="AC73" s="125" t="s">
        <v>2583</v>
      </c>
      <c r="AD73" s="120">
        <v>46261</v>
      </c>
      <c r="AE73" s="114" t="s">
        <v>2125</v>
      </c>
      <c r="AF73" s="115" t="s">
        <v>1631</v>
      </c>
      <c r="AG73" s="115" t="s">
        <v>1736</v>
      </c>
      <c r="AH73" s="115" t="s">
        <v>1944</v>
      </c>
      <c r="AI73" s="115" t="s">
        <v>1735</v>
      </c>
      <c r="AJ73" s="118">
        <v>46296</v>
      </c>
      <c r="AK73" s="115" t="s">
        <v>1886</v>
      </c>
      <c r="AL73" s="115"/>
      <c r="AM73" s="115"/>
      <c r="AN73" s="118"/>
      <c r="AO73" s="118"/>
      <c r="AP73" s="118"/>
      <c r="AQ73" s="118"/>
      <c r="AR73" s="121"/>
      <c r="AS73" s="121"/>
      <c r="AT73" s="127" t="s">
        <v>2582</v>
      </c>
      <c r="AU73" s="115" t="s">
        <v>948</v>
      </c>
      <c r="AV73" s="120"/>
      <c r="AW73" s="119" t="s">
        <v>706</v>
      </c>
      <c r="AX73" s="192">
        <f>IFERROR(IF(PAC!$X73="F01 - CAPTAÇÃO DE RECURSO",1,""),"")</f>
        <v>1</v>
      </c>
      <c r="AY73" s="192" t="str">
        <f>IFERROR(IF(PAC!$X73="F02 - LICITAÇÃO",1,""),"")</f>
        <v/>
      </c>
      <c r="AZ73" s="123" t="str">
        <f>IFERROR(IF(PAC!$X$6:$X$581="F03 - EXECUÇÃO DO OBJETO",1,""),"")</f>
        <v/>
      </c>
      <c r="BA73" s="123" t="str">
        <f>IFERROR(IF(PAC!$X$6:$X$581="F04 - CONCLUÍDA",1,""),"")</f>
        <v/>
      </c>
      <c r="BB73" s="190">
        <f>IF(PAC!$R73&gt;0,0,PAC!$Q73)</f>
        <v>8601356.0800000001</v>
      </c>
    </row>
    <row r="74" spans="1:54" s="2" customFormat="1" ht="169.5" hidden="1" customHeight="1" thickBot="1">
      <c r="A74" s="88">
        <f t="shared" si="1"/>
        <v>69</v>
      </c>
      <c r="B74" s="101">
        <v>2023</v>
      </c>
      <c r="C74" s="88" t="s">
        <v>605</v>
      </c>
      <c r="D74" s="88" t="s">
        <v>996</v>
      </c>
      <c r="E74" s="102" t="s">
        <v>2280</v>
      </c>
      <c r="F74" s="88" t="s">
        <v>53</v>
      </c>
      <c r="G74" s="88" t="s">
        <v>612</v>
      </c>
      <c r="H74" s="40" t="s">
        <v>1230</v>
      </c>
      <c r="I74" s="88" t="s">
        <v>1224</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2367</v>
      </c>
      <c r="U74" s="103" t="s">
        <v>1556</v>
      </c>
      <c r="V74" s="103"/>
      <c r="W74" s="104">
        <v>19</v>
      </c>
      <c r="X74" s="104" t="s">
        <v>1404</v>
      </c>
      <c r="Y74" s="101" t="s">
        <v>2407</v>
      </c>
      <c r="Z74" s="87"/>
      <c r="AA74" s="105"/>
      <c r="AB74" s="40" t="s">
        <v>1453</v>
      </c>
      <c r="AC74" s="40" t="s">
        <v>2369</v>
      </c>
      <c r="AD74" s="106"/>
      <c r="AE74" s="102" t="s">
        <v>1832</v>
      </c>
      <c r="AF74" s="40" t="s">
        <v>667</v>
      </c>
      <c r="AG74" s="40" t="s">
        <v>658</v>
      </c>
      <c r="AH74" s="40" t="s">
        <v>963</v>
      </c>
      <c r="AI74" s="40"/>
      <c r="AJ74" s="87"/>
      <c r="AK74" s="40" t="s">
        <v>1900</v>
      </c>
      <c r="AL74" s="40" t="s">
        <v>1208</v>
      </c>
      <c r="AM74" s="40"/>
      <c r="AN74" s="87">
        <v>46119</v>
      </c>
      <c r="AO74" s="87">
        <v>46189</v>
      </c>
      <c r="AP74" s="87"/>
      <c r="AQ74" s="87"/>
      <c r="AR74" s="107"/>
      <c r="AS74" s="107"/>
      <c r="AT74" s="102" t="s">
        <v>2803</v>
      </c>
      <c r="AU74" s="108" t="s">
        <v>2368</v>
      </c>
      <c r="AV74" s="106"/>
      <c r="AW74" s="105" t="s">
        <v>706</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996</v>
      </c>
      <c r="E75" s="114" t="s">
        <v>1924</v>
      </c>
      <c r="F75" s="112" t="s">
        <v>53</v>
      </c>
      <c r="G75" s="112" t="s">
        <v>612</v>
      </c>
      <c r="H75" s="115" t="s">
        <v>1230</v>
      </c>
      <c r="I75" s="112" t="s">
        <v>1224</v>
      </c>
      <c r="J75" s="112" t="s">
        <v>361</v>
      </c>
      <c r="K75" s="31"/>
      <c r="L75" s="31">
        <v>97299327.340000004</v>
      </c>
      <c r="M75" s="31">
        <v>30187057.66</v>
      </c>
      <c r="N75" s="31"/>
      <c r="O75" s="31"/>
      <c r="P75" s="31"/>
      <c r="Q75" s="33">
        <f>SUM(PAC!$M75:$P75)</f>
        <v>30187057.66</v>
      </c>
      <c r="R75" s="33"/>
      <c r="S75" s="33">
        <f>IF(PAC!$R75&gt;0,PAC!$R75,PAC!$Q75)</f>
        <v>30187057.66</v>
      </c>
      <c r="T75" s="33" t="s">
        <v>1587</v>
      </c>
      <c r="U75" s="116" t="s">
        <v>1556</v>
      </c>
      <c r="V75" s="116"/>
      <c r="W75" s="117">
        <v>17</v>
      </c>
      <c r="X75" s="117" t="s">
        <v>1404</v>
      </c>
      <c r="Y75" s="113" t="s">
        <v>2407</v>
      </c>
      <c r="Z75" s="118"/>
      <c r="AA75" s="119"/>
      <c r="AB75" s="115" t="s">
        <v>1455</v>
      </c>
      <c r="AC75" s="115" t="s">
        <v>2496</v>
      </c>
      <c r="AD75" s="120"/>
      <c r="AE75" s="114" t="s">
        <v>2497</v>
      </c>
      <c r="AF75" s="115" t="s">
        <v>656</v>
      </c>
      <c r="AG75" s="115" t="s">
        <v>658</v>
      </c>
      <c r="AH75" s="115" t="s">
        <v>963</v>
      </c>
      <c r="AI75" s="115"/>
      <c r="AJ75" s="118"/>
      <c r="AK75" s="115" t="s">
        <v>1899</v>
      </c>
      <c r="AL75" s="115"/>
      <c r="AM75" s="115"/>
      <c r="AN75" s="118">
        <v>44992</v>
      </c>
      <c r="AO75" s="118">
        <v>46162</v>
      </c>
      <c r="AP75" s="118">
        <v>46190</v>
      </c>
      <c r="AQ75" s="118"/>
      <c r="AR75" s="121"/>
      <c r="AS75" s="121"/>
      <c r="AT75" s="114" t="s">
        <v>2523</v>
      </c>
      <c r="AU75" s="122" t="s">
        <v>2260</v>
      </c>
      <c r="AV75" s="120"/>
      <c r="AW75" s="119" t="s">
        <v>706</v>
      </c>
      <c r="AX75" s="192" t="str">
        <f>IFERROR(IF(PAC!$X75="F01 - CAPTAÇÃO DE RECURSO",1,""),"")</f>
        <v/>
      </c>
      <c r="AY75" s="192">
        <f>IFERROR(IF(PAC!$X75="F02 - LICITAÇÃO",1,""),"")</f>
        <v>1</v>
      </c>
      <c r="AZ75" s="123" t="str">
        <f>IFERROR(IF(PAC!$X$6:$X$581="F03 - EXECUÇÃO DO OBJETO",1,""),"")</f>
        <v/>
      </c>
      <c r="BA75" s="123" t="str">
        <f>IFERROR(IF(PAC!$X$6:$X$581="F04 - CONCLUÍDA",1,""),"")</f>
        <v/>
      </c>
      <c r="BB75" s="190">
        <f>IF(PAC!$R75&gt;0,0,PAC!$Q75)</f>
        <v>30187057.66</v>
      </c>
    </row>
    <row r="76" spans="1:54" s="2" customFormat="1" ht="140.25" customHeight="1" thickBot="1">
      <c r="A76" s="88">
        <f t="shared" si="1"/>
        <v>71</v>
      </c>
      <c r="B76" s="101">
        <v>2023</v>
      </c>
      <c r="C76" s="88" t="s">
        <v>605</v>
      </c>
      <c r="D76" s="88" t="s">
        <v>996</v>
      </c>
      <c r="E76" s="102" t="s">
        <v>1363</v>
      </c>
      <c r="F76" s="88" t="s">
        <v>53</v>
      </c>
      <c r="G76" s="88" t="s">
        <v>503</v>
      </c>
      <c r="H76" s="40" t="s">
        <v>1230</v>
      </c>
      <c r="I76" s="88" t="s">
        <v>1224</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1573</v>
      </c>
      <c r="U76" s="103" t="s">
        <v>1559</v>
      </c>
      <c r="V76" s="103" t="s">
        <v>1741</v>
      </c>
      <c r="W76" s="104">
        <v>12</v>
      </c>
      <c r="X76" s="104" t="s">
        <v>1678</v>
      </c>
      <c r="Y76" s="101" t="s">
        <v>2405</v>
      </c>
      <c r="Z76" s="87">
        <v>46421</v>
      </c>
      <c r="AA76" s="105">
        <v>12</v>
      </c>
      <c r="AB76" s="40" t="s">
        <v>1458</v>
      </c>
      <c r="AC76" s="40" t="s">
        <v>1682</v>
      </c>
      <c r="AD76" s="106">
        <v>46421</v>
      </c>
      <c r="AE76" s="40" t="s">
        <v>1478</v>
      </c>
      <c r="AF76" s="40" t="s">
        <v>982</v>
      </c>
      <c r="AG76" s="40" t="s">
        <v>1263</v>
      </c>
      <c r="AH76" s="40"/>
      <c r="AI76" s="40"/>
      <c r="AJ76" s="87"/>
      <c r="AK76" s="40" t="s">
        <v>1141</v>
      </c>
      <c r="AL76" s="40" t="s">
        <v>1244</v>
      </c>
      <c r="AM76" s="40"/>
      <c r="AN76" s="87">
        <v>45966</v>
      </c>
      <c r="AO76" s="87">
        <v>45993</v>
      </c>
      <c r="AP76" s="87">
        <v>46037</v>
      </c>
      <c r="AQ76" s="87">
        <v>46052</v>
      </c>
      <c r="AR76" s="107">
        <v>46421</v>
      </c>
      <c r="AS76" s="107">
        <v>46421</v>
      </c>
      <c r="AT76" s="102" t="s">
        <v>2829</v>
      </c>
      <c r="AU76" s="108" t="s">
        <v>1957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996</v>
      </c>
      <c r="E77" s="114" t="s">
        <v>1907</v>
      </c>
      <c r="F77" s="112" t="s">
        <v>53</v>
      </c>
      <c r="G77" s="112" t="s">
        <v>503</v>
      </c>
      <c r="H77" s="115" t="s">
        <v>1230</v>
      </c>
      <c r="I77" s="112" t="s">
        <v>1224</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1789</v>
      </c>
      <c r="U77" s="116" t="s">
        <v>1559</v>
      </c>
      <c r="V77" s="116" t="s">
        <v>1741</v>
      </c>
      <c r="W77" s="117">
        <v>15</v>
      </c>
      <c r="X77" s="117" t="s">
        <v>1678</v>
      </c>
      <c r="Y77" s="113" t="s">
        <v>2405</v>
      </c>
      <c r="Z77" s="118">
        <v>46417</v>
      </c>
      <c r="AA77" s="119">
        <v>1</v>
      </c>
      <c r="AB77" s="115" t="s">
        <v>1458</v>
      </c>
      <c r="AC77" s="115" t="s">
        <v>1474</v>
      </c>
      <c r="AD77" s="120"/>
      <c r="AE77" s="115" t="s">
        <v>1478</v>
      </c>
      <c r="AF77" s="115" t="s">
        <v>982</v>
      </c>
      <c r="AG77" s="115" t="s">
        <v>1263</v>
      </c>
      <c r="AH77" s="115"/>
      <c r="AI77" s="115"/>
      <c r="AJ77" s="118"/>
      <c r="AK77" s="115" t="s">
        <v>1123</v>
      </c>
      <c r="AL77" s="115" t="s">
        <v>1245</v>
      </c>
      <c r="AM77" s="115"/>
      <c r="AN77" s="118">
        <v>45966</v>
      </c>
      <c r="AO77" s="118">
        <v>45993</v>
      </c>
      <c r="AP77" s="118">
        <v>46037</v>
      </c>
      <c r="AQ77" s="118">
        <v>46052</v>
      </c>
      <c r="AR77" s="121">
        <v>46417</v>
      </c>
      <c r="AS77" s="121">
        <v>46417</v>
      </c>
      <c r="AT77" s="114" t="s">
        <v>2719</v>
      </c>
      <c r="AU77" s="122" t="s">
        <v>1958</v>
      </c>
      <c r="AV77" s="120"/>
      <c r="AW77" s="119"/>
      <c r="AX77" s="192" t="str">
        <f>IFERROR(IF(PAC!$X77="F01 - CAPTAÇÃO DE RECURSO",1,""),"")</f>
        <v/>
      </c>
      <c r="AY77" s="192" t="str">
        <f>IFERROR(IF(PAC!$X77="F02 - LICITAÇÃO",1,""),"")</f>
        <v/>
      </c>
      <c r="AZ77" s="123">
        <f>IFERROR(IF(PAC!$X$6:$X$581="F03 - EXECUÇÃO DO OBJETO",1,""),"")</f>
        <v>1</v>
      </c>
      <c r="BA77" s="123" t="str">
        <f>IFERROR(IF(PAC!$X$6:$X$581="F04 - CONCLUÍDA",1,""),"")</f>
        <v/>
      </c>
      <c r="BB77" s="190">
        <f>IF(PAC!$R77&gt;0,0,PAC!$Q77)</f>
        <v>0</v>
      </c>
    </row>
    <row r="78" spans="1:54" s="2" customFormat="1" ht="84.75" customHeight="1" thickBot="1">
      <c r="A78" s="88">
        <f t="shared" si="1"/>
        <v>73</v>
      </c>
      <c r="B78" s="101">
        <v>2023</v>
      </c>
      <c r="C78" s="88" t="s">
        <v>605</v>
      </c>
      <c r="D78" s="88" t="s">
        <v>996</v>
      </c>
      <c r="E78" s="102" t="s">
        <v>1364</v>
      </c>
      <c r="F78" s="88" t="s">
        <v>53</v>
      </c>
      <c r="G78" s="88" t="s">
        <v>503</v>
      </c>
      <c r="H78" s="40" t="s">
        <v>1230</v>
      </c>
      <c r="I78" s="88" t="s">
        <v>1224</v>
      </c>
      <c r="J78" s="88" t="s">
        <v>361</v>
      </c>
      <c r="K78" s="18"/>
      <c r="L78" s="18">
        <v>5013733.16</v>
      </c>
      <c r="M78" s="18"/>
      <c r="N78" s="18">
        <v>263880.69</v>
      </c>
      <c r="O78" s="18"/>
      <c r="P78" s="18">
        <v>5013733.16</v>
      </c>
      <c r="Q78" s="20">
        <f>SUM(PAC!$M78:$P78)</f>
        <v>5277613.8500000006</v>
      </c>
      <c r="R78" s="20">
        <v>1724089.37</v>
      </c>
      <c r="S78" s="20">
        <f>IF(PAC!$R78&gt;0,PAC!$R78,PAC!$Q78)</f>
        <v>1724089.37</v>
      </c>
      <c r="T78" s="20" t="s">
        <v>1573</v>
      </c>
      <c r="U78" s="103" t="s">
        <v>1559</v>
      </c>
      <c r="V78" s="103" t="s">
        <v>1741</v>
      </c>
      <c r="W78" s="104">
        <v>10</v>
      </c>
      <c r="X78" s="104" t="s">
        <v>1678</v>
      </c>
      <c r="Y78" s="101" t="s">
        <v>2405</v>
      </c>
      <c r="Z78" s="87">
        <v>46421</v>
      </c>
      <c r="AA78" s="105">
        <v>14.38</v>
      </c>
      <c r="AB78" s="40" t="s">
        <v>1458</v>
      </c>
      <c r="AC78" s="40" t="s">
        <v>1682</v>
      </c>
      <c r="AD78" s="106">
        <v>46421</v>
      </c>
      <c r="AE78" s="40" t="s">
        <v>2003</v>
      </c>
      <c r="AF78" s="40" t="s">
        <v>982</v>
      </c>
      <c r="AG78" s="40" t="s">
        <v>1263</v>
      </c>
      <c r="AH78" s="40"/>
      <c r="AI78" s="40"/>
      <c r="AJ78" s="87"/>
      <c r="AK78" s="40" t="s">
        <v>1101</v>
      </c>
      <c r="AL78" s="40" t="s">
        <v>1246</v>
      </c>
      <c r="AM78" s="40"/>
      <c r="AN78" s="87">
        <v>45966</v>
      </c>
      <c r="AO78" s="87">
        <v>45993</v>
      </c>
      <c r="AP78" s="87">
        <v>46037</v>
      </c>
      <c r="AQ78" s="87">
        <v>46052</v>
      </c>
      <c r="AR78" s="107">
        <v>46421</v>
      </c>
      <c r="AS78" s="107">
        <v>46421</v>
      </c>
      <c r="AT78" s="102" t="s">
        <v>2830</v>
      </c>
      <c r="AU78" s="108" t="s">
        <v>1959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996</v>
      </c>
      <c r="E79" s="114" t="s">
        <v>1365</v>
      </c>
      <c r="F79" s="112" t="s">
        <v>53</v>
      </c>
      <c r="G79" s="112" t="s">
        <v>503</v>
      </c>
      <c r="H79" s="115" t="s">
        <v>1230</v>
      </c>
      <c r="I79" s="112" t="s">
        <v>1224</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1789</v>
      </c>
      <c r="U79" s="116" t="s">
        <v>1559</v>
      </c>
      <c r="V79" s="116" t="s">
        <v>1741</v>
      </c>
      <c r="W79" s="117">
        <v>9</v>
      </c>
      <c r="X79" s="117" t="s">
        <v>1678</v>
      </c>
      <c r="Y79" s="113" t="s">
        <v>2405</v>
      </c>
      <c r="Z79" s="118">
        <v>46417</v>
      </c>
      <c r="AA79" s="119">
        <v>6</v>
      </c>
      <c r="AB79" s="115" t="s">
        <v>1458</v>
      </c>
      <c r="AC79" s="115" t="s">
        <v>1682</v>
      </c>
      <c r="AD79" s="120">
        <v>46417</v>
      </c>
      <c r="AE79" s="115" t="s">
        <v>1406</v>
      </c>
      <c r="AF79" s="115" t="s">
        <v>982</v>
      </c>
      <c r="AG79" s="115" t="s">
        <v>1263</v>
      </c>
      <c r="AH79" s="115"/>
      <c r="AI79" s="115"/>
      <c r="AJ79" s="118"/>
      <c r="AK79" s="115" t="s">
        <v>1126</v>
      </c>
      <c r="AL79" s="115" t="s">
        <v>1247</v>
      </c>
      <c r="AM79" s="115"/>
      <c r="AN79" s="118">
        <v>45966</v>
      </c>
      <c r="AO79" s="118">
        <v>45993</v>
      </c>
      <c r="AP79" s="118">
        <v>46037</v>
      </c>
      <c r="AQ79" s="118">
        <v>46052</v>
      </c>
      <c r="AR79" s="121">
        <v>46417</v>
      </c>
      <c r="AS79" s="121">
        <v>46417</v>
      </c>
      <c r="AT79" s="114" t="s">
        <v>2831</v>
      </c>
      <c r="AU79" s="122" t="s">
        <v>1960</v>
      </c>
      <c r="AV79" s="120"/>
      <c r="AW79" s="119"/>
      <c r="AX79" s="192" t="str">
        <f>IFERROR(IF(PAC!$X79="F01 - CAPTAÇÃO DE RECURSO",1,""),"")</f>
        <v/>
      </c>
      <c r="AY79" s="192" t="str">
        <f>IFERROR(IF(PAC!$X79="F02 - LICITAÇÃO",1,""),"")</f>
        <v/>
      </c>
      <c r="AZ79" s="123">
        <f>IFERROR(IF(PAC!$X$6:$X$581="F03 - EXECUÇÃO DO OBJETO",1,""),"")</f>
        <v>1</v>
      </c>
      <c r="BA79" s="123" t="str">
        <f>IFERROR(IF(PAC!$X$6:$X$581="F04 - CONCLUÍDA",1,""),"")</f>
        <v/>
      </c>
      <c r="BB79" s="190">
        <f>IF(PAC!$R79&gt;0,0,PAC!$Q79)</f>
        <v>0</v>
      </c>
    </row>
    <row r="80" spans="1:54" s="2" customFormat="1" ht="101.25" customHeight="1" thickBot="1">
      <c r="A80" s="88">
        <f t="shared" si="1"/>
        <v>75</v>
      </c>
      <c r="B80" s="101">
        <v>2023</v>
      </c>
      <c r="C80" s="88" t="s">
        <v>605</v>
      </c>
      <c r="D80" s="88" t="s">
        <v>996</v>
      </c>
      <c r="E80" s="102" t="s">
        <v>1366</v>
      </c>
      <c r="F80" s="88" t="s">
        <v>53</v>
      </c>
      <c r="G80" s="88" t="s">
        <v>503</v>
      </c>
      <c r="H80" s="40" t="s">
        <v>1230</v>
      </c>
      <c r="I80" s="88" t="s">
        <v>1224</v>
      </c>
      <c r="J80" s="88" t="s">
        <v>361</v>
      </c>
      <c r="K80" s="18"/>
      <c r="L80" s="18">
        <v>2534418</v>
      </c>
      <c r="M80" s="18"/>
      <c r="N80" s="18">
        <v>133390.42000000001</v>
      </c>
      <c r="O80" s="18"/>
      <c r="P80" s="18">
        <v>2534418</v>
      </c>
      <c r="Q80" s="20">
        <f>SUM(PAC!$M80:$P80)</f>
        <v>2667808.42</v>
      </c>
      <c r="R80" s="20">
        <v>1442346.31</v>
      </c>
      <c r="S80" s="20">
        <f>IF(PAC!$R80&gt;0,PAC!$R80,PAC!$Q80)</f>
        <v>1442346.31</v>
      </c>
      <c r="T80" s="20" t="s">
        <v>1789</v>
      </c>
      <c r="U80" s="103" t="s">
        <v>1559</v>
      </c>
      <c r="V80" s="103" t="s">
        <v>1741</v>
      </c>
      <c r="W80" s="104">
        <v>8</v>
      </c>
      <c r="X80" s="104" t="s">
        <v>1678</v>
      </c>
      <c r="Y80" s="101" t="s">
        <v>2405</v>
      </c>
      <c r="Z80" s="87">
        <v>46417</v>
      </c>
      <c r="AA80" s="105">
        <v>48</v>
      </c>
      <c r="AB80" s="40" t="s">
        <v>1458</v>
      </c>
      <c r="AC80" s="40" t="s">
        <v>1682</v>
      </c>
      <c r="AD80" s="106">
        <v>46417</v>
      </c>
      <c r="AE80" s="40" t="s">
        <v>2003</v>
      </c>
      <c r="AF80" s="40" t="s">
        <v>982</v>
      </c>
      <c r="AG80" s="40" t="s">
        <v>1263</v>
      </c>
      <c r="AH80" s="40"/>
      <c r="AI80" s="40"/>
      <c r="AJ80" s="87"/>
      <c r="AK80" s="40" t="s">
        <v>1127</v>
      </c>
      <c r="AL80" s="40" t="s">
        <v>1248</v>
      </c>
      <c r="AM80" s="40"/>
      <c r="AN80" s="87">
        <v>45966</v>
      </c>
      <c r="AO80" s="87">
        <v>45993</v>
      </c>
      <c r="AP80" s="87">
        <v>46037</v>
      </c>
      <c r="AQ80" s="87">
        <v>46052</v>
      </c>
      <c r="AR80" s="107">
        <v>46417</v>
      </c>
      <c r="AS80" s="107">
        <v>46417</v>
      </c>
      <c r="AT80" s="102" t="s">
        <v>2832</v>
      </c>
      <c r="AU80" s="108" t="s">
        <v>1960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996</v>
      </c>
      <c r="E81" s="114" t="s">
        <v>1367</v>
      </c>
      <c r="F81" s="112" t="s">
        <v>53</v>
      </c>
      <c r="G81" s="112" t="s">
        <v>503</v>
      </c>
      <c r="H81" s="115" t="s">
        <v>1230</v>
      </c>
      <c r="I81" s="112" t="s">
        <v>1224</v>
      </c>
      <c r="J81" s="112" t="s">
        <v>361</v>
      </c>
      <c r="K81" s="31"/>
      <c r="L81" s="31">
        <v>2243804.5299999998</v>
      </c>
      <c r="M81" s="31"/>
      <c r="N81" s="31">
        <v>118094.97</v>
      </c>
      <c r="O81" s="31"/>
      <c r="P81" s="31">
        <v>2243804.5299999998</v>
      </c>
      <c r="Q81" s="33">
        <f>SUM(PAC!$M81:$P81)</f>
        <v>2361899.5</v>
      </c>
      <c r="R81" s="33">
        <v>881126</v>
      </c>
      <c r="S81" s="33">
        <f>IF(PAC!$R81&gt;0,PAC!$R81,PAC!$Q81)</f>
        <v>881126</v>
      </c>
      <c r="T81" s="33" t="s">
        <v>1573</v>
      </c>
      <c r="U81" s="116" t="s">
        <v>1559</v>
      </c>
      <c r="V81" s="116" t="s">
        <v>1741</v>
      </c>
      <c r="W81" s="117">
        <v>10</v>
      </c>
      <c r="X81" s="117" t="s">
        <v>1678</v>
      </c>
      <c r="Y81" s="113" t="s">
        <v>2405</v>
      </c>
      <c r="Z81" s="118">
        <v>46421</v>
      </c>
      <c r="AA81" s="119">
        <v>5</v>
      </c>
      <c r="AB81" s="115" t="s">
        <v>1458</v>
      </c>
      <c r="AC81" s="115" t="s">
        <v>1682</v>
      </c>
      <c r="AD81" s="120">
        <v>46421</v>
      </c>
      <c r="AE81" s="115" t="s">
        <v>2003</v>
      </c>
      <c r="AF81" s="115" t="s">
        <v>982</v>
      </c>
      <c r="AG81" s="115" t="s">
        <v>1263</v>
      </c>
      <c r="AH81" s="115"/>
      <c r="AI81" s="115"/>
      <c r="AJ81" s="118"/>
      <c r="AK81" s="115" t="s">
        <v>1120</v>
      </c>
      <c r="AL81" s="115" t="s">
        <v>1249</v>
      </c>
      <c r="AM81" s="115"/>
      <c r="AN81" s="118">
        <v>45966</v>
      </c>
      <c r="AO81" s="118">
        <v>45993</v>
      </c>
      <c r="AP81" s="118">
        <v>46037</v>
      </c>
      <c r="AQ81" s="118">
        <v>46052</v>
      </c>
      <c r="AR81" s="121">
        <v>46421</v>
      </c>
      <c r="AS81" s="121">
        <v>46421</v>
      </c>
      <c r="AT81" s="114" t="s">
        <v>2833</v>
      </c>
      <c r="AU81" s="122" t="s">
        <v>1959</v>
      </c>
      <c r="AV81" s="120"/>
      <c r="AW81" s="119"/>
      <c r="AX81" s="192" t="str">
        <f>IFERROR(IF(PAC!$X81="F01 - CAPTAÇÃO DE RECURSO",1,""),"")</f>
        <v/>
      </c>
      <c r="AY81" s="192" t="str">
        <f>IFERROR(IF(PAC!$X81="F02 - LICITAÇÃO",1,""),"")</f>
        <v/>
      </c>
      <c r="AZ81" s="123">
        <f>IFERROR(IF(PAC!$X$6:$X$581="F03 - EXECUÇÃO DO OBJETO",1,""),"")</f>
        <v>1</v>
      </c>
      <c r="BA81" s="123" t="str">
        <f>IFERROR(IF(PAC!$X$6:$X$581="F04 - CONCLUÍDA",1,""),"")</f>
        <v/>
      </c>
      <c r="BB81" s="190">
        <f>IF(PAC!$R81&gt;0,0,PAC!$Q81)</f>
        <v>0</v>
      </c>
    </row>
    <row r="82" spans="1:54" s="2" customFormat="1" ht="188.25" customHeight="1" thickBot="1">
      <c r="A82" s="88">
        <f t="shared" si="1"/>
        <v>77</v>
      </c>
      <c r="B82" s="101">
        <v>2023</v>
      </c>
      <c r="C82" s="88" t="s">
        <v>605</v>
      </c>
      <c r="D82" s="88" t="s">
        <v>996</v>
      </c>
      <c r="E82" s="102" t="s">
        <v>1368</v>
      </c>
      <c r="F82" s="88" t="s">
        <v>53</v>
      </c>
      <c r="G82" s="88" t="s">
        <v>503</v>
      </c>
      <c r="H82" s="40" t="s">
        <v>1230</v>
      </c>
      <c r="I82" s="88" t="s">
        <v>1224</v>
      </c>
      <c r="J82" s="88" t="s">
        <v>361</v>
      </c>
      <c r="K82" s="18"/>
      <c r="L82" s="18">
        <v>2065144.23</v>
      </c>
      <c r="M82" s="18"/>
      <c r="N82" s="18">
        <v>108691.8</v>
      </c>
      <c r="O82" s="18"/>
      <c r="P82" s="18">
        <v>2065144.23</v>
      </c>
      <c r="Q82" s="20">
        <f>SUM(PAC!$M82:$P82)</f>
        <v>2173836.0299999998</v>
      </c>
      <c r="R82" s="20">
        <v>1653372.57</v>
      </c>
      <c r="S82" s="20">
        <f>IF(PAC!$R82&gt;0,PAC!$R82,PAC!$Q82)</f>
        <v>1653372.57</v>
      </c>
      <c r="T82" s="20" t="s">
        <v>1573</v>
      </c>
      <c r="U82" s="103" t="s">
        <v>1559</v>
      </c>
      <c r="V82" s="103" t="s">
        <v>1741</v>
      </c>
      <c r="W82" s="104">
        <v>10</v>
      </c>
      <c r="X82" s="104" t="s">
        <v>1678</v>
      </c>
      <c r="Y82" s="101" t="s">
        <v>2405</v>
      </c>
      <c r="Z82" s="87">
        <v>46421</v>
      </c>
      <c r="AA82" s="105">
        <v>4.4800000000000004</v>
      </c>
      <c r="AB82" s="40" t="s">
        <v>1458</v>
      </c>
      <c r="AC82" s="40" t="s">
        <v>1682</v>
      </c>
      <c r="AD82" s="106">
        <v>46421</v>
      </c>
      <c r="AE82" s="40" t="s">
        <v>1478</v>
      </c>
      <c r="AF82" s="40" t="s">
        <v>982</v>
      </c>
      <c r="AG82" s="40" t="s">
        <v>1263</v>
      </c>
      <c r="AH82" s="40"/>
      <c r="AI82" s="40"/>
      <c r="AJ82" s="87"/>
      <c r="AK82" s="40" t="s">
        <v>1102</v>
      </c>
      <c r="AL82" s="40" t="s">
        <v>1251</v>
      </c>
      <c r="AM82" s="40"/>
      <c r="AN82" s="87">
        <v>45966</v>
      </c>
      <c r="AO82" s="87">
        <v>45993</v>
      </c>
      <c r="AP82" s="87">
        <v>46037</v>
      </c>
      <c r="AQ82" s="87">
        <v>46052</v>
      </c>
      <c r="AR82" s="107">
        <v>46421</v>
      </c>
      <c r="AS82" s="107">
        <v>46421</v>
      </c>
      <c r="AT82" s="102" t="s">
        <v>2834</v>
      </c>
      <c r="AU82" s="108" t="s">
        <v>1959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996</v>
      </c>
      <c r="E83" s="114" t="s">
        <v>1369</v>
      </c>
      <c r="F83" s="112" t="s">
        <v>53</v>
      </c>
      <c r="G83" s="112" t="s">
        <v>503</v>
      </c>
      <c r="H83" s="115" t="s">
        <v>1230</v>
      </c>
      <c r="I83" s="112" t="s">
        <v>1224</v>
      </c>
      <c r="J83" s="112" t="s">
        <v>361</v>
      </c>
      <c r="K83" s="31"/>
      <c r="L83" s="31">
        <v>1308299.82</v>
      </c>
      <c r="M83" s="31"/>
      <c r="N83" s="31">
        <v>68857.89</v>
      </c>
      <c r="O83" s="31"/>
      <c r="P83" s="31">
        <v>1308299.82</v>
      </c>
      <c r="Q83" s="33">
        <f>SUM(PAC!$M83:$P83)</f>
        <v>1377157.71</v>
      </c>
      <c r="R83" s="33">
        <v>917721.66</v>
      </c>
      <c r="S83" s="33">
        <f>IF(PAC!$R83&gt;0,PAC!$R83,PAC!$Q83)</f>
        <v>917721.66</v>
      </c>
      <c r="T83" s="33" t="s">
        <v>1573</v>
      </c>
      <c r="U83" s="116" t="s">
        <v>1559</v>
      </c>
      <c r="V83" s="116" t="s">
        <v>1741</v>
      </c>
      <c r="W83" s="117">
        <v>10</v>
      </c>
      <c r="X83" s="117" t="s">
        <v>1678</v>
      </c>
      <c r="Y83" s="113" t="s">
        <v>2405</v>
      </c>
      <c r="Z83" s="118">
        <v>46421</v>
      </c>
      <c r="AA83" s="119">
        <v>30</v>
      </c>
      <c r="AB83" s="115" t="s">
        <v>1458</v>
      </c>
      <c r="AC83" s="115" t="s">
        <v>1682</v>
      </c>
      <c r="AD83" s="120">
        <v>46421</v>
      </c>
      <c r="AE83" s="115" t="s">
        <v>1478</v>
      </c>
      <c r="AF83" s="115" t="s">
        <v>982</v>
      </c>
      <c r="AG83" s="115" t="s">
        <v>1263</v>
      </c>
      <c r="AH83" s="115"/>
      <c r="AI83" s="115"/>
      <c r="AJ83" s="118"/>
      <c r="AK83" s="115" t="s">
        <v>1103</v>
      </c>
      <c r="AL83" s="115" t="s">
        <v>1250</v>
      </c>
      <c r="AM83" s="115"/>
      <c r="AN83" s="118">
        <v>45966</v>
      </c>
      <c r="AO83" s="118">
        <v>45993</v>
      </c>
      <c r="AP83" s="118">
        <v>46037</v>
      </c>
      <c r="AQ83" s="118">
        <v>46052</v>
      </c>
      <c r="AR83" s="121">
        <v>46421</v>
      </c>
      <c r="AS83" s="121">
        <v>46421</v>
      </c>
      <c r="AT83" s="114" t="s">
        <v>2833</v>
      </c>
      <c r="AU83" s="122" t="s">
        <v>1959</v>
      </c>
      <c r="AV83" s="120"/>
      <c r="AW83" s="119"/>
      <c r="AX83" s="192" t="str">
        <f>IFERROR(IF(PAC!$X83="F01 - CAPTAÇÃO DE RECURSO",1,""),"")</f>
        <v/>
      </c>
      <c r="AY83" s="192" t="str">
        <f>IFERROR(IF(PAC!$X83="F02 - LICITAÇÃO",1,""),"")</f>
        <v/>
      </c>
      <c r="AZ83" s="123">
        <f>IFERROR(IF(PAC!$X$6:$X$581="F03 - EXECUÇÃO DO OBJETO",1,""),"")</f>
        <v>1</v>
      </c>
      <c r="BA83" s="123" t="str">
        <f>IFERROR(IF(PAC!$X$6:$X$581="F04 - CONCLUÍDA",1,""),"")</f>
        <v/>
      </c>
      <c r="BB83" s="190">
        <f>IF(PAC!$R83&gt;0,0,PAC!$Q83)</f>
        <v>0</v>
      </c>
    </row>
    <row r="84" spans="1:54" s="2" customFormat="1" ht="93" customHeight="1" thickBot="1">
      <c r="A84" s="88">
        <f t="shared" si="1"/>
        <v>79</v>
      </c>
      <c r="B84" s="101">
        <v>2023</v>
      </c>
      <c r="C84" s="88" t="s">
        <v>605</v>
      </c>
      <c r="D84" s="88" t="s">
        <v>996</v>
      </c>
      <c r="E84" s="102" t="s">
        <v>1352</v>
      </c>
      <c r="F84" s="88" t="s">
        <v>53</v>
      </c>
      <c r="G84" s="88" t="s">
        <v>503</v>
      </c>
      <c r="H84" s="40" t="s">
        <v>1230</v>
      </c>
      <c r="I84" s="88" t="s">
        <v>1224</v>
      </c>
      <c r="J84" s="88" t="s">
        <v>92</v>
      </c>
      <c r="K84" s="18"/>
      <c r="L84" s="18">
        <v>1851314.58</v>
      </c>
      <c r="M84" s="18">
        <v>1851314.58</v>
      </c>
      <c r="N84" s="18"/>
      <c r="O84" s="18"/>
      <c r="P84" s="18"/>
      <c r="Q84" s="20">
        <f>SUM(PAC!$M84:$P84)</f>
        <v>1851314.58</v>
      </c>
      <c r="R84" s="20">
        <v>3991375.19</v>
      </c>
      <c r="S84" s="20">
        <f>IF(PAC!$R84&gt;0,PAC!$R84,PAC!$Q84)</f>
        <v>3991375.19</v>
      </c>
      <c r="T84" s="20" t="s">
        <v>1576</v>
      </c>
      <c r="U84" s="103" t="s">
        <v>1556</v>
      </c>
      <c r="V84" s="103"/>
      <c r="W84" s="104">
        <v>12</v>
      </c>
      <c r="X84" s="104" t="s">
        <v>1678</v>
      </c>
      <c r="Y84" s="101" t="s">
        <v>2405</v>
      </c>
      <c r="Z84" s="87">
        <v>46433</v>
      </c>
      <c r="AA84" s="105">
        <v>55</v>
      </c>
      <c r="AB84" s="40" t="s">
        <v>1458</v>
      </c>
      <c r="AC84" s="40" t="s">
        <v>1682</v>
      </c>
      <c r="AD84" s="106">
        <v>46433</v>
      </c>
      <c r="AE84" s="40" t="s">
        <v>1714</v>
      </c>
      <c r="AF84" s="40" t="s">
        <v>648</v>
      </c>
      <c r="AG84" s="40" t="s">
        <v>511</v>
      </c>
      <c r="AH84" s="40" t="s">
        <v>963</v>
      </c>
      <c r="AI84" s="40"/>
      <c r="AJ84" s="87"/>
      <c r="AK84" s="40" t="s">
        <v>1199</v>
      </c>
      <c r="AL84" s="40" t="s">
        <v>1198</v>
      </c>
      <c r="AM84" s="40"/>
      <c r="AN84" s="87">
        <v>45882</v>
      </c>
      <c r="AO84" s="87">
        <v>45947</v>
      </c>
      <c r="AP84" s="87">
        <v>45992</v>
      </c>
      <c r="AQ84" s="87">
        <v>46002</v>
      </c>
      <c r="AR84" s="107">
        <v>46433</v>
      </c>
      <c r="AS84" s="107">
        <v>46433</v>
      </c>
      <c r="AT84" s="102" t="s">
        <v>2710</v>
      </c>
      <c r="AU84" s="108" t="s">
        <v>1713</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996</v>
      </c>
      <c r="E85" s="114" t="s">
        <v>1353</v>
      </c>
      <c r="F85" s="112" t="s">
        <v>53</v>
      </c>
      <c r="G85" s="112" t="s">
        <v>503</v>
      </c>
      <c r="H85" s="115" t="s">
        <v>1230</v>
      </c>
      <c r="I85" s="112" t="s">
        <v>1224</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1851</v>
      </c>
      <c r="U85" s="116" t="s">
        <v>1556</v>
      </c>
      <c r="V85" s="116"/>
      <c r="W85" s="117">
        <v>7</v>
      </c>
      <c r="X85" s="117" t="s">
        <v>1678</v>
      </c>
      <c r="Y85" s="113" t="s">
        <v>2405</v>
      </c>
      <c r="Z85" s="118">
        <v>46548</v>
      </c>
      <c r="AA85" s="119">
        <v>5.5</v>
      </c>
      <c r="AB85" s="115" t="s">
        <v>1458</v>
      </c>
      <c r="AC85" s="115" t="s">
        <v>1682</v>
      </c>
      <c r="AD85" s="120">
        <v>46548</v>
      </c>
      <c r="AE85" s="115" t="s">
        <v>1682</v>
      </c>
      <c r="AF85" s="115" t="s">
        <v>648</v>
      </c>
      <c r="AG85" s="115" t="s">
        <v>511</v>
      </c>
      <c r="AH85" s="115" t="s">
        <v>963</v>
      </c>
      <c r="AI85" s="115"/>
      <c r="AJ85" s="118"/>
      <c r="AK85" s="115" t="s">
        <v>1166</v>
      </c>
      <c r="AL85" s="115" t="s">
        <v>1190</v>
      </c>
      <c r="AM85" s="115"/>
      <c r="AN85" s="118">
        <v>45955</v>
      </c>
      <c r="AO85" s="118">
        <v>46035</v>
      </c>
      <c r="AP85" s="118">
        <v>46088</v>
      </c>
      <c r="AQ85" s="118">
        <v>46120</v>
      </c>
      <c r="AR85" s="121">
        <v>46548</v>
      </c>
      <c r="AS85" s="121">
        <v>46548</v>
      </c>
      <c r="AT85" s="114" t="s">
        <v>2782</v>
      </c>
      <c r="AU85" s="122" t="s">
        <v>1956</v>
      </c>
      <c r="AV85" s="120"/>
      <c r="AW85" s="119"/>
      <c r="AX85" s="192" t="str">
        <f>IFERROR(IF(PAC!$X85="F01 - CAPTAÇÃO DE RECURSO",1,""),"")</f>
        <v/>
      </c>
      <c r="AY85" s="192" t="str">
        <f>IFERROR(IF(PAC!$X85="F02 - LICITAÇÃO",1,""),"")</f>
        <v/>
      </c>
      <c r="AZ85" s="123">
        <f>IFERROR(IF(PAC!$X$6:$X$581="F03 - EXECUÇÃO DO OBJETO",1,""),"")</f>
        <v>1</v>
      </c>
      <c r="BA85" s="123" t="str">
        <f>IFERROR(IF(PAC!$X$6:$X$581="F04 - CONCLUÍDA",1,""),"")</f>
        <v/>
      </c>
      <c r="BB85" s="190">
        <f>IF(PAC!$R85&gt;0,0,PAC!$Q85)</f>
        <v>0</v>
      </c>
    </row>
    <row r="86" spans="1:54" s="2" customFormat="1" ht="84" customHeight="1" thickBot="1">
      <c r="A86" s="88">
        <f t="shared" si="1"/>
        <v>81</v>
      </c>
      <c r="B86" s="101">
        <v>2023</v>
      </c>
      <c r="C86" s="88" t="s">
        <v>605</v>
      </c>
      <c r="D86" s="88" t="s">
        <v>996</v>
      </c>
      <c r="E86" s="102" t="s">
        <v>1315</v>
      </c>
      <c r="F86" s="88" t="s">
        <v>53</v>
      </c>
      <c r="G86" s="88" t="s">
        <v>503</v>
      </c>
      <c r="H86" s="40" t="s">
        <v>1230</v>
      </c>
      <c r="I86" s="88" t="s">
        <v>1224</v>
      </c>
      <c r="J86" s="88" t="s">
        <v>361</v>
      </c>
      <c r="K86" s="18"/>
      <c r="L86" s="18">
        <v>4303340</v>
      </c>
      <c r="M86" s="18">
        <v>4303340</v>
      </c>
      <c r="N86" s="18"/>
      <c r="O86" s="18"/>
      <c r="P86" s="18"/>
      <c r="Q86" s="20">
        <f>SUM(PAC!$M86:$P86)</f>
        <v>4303340</v>
      </c>
      <c r="R86" s="20">
        <v>5012395.63</v>
      </c>
      <c r="S86" s="20">
        <f>IF(PAC!$R86&gt;0,PAC!$R86,PAC!$Q86)</f>
        <v>5012395.63</v>
      </c>
      <c r="T86" s="20" t="s">
        <v>1575</v>
      </c>
      <c r="U86" s="103" t="s">
        <v>1556</v>
      </c>
      <c r="V86" s="103"/>
      <c r="W86" s="104">
        <v>15</v>
      </c>
      <c r="X86" s="104" t="s">
        <v>1678</v>
      </c>
      <c r="Y86" s="101" t="s">
        <v>2405</v>
      </c>
      <c r="Z86" s="87">
        <v>46507</v>
      </c>
      <c r="AA86" s="105">
        <v>5</v>
      </c>
      <c r="AB86" s="40" t="s">
        <v>1458</v>
      </c>
      <c r="AC86" s="40" t="s">
        <v>1682</v>
      </c>
      <c r="AD86" s="106">
        <v>46507</v>
      </c>
      <c r="AE86" s="40" t="s">
        <v>1682</v>
      </c>
      <c r="AF86" s="40" t="s">
        <v>646</v>
      </c>
      <c r="AG86" s="40" t="s">
        <v>509</v>
      </c>
      <c r="AH86" s="40" t="s">
        <v>963</v>
      </c>
      <c r="AI86" s="40"/>
      <c r="AJ86" s="87"/>
      <c r="AK86" s="40" t="s">
        <v>1118</v>
      </c>
      <c r="AL86" s="40" t="s">
        <v>1050</v>
      </c>
      <c r="AM86" s="40"/>
      <c r="AN86" s="87">
        <v>45878</v>
      </c>
      <c r="AO86" s="87">
        <v>45946</v>
      </c>
      <c r="AP86" s="87">
        <v>45986</v>
      </c>
      <c r="AQ86" s="87">
        <v>46050</v>
      </c>
      <c r="AR86" s="107">
        <v>46507</v>
      </c>
      <c r="AS86" s="107">
        <v>46507</v>
      </c>
      <c r="AT86" s="102" t="s">
        <v>2852</v>
      </c>
      <c r="AU86" s="108" t="s">
        <v>1961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996</v>
      </c>
      <c r="E87" s="114" t="s">
        <v>1316</v>
      </c>
      <c r="F87" s="112" t="s">
        <v>53</v>
      </c>
      <c r="G87" s="112" t="s">
        <v>503</v>
      </c>
      <c r="H87" s="115" t="s">
        <v>1230</v>
      </c>
      <c r="I87" s="112" t="s">
        <v>1224</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1575</v>
      </c>
      <c r="U87" s="116" t="s">
        <v>1556</v>
      </c>
      <c r="V87" s="116"/>
      <c r="W87" s="117">
        <v>8</v>
      </c>
      <c r="X87" s="117" t="s">
        <v>1678</v>
      </c>
      <c r="Y87" s="113" t="s">
        <v>2405</v>
      </c>
      <c r="Z87" s="118">
        <v>46507</v>
      </c>
      <c r="AA87" s="119">
        <v>72.31</v>
      </c>
      <c r="AB87" s="115" t="s">
        <v>1458</v>
      </c>
      <c r="AC87" s="115" t="s">
        <v>1682</v>
      </c>
      <c r="AD87" s="120">
        <v>46507</v>
      </c>
      <c r="AE87" s="115" t="s">
        <v>1682</v>
      </c>
      <c r="AF87" s="115" t="s">
        <v>646</v>
      </c>
      <c r="AG87" s="115" t="s">
        <v>509</v>
      </c>
      <c r="AH87" s="115" t="s">
        <v>963</v>
      </c>
      <c r="AI87" s="115"/>
      <c r="AJ87" s="118"/>
      <c r="AK87" s="115" t="s">
        <v>1145</v>
      </c>
      <c r="AL87" s="115" t="s">
        <v>1071</v>
      </c>
      <c r="AM87" s="115"/>
      <c r="AN87" s="118">
        <v>45878</v>
      </c>
      <c r="AO87" s="118">
        <v>45946</v>
      </c>
      <c r="AP87" s="118">
        <v>45986</v>
      </c>
      <c r="AQ87" s="118">
        <v>46050</v>
      </c>
      <c r="AR87" s="121">
        <v>46507</v>
      </c>
      <c r="AS87" s="121">
        <v>46507</v>
      </c>
      <c r="AT87" s="114" t="s">
        <v>2840</v>
      </c>
      <c r="AU87" s="122" t="s">
        <v>1961</v>
      </c>
      <c r="AV87" s="120"/>
      <c r="AW87" s="119"/>
      <c r="AX87" s="192" t="str">
        <f>IFERROR(IF(PAC!$X87="F01 - CAPTAÇÃO DE RECURSO",1,""),"")</f>
        <v/>
      </c>
      <c r="AY87" s="192" t="str">
        <f>IFERROR(IF(PAC!$X87="F02 - LICITAÇÃO",1,""),"")</f>
        <v/>
      </c>
      <c r="AZ87" s="123">
        <f>IFERROR(IF(PAC!$X$6:$X$581="F03 - EXECUÇÃO DO OBJETO",1,""),"")</f>
        <v>1</v>
      </c>
      <c r="BA87" s="123" t="str">
        <f>IFERROR(IF(PAC!$X$6:$X$581="F04 - CONCLUÍDA",1,""),"")</f>
        <v/>
      </c>
      <c r="BB87" s="190">
        <f>IF(PAC!$R87&gt;0,0,PAC!$Q87)</f>
        <v>0</v>
      </c>
    </row>
    <row r="88" spans="1:54" s="1" customFormat="1" ht="95.25" customHeight="1" thickBot="1">
      <c r="A88" s="88">
        <f t="shared" si="1"/>
        <v>83</v>
      </c>
      <c r="B88" s="101">
        <v>2023</v>
      </c>
      <c r="C88" s="88" t="s">
        <v>605</v>
      </c>
      <c r="D88" s="88" t="s">
        <v>996</v>
      </c>
      <c r="E88" s="102" t="s">
        <v>1317</v>
      </c>
      <c r="F88" s="88" t="s">
        <v>53</v>
      </c>
      <c r="G88" s="88" t="s">
        <v>503</v>
      </c>
      <c r="H88" s="40" t="s">
        <v>1230</v>
      </c>
      <c r="I88" s="88" t="s">
        <v>1224</v>
      </c>
      <c r="J88" s="88" t="s">
        <v>361</v>
      </c>
      <c r="K88" s="18"/>
      <c r="L88" s="18">
        <v>887672.74</v>
      </c>
      <c r="M88" s="18">
        <v>887672.74</v>
      </c>
      <c r="N88" s="18"/>
      <c r="O88" s="18"/>
      <c r="P88" s="18"/>
      <c r="Q88" s="20">
        <f>SUM(PAC!$M88:$P88)</f>
        <v>887672.74</v>
      </c>
      <c r="R88" s="20">
        <v>582631.24</v>
      </c>
      <c r="S88" s="20">
        <f>IF(PAC!$R88&gt;0,PAC!$R88,PAC!$Q88)</f>
        <v>582631.24</v>
      </c>
      <c r="T88" s="20" t="s">
        <v>1569</v>
      </c>
      <c r="U88" s="103" t="s">
        <v>1556</v>
      </c>
      <c r="V88" s="103"/>
      <c r="W88" s="104">
        <v>7</v>
      </c>
      <c r="X88" s="104" t="s">
        <v>1476</v>
      </c>
      <c r="Y88" s="101" t="s">
        <v>2404</v>
      </c>
      <c r="Z88" s="87">
        <v>46158</v>
      </c>
      <c r="AA88" s="105">
        <v>100</v>
      </c>
      <c r="AB88" s="40" t="s">
        <v>1459</v>
      </c>
      <c r="AC88" s="40" t="s">
        <v>1680</v>
      </c>
      <c r="AD88" s="106"/>
      <c r="AE88" s="40"/>
      <c r="AF88" s="40" t="s">
        <v>646</v>
      </c>
      <c r="AG88" s="40" t="s">
        <v>509</v>
      </c>
      <c r="AH88" s="40" t="s">
        <v>963</v>
      </c>
      <c r="AI88" s="40"/>
      <c r="AJ88" s="87"/>
      <c r="AK88" s="40" t="s">
        <v>1117</v>
      </c>
      <c r="AL88" s="40" t="s">
        <v>1047</v>
      </c>
      <c r="AM88" s="40"/>
      <c r="AN88" s="87">
        <v>45715</v>
      </c>
      <c r="AO88" s="87">
        <v>45762</v>
      </c>
      <c r="AP88" s="87">
        <v>45812</v>
      </c>
      <c r="AQ88" s="87">
        <v>45901</v>
      </c>
      <c r="AR88" s="107">
        <v>46158</v>
      </c>
      <c r="AS88" s="107">
        <v>46158</v>
      </c>
      <c r="AT88" s="128" t="s">
        <v>2580</v>
      </c>
      <c r="AU88" s="108" t="s">
        <v>2032</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996</v>
      </c>
      <c r="E89" s="114" t="s">
        <v>1318</v>
      </c>
      <c r="F89" s="112" t="s">
        <v>53</v>
      </c>
      <c r="G89" s="112" t="s">
        <v>503</v>
      </c>
      <c r="H89" s="115" t="s">
        <v>1230</v>
      </c>
      <c r="I89" s="112" t="s">
        <v>1224</v>
      </c>
      <c r="J89" s="112" t="s">
        <v>361</v>
      </c>
      <c r="K89" s="31"/>
      <c r="L89" s="31">
        <v>5064376.93</v>
      </c>
      <c r="M89" s="31">
        <v>5064376.93</v>
      </c>
      <c r="N89" s="31"/>
      <c r="O89" s="31"/>
      <c r="P89" s="31"/>
      <c r="Q89" s="33">
        <f>SUM(PAC!$M89:$P89)</f>
        <v>5064376.93</v>
      </c>
      <c r="R89" s="33">
        <v>3352854.71</v>
      </c>
      <c r="S89" s="33">
        <f>IF(PAC!$R89&gt;0,PAC!$R89,PAC!$Q89)</f>
        <v>3352854.71</v>
      </c>
      <c r="T89" s="33" t="s">
        <v>1866</v>
      </c>
      <c r="U89" s="116" t="s">
        <v>1556</v>
      </c>
      <c r="V89" s="116"/>
      <c r="W89" s="117">
        <v>13</v>
      </c>
      <c r="X89" s="117" t="s">
        <v>1678</v>
      </c>
      <c r="Y89" s="113" t="s">
        <v>2405</v>
      </c>
      <c r="Z89" s="118">
        <v>46486</v>
      </c>
      <c r="AA89" s="119">
        <v>3</v>
      </c>
      <c r="AB89" s="115" t="s">
        <v>1458</v>
      </c>
      <c r="AC89" s="115" t="s">
        <v>1682</v>
      </c>
      <c r="AD89" s="120">
        <v>46486</v>
      </c>
      <c r="AE89" s="115" t="s">
        <v>1682</v>
      </c>
      <c r="AF89" s="115" t="s">
        <v>646</v>
      </c>
      <c r="AG89" s="115" t="s">
        <v>509</v>
      </c>
      <c r="AH89" s="115" t="s">
        <v>963</v>
      </c>
      <c r="AI89" s="115"/>
      <c r="AJ89" s="118"/>
      <c r="AK89" s="115" t="s">
        <v>1135</v>
      </c>
      <c r="AL89" s="115" t="s">
        <v>1022</v>
      </c>
      <c r="AM89" s="115"/>
      <c r="AN89" s="118">
        <v>45946</v>
      </c>
      <c r="AO89" s="118">
        <v>46027</v>
      </c>
      <c r="AP89" s="118">
        <v>46092</v>
      </c>
      <c r="AQ89" s="118">
        <v>46121</v>
      </c>
      <c r="AR89" s="121">
        <v>46486</v>
      </c>
      <c r="AS89" s="121">
        <v>46486</v>
      </c>
      <c r="AT89" s="127" t="s">
        <v>2841</v>
      </c>
      <c r="AU89" s="122" t="s">
        <v>1975</v>
      </c>
      <c r="AV89" s="120"/>
      <c r="AW89" s="119"/>
      <c r="AX89" s="192" t="str">
        <f>IFERROR(IF(PAC!$X89="F01 - CAPTAÇÃO DE RECURSO",1,""),"")</f>
        <v/>
      </c>
      <c r="AY89" s="192" t="str">
        <f>IFERROR(IF(PAC!$X89="F02 - LICITAÇÃO",1,""),"")</f>
        <v/>
      </c>
      <c r="AZ89" s="123">
        <f>IFERROR(IF(PAC!$X$6:$X$581="F03 - EXECUÇÃO DO OBJETO",1,""),"")</f>
        <v>1</v>
      </c>
      <c r="BA89" s="123" t="str">
        <f>IFERROR(IF(PAC!$X$6:$X$581="F04 - CONCLUÍDA",1,""),"")</f>
        <v/>
      </c>
      <c r="BB89" s="190">
        <f>IF(PAC!$R89&gt;0,0,PAC!$Q89)</f>
        <v>0</v>
      </c>
    </row>
    <row r="90" spans="1:54" s="1" customFormat="1" ht="153.75" customHeight="1" thickBot="1">
      <c r="A90" s="88">
        <f t="shared" si="1"/>
        <v>85</v>
      </c>
      <c r="B90" s="101">
        <v>2023</v>
      </c>
      <c r="C90" s="88" t="s">
        <v>605</v>
      </c>
      <c r="D90" s="88" t="s">
        <v>996</v>
      </c>
      <c r="E90" s="102" t="s">
        <v>1319</v>
      </c>
      <c r="F90" s="88" t="s">
        <v>53</v>
      </c>
      <c r="G90" s="88" t="s">
        <v>503</v>
      </c>
      <c r="H90" s="40" t="s">
        <v>1230</v>
      </c>
      <c r="I90" s="88" t="s">
        <v>1224</v>
      </c>
      <c r="J90" s="88" t="s">
        <v>361</v>
      </c>
      <c r="K90" s="18"/>
      <c r="L90" s="18">
        <v>1737214.3</v>
      </c>
      <c r="M90" s="18">
        <v>1737214.3</v>
      </c>
      <c r="N90" s="18"/>
      <c r="O90" s="18"/>
      <c r="P90" s="18"/>
      <c r="Q90" s="20">
        <f>SUM(PAC!$M90:$P90)</f>
        <v>1737214.3</v>
      </c>
      <c r="R90" s="20">
        <v>1256096.46</v>
      </c>
      <c r="S90" s="20">
        <f>IF(PAC!$R90&gt;0,PAC!$R90,PAC!$Q90)</f>
        <v>1256096.46</v>
      </c>
      <c r="T90" s="20" t="s">
        <v>1570</v>
      </c>
      <c r="U90" s="103" t="s">
        <v>1556</v>
      </c>
      <c r="V90" s="103"/>
      <c r="W90" s="104">
        <v>11</v>
      </c>
      <c r="X90" s="104" t="s">
        <v>1678</v>
      </c>
      <c r="Y90" s="101" t="s">
        <v>2405</v>
      </c>
      <c r="Z90" s="87">
        <v>46329</v>
      </c>
      <c r="AA90" s="105">
        <v>65.34</v>
      </c>
      <c r="AB90" s="40" t="s">
        <v>1458</v>
      </c>
      <c r="AC90" s="40" t="s">
        <v>1478</v>
      </c>
      <c r="AD90" s="106">
        <v>46329</v>
      </c>
      <c r="AE90" s="40" t="s">
        <v>1478</v>
      </c>
      <c r="AF90" s="40" t="s">
        <v>646</v>
      </c>
      <c r="AG90" s="40" t="s">
        <v>509</v>
      </c>
      <c r="AH90" s="40" t="s">
        <v>963</v>
      </c>
      <c r="AI90" s="40"/>
      <c r="AJ90" s="87"/>
      <c r="AK90" s="40" t="s">
        <v>1157</v>
      </c>
      <c r="AL90" s="40" t="s">
        <v>1015</v>
      </c>
      <c r="AM90" s="40"/>
      <c r="AN90" s="87">
        <v>45715</v>
      </c>
      <c r="AO90" s="87">
        <v>45762</v>
      </c>
      <c r="AP90" s="87">
        <v>45812</v>
      </c>
      <c r="AQ90" s="87">
        <v>45901</v>
      </c>
      <c r="AR90" s="107">
        <v>46329</v>
      </c>
      <c r="AS90" s="107">
        <v>46329</v>
      </c>
      <c r="AT90" s="102" t="s">
        <v>2842</v>
      </c>
      <c r="AU90" s="108" t="s">
        <v>1967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996</v>
      </c>
      <c r="E91" s="114" t="s">
        <v>1320</v>
      </c>
      <c r="F91" s="112" t="s">
        <v>53</v>
      </c>
      <c r="G91" s="112" t="s">
        <v>503</v>
      </c>
      <c r="H91" s="115" t="s">
        <v>1230</v>
      </c>
      <c r="I91" s="112" t="s">
        <v>1224</v>
      </c>
      <c r="J91" s="112" t="s">
        <v>361</v>
      </c>
      <c r="K91" s="31"/>
      <c r="L91" s="31">
        <v>4185649.63</v>
      </c>
      <c r="M91" s="31">
        <v>4185649.63</v>
      </c>
      <c r="N91" s="31"/>
      <c r="O91" s="31"/>
      <c r="P91" s="31"/>
      <c r="Q91" s="33">
        <f>SUM(PAC!$M91:$P91)</f>
        <v>4185649.63</v>
      </c>
      <c r="R91" s="33">
        <v>6905022.54</v>
      </c>
      <c r="S91" s="33">
        <f>IF(PAC!$R91&gt;0,PAC!$R91,PAC!$Q91)</f>
        <v>6905022.54</v>
      </c>
      <c r="T91" s="33" t="s">
        <v>1569</v>
      </c>
      <c r="U91" s="116" t="s">
        <v>1556</v>
      </c>
      <c r="V91" s="116"/>
      <c r="W91" s="117">
        <v>20</v>
      </c>
      <c r="X91" s="117" t="s">
        <v>1678</v>
      </c>
      <c r="Y91" s="113" t="s">
        <v>2405</v>
      </c>
      <c r="Z91" s="118">
        <v>46510</v>
      </c>
      <c r="AA91" s="119">
        <v>15.5</v>
      </c>
      <c r="AB91" s="115" t="s">
        <v>1458</v>
      </c>
      <c r="AC91" s="115" t="s">
        <v>1282</v>
      </c>
      <c r="AD91" s="120">
        <v>46510</v>
      </c>
      <c r="AE91" s="115" t="s">
        <v>1478</v>
      </c>
      <c r="AF91" s="115" t="s">
        <v>646</v>
      </c>
      <c r="AG91" s="115" t="s">
        <v>509</v>
      </c>
      <c r="AH91" s="115" t="s">
        <v>963</v>
      </c>
      <c r="AI91" s="115"/>
      <c r="AJ91" s="118"/>
      <c r="AK91" s="115" t="s">
        <v>1130</v>
      </c>
      <c r="AL91" s="115" t="s">
        <v>1052</v>
      </c>
      <c r="AM91" s="115"/>
      <c r="AN91" s="118">
        <v>45715</v>
      </c>
      <c r="AO91" s="118">
        <v>45762</v>
      </c>
      <c r="AP91" s="118">
        <v>45812</v>
      </c>
      <c r="AQ91" s="118">
        <v>45901</v>
      </c>
      <c r="AR91" s="121">
        <v>46510</v>
      </c>
      <c r="AS91" s="121">
        <v>46510</v>
      </c>
      <c r="AT91" s="114" t="s">
        <v>2843</v>
      </c>
      <c r="AU91" s="122" t="s">
        <v>1962</v>
      </c>
      <c r="AV91" s="120"/>
      <c r="AW91" s="119"/>
      <c r="AX91" s="192" t="str">
        <f>IFERROR(IF(PAC!$X91="F01 - CAPTAÇÃO DE RECURSO",1,""),"")</f>
        <v/>
      </c>
      <c r="AY91" s="192" t="str">
        <f>IFERROR(IF(PAC!$X91="F02 - LICITAÇÃO",1,""),"")</f>
        <v/>
      </c>
      <c r="AZ91" s="123">
        <f>IFERROR(IF(PAC!$X$6:$X$581="F03 - EXECUÇÃO DO OBJETO",1,""),"")</f>
        <v>1</v>
      </c>
      <c r="BA91" s="123" t="str">
        <f>IFERROR(IF(PAC!$X$6:$X$581="F04 - CONCLUÍDA",1,""),"")</f>
        <v/>
      </c>
      <c r="BB91" s="190">
        <f>IF(PAC!$R91&gt;0,0,PAC!$Q91)</f>
        <v>0</v>
      </c>
    </row>
    <row r="92" spans="1:54" s="1" customFormat="1" ht="122.25" customHeight="1" thickBot="1">
      <c r="A92" s="88">
        <f t="shared" si="1"/>
        <v>87</v>
      </c>
      <c r="B92" s="101">
        <v>2023</v>
      </c>
      <c r="C92" s="88" t="s">
        <v>605</v>
      </c>
      <c r="D92" s="88" t="s">
        <v>996</v>
      </c>
      <c r="E92" s="102" t="s">
        <v>1651</v>
      </c>
      <c r="F92" s="88" t="s">
        <v>53</v>
      </c>
      <c r="G92" s="88" t="s">
        <v>503</v>
      </c>
      <c r="H92" s="40" t="s">
        <v>1230</v>
      </c>
      <c r="I92" s="88" t="s">
        <v>1224</v>
      </c>
      <c r="J92" s="88" t="s">
        <v>361</v>
      </c>
      <c r="K92" s="18"/>
      <c r="L92" s="18">
        <v>1048046.63</v>
      </c>
      <c r="M92" s="18">
        <v>1048046.63</v>
      </c>
      <c r="N92" s="18"/>
      <c r="O92" s="18"/>
      <c r="P92" s="18"/>
      <c r="Q92" s="20">
        <f>SUM(PAC!$M92:$P92)</f>
        <v>1048046.63</v>
      </c>
      <c r="R92" s="20">
        <v>1007391.14</v>
      </c>
      <c r="S92" s="20">
        <f>IF(PAC!$R92&gt;0,PAC!$R92,PAC!$Q92)</f>
        <v>1007391.14</v>
      </c>
      <c r="T92" s="20" t="s">
        <v>1570</v>
      </c>
      <c r="U92" s="103" t="s">
        <v>1556</v>
      </c>
      <c r="V92" s="103"/>
      <c r="W92" s="104">
        <v>10</v>
      </c>
      <c r="X92" s="104" t="s">
        <v>1678</v>
      </c>
      <c r="Y92" s="101" t="s">
        <v>2405</v>
      </c>
      <c r="Z92" s="87">
        <v>46329</v>
      </c>
      <c r="AA92" s="105">
        <v>33.770000000000003</v>
      </c>
      <c r="AB92" s="40" t="s">
        <v>1458</v>
      </c>
      <c r="AC92" s="40" t="s">
        <v>2494</v>
      </c>
      <c r="AD92" s="106">
        <v>46329</v>
      </c>
      <c r="AE92" s="40" t="s">
        <v>1478</v>
      </c>
      <c r="AF92" s="40" t="s">
        <v>646</v>
      </c>
      <c r="AG92" s="40" t="s">
        <v>509</v>
      </c>
      <c r="AH92" s="40" t="s">
        <v>963</v>
      </c>
      <c r="AI92" s="40"/>
      <c r="AJ92" s="87"/>
      <c r="AK92" s="40" t="s">
        <v>1128</v>
      </c>
      <c r="AL92" s="40" t="s">
        <v>1034</v>
      </c>
      <c r="AM92" s="40"/>
      <c r="AN92" s="87">
        <v>45715</v>
      </c>
      <c r="AO92" s="87">
        <v>45762</v>
      </c>
      <c r="AP92" s="87">
        <v>45812</v>
      </c>
      <c r="AQ92" s="87">
        <v>45901</v>
      </c>
      <c r="AR92" s="107">
        <v>46329</v>
      </c>
      <c r="AS92" s="107">
        <v>46329</v>
      </c>
      <c r="AT92" s="102" t="s">
        <v>2844</v>
      </c>
      <c r="AU92" s="108" t="s">
        <v>1967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996</v>
      </c>
      <c r="E93" s="114" t="s">
        <v>1321</v>
      </c>
      <c r="F93" s="112" t="s">
        <v>53</v>
      </c>
      <c r="G93" s="112" t="s">
        <v>503</v>
      </c>
      <c r="H93" s="115" t="s">
        <v>1230</v>
      </c>
      <c r="I93" s="112" t="s">
        <v>1224</v>
      </c>
      <c r="J93" s="112" t="s">
        <v>361</v>
      </c>
      <c r="K93" s="31"/>
      <c r="L93" s="31">
        <v>800452.91</v>
      </c>
      <c r="M93" s="31">
        <v>800452.91</v>
      </c>
      <c r="N93" s="31"/>
      <c r="O93" s="31"/>
      <c r="P93" s="31"/>
      <c r="Q93" s="33">
        <f>SUM(PAC!$M93:$P93)</f>
        <v>800452.91</v>
      </c>
      <c r="R93" s="33">
        <v>633856.19999999995</v>
      </c>
      <c r="S93" s="33">
        <f>IF(PAC!$R93&gt;0,PAC!$R93,PAC!$Q93)</f>
        <v>633856.19999999995</v>
      </c>
      <c r="T93" s="33" t="s">
        <v>1569</v>
      </c>
      <c r="U93" s="116" t="s">
        <v>1556</v>
      </c>
      <c r="V93" s="116"/>
      <c r="W93" s="117">
        <v>8</v>
      </c>
      <c r="X93" s="117" t="s">
        <v>1476</v>
      </c>
      <c r="Y93" s="113" t="s">
        <v>2404</v>
      </c>
      <c r="Z93" s="118">
        <v>46158</v>
      </c>
      <c r="AA93" s="119">
        <v>100</v>
      </c>
      <c r="AB93" s="115" t="s">
        <v>1459</v>
      </c>
      <c r="AC93" s="115" t="s">
        <v>1680</v>
      </c>
      <c r="AD93" s="120"/>
      <c r="AE93" s="115"/>
      <c r="AF93" s="115" t="s">
        <v>646</v>
      </c>
      <c r="AG93" s="115" t="s">
        <v>509</v>
      </c>
      <c r="AH93" s="115" t="s">
        <v>963</v>
      </c>
      <c r="AI93" s="115"/>
      <c r="AJ93" s="118"/>
      <c r="AK93" s="115" t="s">
        <v>1116</v>
      </c>
      <c r="AL93" s="115" t="s">
        <v>1046</v>
      </c>
      <c r="AM93" s="115"/>
      <c r="AN93" s="118">
        <v>45715</v>
      </c>
      <c r="AO93" s="118">
        <v>45762</v>
      </c>
      <c r="AP93" s="118">
        <v>45812</v>
      </c>
      <c r="AQ93" s="118">
        <v>45901</v>
      </c>
      <c r="AR93" s="121">
        <v>46158</v>
      </c>
      <c r="AS93" s="121">
        <v>46158</v>
      </c>
      <c r="AT93" s="114" t="s">
        <v>2196</v>
      </c>
      <c r="AU93" s="122" t="s">
        <v>2032</v>
      </c>
      <c r="AV93" s="120"/>
      <c r="AW93" s="119"/>
      <c r="AX93" s="192" t="str">
        <f>IFERROR(IF(PAC!$X93="F01 - CAPTAÇÃO DE RECURSO",1,""),"")</f>
        <v/>
      </c>
      <c r="AY93" s="192" t="str">
        <f>IFERROR(IF(PAC!$X93="F02 - LICITAÇÃO",1,""),"")</f>
        <v/>
      </c>
      <c r="AZ93" s="123" t="str">
        <f>IFERROR(IF(PAC!$X$6:$X$581="F03 - EXECUÇÃO DO OBJETO",1,""),"")</f>
        <v/>
      </c>
      <c r="BA93" s="123">
        <f>IFERROR(IF(PAC!$X$6:$X$581="F04 - CONCLUÍDA",1,""),"")</f>
        <v>1</v>
      </c>
      <c r="BB93" s="190">
        <f>IF(PAC!$R93&gt;0,0,PAC!$Q93)</f>
        <v>0</v>
      </c>
    </row>
    <row r="94" spans="1:54" s="1" customFormat="1" ht="165.75" customHeight="1" thickBot="1">
      <c r="A94" s="88">
        <f t="shared" si="1"/>
        <v>89</v>
      </c>
      <c r="B94" s="101">
        <v>2023</v>
      </c>
      <c r="C94" s="88" t="s">
        <v>605</v>
      </c>
      <c r="D94" s="88" t="s">
        <v>996</v>
      </c>
      <c r="E94" s="102" t="s">
        <v>1322</v>
      </c>
      <c r="F94" s="88" t="s">
        <v>53</v>
      </c>
      <c r="G94" s="88" t="s">
        <v>503</v>
      </c>
      <c r="H94" s="40" t="s">
        <v>1230</v>
      </c>
      <c r="I94" s="88" t="s">
        <v>1224</v>
      </c>
      <c r="J94" s="88" t="s">
        <v>361</v>
      </c>
      <c r="K94" s="18"/>
      <c r="L94" s="18">
        <v>852441.65</v>
      </c>
      <c r="M94" s="18">
        <v>852441.65</v>
      </c>
      <c r="N94" s="18"/>
      <c r="O94" s="18"/>
      <c r="P94" s="18"/>
      <c r="Q94" s="20">
        <f>SUM(PAC!$M94:$P94)</f>
        <v>852441.65</v>
      </c>
      <c r="R94" s="20">
        <v>1734440.47</v>
      </c>
      <c r="S94" s="20">
        <f>IF(PAC!$R94&gt;0,PAC!$R94,PAC!$Q94)</f>
        <v>1734440.47</v>
      </c>
      <c r="T94" s="20" t="s">
        <v>1575</v>
      </c>
      <c r="U94" s="103" t="s">
        <v>1556</v>
      </c>
      <c r="V94" s="103"/>
      <c r="W94" s="104">
        <v>10</v>
      </c>
      <c r="X94" s="104" t="s">
        <v>1678</v>
      </c>
      <c r="Y94" s="101" t="s">
        <v>2405</v>
      </c>
      <c r="Z94" s="87">
        <v>46507</v>
      </c>
      <c r="AA94" s="105">
        <v>6.3</v>
      </c>
      <c r="AB94" s="40" t="s">
        <v>1458</v>
      </c>
      <c r="AC94" s="40" t="s">
        <v>1682</v>
      </c>
      <c r="AD94" s="106">
        <v>46507</v>
      </c>
      <c r="AE94" s="40" t="s">
        <v>1682</v>
      </c>
      <c r="AF94" s="40" t="s">
        <v>646</v>
      </c>
      <c r="AG94" s="40" t="s">
        <v>509</v>
      </c>
      <c r="AH94" s="40" t="s">
        <v>963</v>
      </c>
      <c r="AI94" s="40"/>
      <c r="AJ94" s="87"/>
      <c r="AK94" s="40" t="s">
        <v>1144</v>
      </c>
      <c r="AL94" s="40" t="s">
        <v>1252</v>
      </c>
      <c r="AM94" s="40"/>
      <c r="AN94" s="87">
        <v>45878</v>
      </c>
      <c r="AO94" s="87">
        <v>45946</v>
      </c>
      <c r="AP94" s="87">
        <v>45986</v>
      </c>
      <c r="AQ94" s="87">
        <v>46050</v>
      </c>
      <c r="AR94" s="107">
        <v>46507</v>
      </c>
      <c r="AS94" s="107">
        <v>46507</v>
      </c>
      <c r="AT94" s="102" t="s">
        <v>2845</v>
      </c>
      <c r="AU94" s="108" t="s">
        <v>1961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996</v>
      </c>
      <c r="E95" s="114" t="s">
        <v>1323</v>
      </c>
      <c r="F95" s="112" t="s">
        <v>53</v>
      </c>
      <c r="G95" s="112" t="s">
        <v>503</v>
      </c>
      <c r="H95" s="115" t="s">
        <v>1230</v>
      </c>
      <c r="I95" s="112" t="s">
        <v>1224</v>
      </c>
      <c r="J95" s="112" t="s">
        <v>361</v>
      </c>
      <c r="K95" s="31"/>
      <c r="L95" s="31">
        <v>6514271.4199999999</v>
      </c>
      <c r="M95" s="31">
        <v>6514271.4199999999</v>
      </c>
      <c r="N95" s="31"/>
      <c r="O95" s="31"/>
      <c r="P95" s="31"/>
      <c r="Q95" s="33">
        <f>SUM(PAC!$M95:$P95)</f>
        <v>6514271.4199999999</v>
      </c>
      <c r="R95" s="33">
        <v>4550964.74</v>
      </c>
      <c r="S95" s="33">
        <f>IF(PAC!$R95&gt;0,PAC!$R95,PAC!$Q95)</f>
        <v>4550964.74</v>
      </c>
      <c r="T95" s="33" t="s">
        <v>1570</v>
      </c>
      <c r="U95" s="116" t="s">
        <v>1556</v>
      </c>
      <c r="V95" s="116"/>
      <c r="W95" s="117">
        <v>14</v>
      </c>
      <c r="X95" s="117" t="s">
        <v>1678</v>
      </c>
      <c r="Y95" s="113" t="s">
        <v>2405</v>
      </c>
      <c r="Z95" s="118">
        <v>46329</v>
      </c>
      <c r="AA95" s="119">
        <v>56.87</v>
      </c>
      <c r="AB95" s="115" t="s">
        <v>1458</v>
      </c>
      <c r="AC95" s="115" t="s">
        <v>1682</v>
      </c>
      <c r="AD95" s="120">
        <v>46329</v>
      </c>
      <c r="AE95" s="115" t="s">
        <v>1478</v>
      </c>
      <c r="AF95" s="115" t="s">
        <v>646</v>
      </c>
      <c r="AG95" s="115" t="s">
        <v>509</v>
      </c>
      <c r="AH95" s="115" t="s">
        <v>963</v>
      </c>
      <c r="AI95" s="115"/>
      <c r="AJ95" s="118"/>
      <c r="AK95" s="115" t="s">
        <v>1142</v>
      </c>
      <c r="AL95" s="115" t="s">
        <v>1063</v>
      </c>
      <c r="AM95" s="115"/>
      <c r="AN95" s="118">
        <v>45715</v>
      </c>
      <c r="AO95" s="118">
        <v>45762</v>
      </c>
      <c r="AP95" s="118">
        <v>45812</v>
      </c>
      <c r="AQ95" s="118">
        <v>45901</v>
      </c>
      <c r="AR95" s="121">
        <v>46329</v>
      </c>
      <c r="AS95" s="121">
        <v>46329</v>
      </c>
      <c r="AT95" s="114" t="s">
        <v>2846</v>
      </c>
      <c r="AU95" s="122" t="s">
        <v>1967</v>
      </c>
      <c r="AV95" s="120"/>
      <c r="AW95" s="119"/>
      <c r="AX95" s="192" t="str">
        <f>IFERROR(IF(PAC!$X95="F01 - CAPTAÇÃO DE RECURSO",1,""),"")</f>
        <v/>
      </c>
      <c r="AY95" s="192" t="str">
        <f>IFERROR(IF(PAC!$X95="F02 - LICITAÇÃO",1,""),"")</f>
        <v/>
      </c>
      <c r="AZ95" s="123">
        <f>IFERROR(IF(PAC!$X$6:$X$581="F03 - EXECUÇÃO DO OBJETO",1,""),"")</f>
        <v>1</v>
      </c>
      <c r="BA95" s="123" t="str">
        <f>IFERROR(IF(PAC!$X$6:$X$581="F04 - CONCLUÍDA",1,""),"")</f>
        <v/>
      </c>
      <c r="BB95" s="190">
        <f>IF(PAC!$R95&gt;0,0,PAC!$Q95)</f>
        <v>0</v>
      </c>
    </row>
    <row r="96" spans="1:54" s="1" customFormat="1" ht="188.25" customHeight="1" thickBot="1">
      <c r="A96" s="88">
        <f t="shared" si="1"/>
        <v>91</v>
      </c>
      <c r="B96" s="101">
        <v>2023</v>
      </c>
      <c r="C96" s="88" t="s">
        <v>605</v>
      </c>
      <c r="D96" s="88" t="s">
        <v>996</v>
      </c>
      <c r="E96" s="102" t="s">
        <v>1324</v>
      </c>
      <c r="F96" s="88" t="s">
        <v>53</v>
      </c>
      <c r="G96" s="88" t="s">
        <v>503</v>
      </c>
      <c r="H96" s="40" t="s">
        <v>1230</v>
      </c>
      <c r="I96" s="88" t="s">
        <v>1224</v>
      </c>
      <c r="J96" s="88" t="s">
        <v>361</v>
      </c>
      <c r="K96" s="18"/>
      <c r="L96" s="18">
        <v>1452260.94</v>
      </c>
      <c r="M96" s="18">
        <v>1452260.94</v>
      </c>
      <c r="N96" s="18"/>
      <c r="O96" s="18"/>
      <c r="P96" s="18"/>
      <c r="Q96" s="20">
        <f>SUM(PAC!$M96:$P96)</f>
        <v>1452260.94</v>
      </c>
      <c r="R96" s="20">
        <v>1359782.5</v>
      </c>
      <c r="S96" s="20">
        <f>IF(PAC!$R96&gt;0,PAC!$R96,PAC!$Q96)</f>
        <v>1359782.5</v>
      </c>
      <c r="T96" s="20" t="s">
        <v>1606</v>
      </c>
      <c r="U96" s="103" t="s">
        <v>1556</v>
      </c>
      <c r="V96" s="103"/>
      <c r="W96" s="104">
        <v>6</v>
      </c>
      <c r="X96" s="104" t="s">
        <v>1678</v>
      </c>
      <c r="Y96" s="101" t="s">
        <v>2405</v>
      </c>
      <c r="Z96" s="87">
        <v>46476</v>
      </c>
      <c r="AA96" s="105">
        <v>4</v>
      </c>
      <c r="AB96" s="40" t="s">
        <v>1458</v>
      </c>
      <c r="AC96" s="40" t="s">
        <v>1682</v>
      </c>
      <c r="AD96" s="106">
        <v>46476</v>
      </c>
      <c r="AE96" s="40" t="s">
        <v>1787</v>
      </c>
      <c r="AF96" s="40" t="s">
        <v>646</v>
      </c>
      <c r="AG96" s="40" t="s">
        <v>509</v>
      </c>
      <c r="AH96" s="40" t="s">
        <v>963</v>
      </c>
      <c r="AI96" s="40"/>
      <c r="AJ96" s="87"/>
      <c r="AK96" s="40" t="s">
        <v>1121</v>
      </c>
      <c r="AL96" s="40" t="s">
        <v>1064</v>
      </c>
      <c r="AM96" s="40"/>
      <c r="AN96" s="87">
        <v>45897</v>
      </c>
      <c r="AO96" s="87">
        <v>45964</v>
      </c>
      <c r="AP96" s="87">
        <v>46011</v>
      </c>
      <c r="AQ96" s="87">
        <v>46050</v>
      </c>
      <c r="AR96" s="107">
        <v>46476</v>
      </c>
      <c r="AS96" s="107">
        <v>46476</v>
      </c>
      <c r="AT96" s="102" t="s">
        <v>2847</v>
      </c>
      <c r="AU96" s="108" t="s">
        <v>1973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996</v>
      </c>
      <c r="E97" s="114" t="s">
        <v>1325</v>
      </c>
      <c r="F97" s="112" t="s">
        <v>53</v>
      </c>
      <c r="G97" s="112" t="s">
        <v>503</v>
      </c>
      <c r="H97" s="115" t="s">
        <v>1230</v>
      </c>
      <c r="I97" s="112" t="s">
        <v>1224</v>
      </c>
      <c r="J97" s="112" t="s">
        <v>361</v>
      </c>
      <c r="K97" s="31"/>
      <c r="L97" s="31">
        <v>1793636.85</v>
      </c>
      <c r="M97" s="31">
        <v>1793636.85</v>
      </c>
      <c r="N97" s="31"/>
      <c r="O97" s="31"/>
      <c r="P97" s="31"/>
      <c r="Q97" s="33">
        <f>SUM(PAC!$M97:$P97)</f>
        <v>1793636.85</v>
      </c>
      <c r="R97" s="33">
        <v>3371545.18</v>
      </c>
      <c r="S97" s="33">
        <f>IF(PAC!$R97&gt;0,PAC!$R97,PAC!$Q97)</f>
        <v>3371545.18</v>
      </c>
      <c r="T97" s="33" t="s">
        <v>1575</v>
      </c>
      <c r="U97" s="116" t="s">
        <v>1556</v>
      </c>
      <c r="V97" s="116"/>
      <c r="W97" s="117">
        <v>14</v>
      </c>
      <c r="X97" s="117" t="s">
        <v>1678</v>
      </c>
      <c r="Y97" s="113" t="s">
        <v>2405</v>
      </c>
      <c r="Z97" s="118">
        <v>46507</v>
      </c>
      <c r="AA97" s="119">
        <v>6</v>
      </c>
      <c r="AB97" s="115" t="s">
        <v>1458</v>
      </c>
      <c r="AC97" s="115" t="s">
        <v>1682</v>
      </c>
      <c r="AD97" s="120">
        <v>46507</v>
      </c>
      <c r="AE97" s="115" t="s">
        <v>1682</v>
      </c>
      <c r="AF97" s="115" t="s">
        <v>646</v>
      </c>
      <c r="AG97" s="115" t="s">
        <v>509</v>
      </c>
      <c r="AH97" s="115" t="s">
        <v>963</v>
      </c>
      <c r="AI97" s="115"/>
      <c r="AJ97" s="118"/>
      <c r="AK97" s="115" t="s">
        <v>1203</v>
      </c>
      <c r="AL97" s="115" t="s">
        <v>1253</v>
      </c>
      <c r="AM97" s="115"/>
      <c r="AN97" s="118">
        <v>45878</v>
      </c>
      <c r="AO97" s="118">
        <v>45946</v>
      </c>
      <c r="AP97" s="118">
        <v>45986</v>
      </c>
      <c r="AQ97" s="118">
        <v>46050</v>
      </c>
      <c r="AR97" s="121">
        <v>46507</v>
      </c>
      <c r="AS97" s="121">
        <v>46507</v>
      </c>
      <c r="AT97" s="114" t="s">
        <v>2853</v>
      </c>
      <c r="AU97" s="122" t="s">
        <v>1961</v>
      </c>
      <c r="AV97" s="120"/>
      <c r="AW97" s="119"/>
      <c r="AX97" s="192" t="str">
        <f>IFERROR(IF(PAC!$X97="F01 - CAPTAÇÃO DE RECURSO",1,""),"")</f>
        <v/>
      </c>
      <c r="AY97" s="192" t="str">
        <f>IFERROR(IF(PAC!$X97="F02 - LICITAÇÃO",1,""),"")</f>
        <v/>
      </c>
      <c r="AZ97" s="123">
        <f>IFERROR(IF(PAC!$X$6:$X$581="F03 - EXECUÇÃO DO OBJETO",1,""),"")</f>
        <v>1</v>
      </c>
      <c r="BA97" s="123" t="str">
        <f>IFERROR(IF(PAC!$X$6:$X$581="F04 - CONCLUÍDA",1,""),"")</f>
        <v/>
      </c>
      <c r="BB97" s="190">
        <f>IF(PAC!$R97&gt;0,0,PAC!$Q97)</f>
        <v>0</v>
      </c>
    </row>
    <row r="98" spans="1:54" s="1" customFormat="1" ht="158.25" customHeight="1" thickBot="1">
      <c r="A98" s="88">
        <f t="shared" si="1"/>
        <v>93</v>
      </c>
      <c r="B98" s="101">
        <v>2023</v>
      </c>
      <c r="C98" s="88" t="s">
        <v>605</v>
      </c>
      <c r="D98" s="88" t="s">
        <v>996</v>
      </c>
      <c r="E98" s="102" t="s">
        <v>1326</v>
      </c>
      <c r="F98" s="88" t="s">
        <v>53</v>
      </c>
      <c r="G98" s="88" t="s">
        <v>503</v>
      </c>
      <c r="H98" s="40" t="s">
        <v>1230</v>
      </c>
      <c r="I98" s="88" t="s">
        <v>1224</v>
      </c>
      <c r="J98" s="88" t="s">
        <v>361</v>
      </c>
      <c r="K98" s="18"/>
      <c r="L98" s="18">
        <v>1616314.19</v>
      </c>
      <c r="M98" s="18">
        <v>1616314.19</v>
      </c>
      <c r="N98" s="18"/>
      <c r="O98" s="18"/>
      <c r="P98" s="18"/>
      <c r="Q98" s="20">
        <f>SUM(PAC!$M98:$P98)</f>
        <v>1616314.19</v>
      </c>
      <c r="R98" s="20">
        <v>1432645.14</v>
      </c>
      <c r="S98" s="20">
        <f>IF(PAC!$R98&gt;0,PAC!$R98,PAC!$Q98)</f>
        <v>1432645.14</v>
      </c>
      <c r="T98" s="20" t="s">
        <v>1606</v>
      </c>
      <c r="U98" s="103" t="s">
        <v>1556</v>
      </c>
      <c r="V98" s="103"/>
      <c r="W98" s="104">
        <v>6</v>
      </c>
      <c r="X98" s="104" t="s">
        <v>1678</v>
      </c>
      <c r="Y98" s="101" t="s">
        <v>2405</v>
      </c>
      <c r="Z98" s="87">
        <v>46476</v>
      </c>
      <c r="AA98" s="105">
        <v>3</v>
      </c>
      <c r="AB98" s="40" t="s">
        <v>1458</v>
      </c>
      <c r="AC98" s="40" t="s">
        <v>1474</v>
      </c>
      <c r="AD98" s="106"/>
      <c r="AE98" s="40" t="s">
        <v>1787</v>
      </c>
      <c r="AF98" s="40" t="s">
        <v>646</v>
      </c>
      <c r="AG98" s="40" t="s">
        <v>509</v>
      </c>
      <c r="AH98" s="40" t="s">
        <v>963</v>
      </c>
      <c r="AI98" s="40"/>
      <c r="AJ98" s="87"/>
      <c r="AK98" s="40" t="s">
        <v>1119</v>
      </c>
      <c r="AL98" s="40" t="s">
        <v>1053</v>
      </c>
      <c r="AM98" s="40"/>
      <c r="AN98" s="87">
        <v>45897</v>
      </c>
      <c r="AO98" s="87">
        <v>45964</v>
      </c>
      <c r="AP98" s="87">
        <v>46011</v>
      </c>
      <c r="AQ98" s="87">
        <v>46050</v>
      </c>
      <c r="AR98" s="107">
        <v>46476</v>
      </c>
      <c r="AS98" s="107">
        <v>46476</v>
      </c>
      <c r="AT98" s="102" t="s">
        <v>2219</v>
      </c>
      <c r="AU98" s="108" t="s">
        <v>1974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996</v>
      </c>
      <c r="E99" s="114" t="s">
        <v>1327</v>
      </c>
      <c r="F99" s="112" t="s">
        <v>53</v>
      </c>
      <c r="G99" s="112" t="s">
        <v>503</v>
      </c>
      <c r="H99" s="115" t="s">
        <v>1230</v>
      </c>
      <c r="I99" s="112" t="s">
        <v>1224</v>
      </c>
      <c r="J99" s="112" t="s">
        <v>361</v>
      </c>
      <c r="K99" s="31"/>
      <c r="L99" s="31">
        <v>626014.43000000005</v>
      </c>
      <c r="M99" s="31">
        <v>626014.43000000005</v>
      </c>
      <c r="N99" s="31"/>
      <c r="O99" s="31"/>
      <c r="P99" s="31"/>
      <c r="Q99" s="33">
        <f>SUM(PAC!$M99:$P99)</f>
        <v>626014.43000000005</v>
      </c>
      <c r="R99" s="33">
        <v>410637.61</v>
      </c>
      <c r="S99" s="33">
        <f>IF(PAC!$R99&gt;0,PAC!$R99,PAC!$Q99)</f>
        <v>410637.61</v>
      </c>
      <c r="T99" s="33" t="s">
        <v>1866</v>
      </c>
      <c r="U99" s="116" t="s">
        <v>1556</v>
      </c>
      <c r="V99" s="116"/>
      <c r="W99" s="117">
        <v>4</v>
      </c>
      <c r="X99" s="117" t="s">
        <v>1678</v>
      </c>
      <c r="Y99" s="113" t="s">
        <v>2405</v>
      </c>
      <c r="Z99" s="118">
        <v>46486</v>
      </c>
      <c r="AA99" s="119">
        <v>1</v>
      </c>
      <c r="AB99" s="115" t="s">
        <v>1458</v>
      </c>
      <c r="AC99" s="115" t="s">
        <v>1474</v>
      </c>
      <c r="AD99" s="120"/>
      <c r="AE99" s="115" t="s">
        <v>1945</v>
      </c>
      <c r="AF99" s="115" t="s">
        <v>646</v>
      </c>
      <c r="AG99" s="115" t="s">
        <v>509</v>
      </c>
      <c r="AH99" s="115" t="s">
        <v>963</v>
      </c>
      <c r="AI99" s="115"/>
      <c r="AJ99" s="118"/>
      <c r="AK99" s="115" t="s">
        <v>1134</v>
      </c>
      <c r="AL99" s="115" t="s">
        <v>1254</v>
      </c>
      <c r="AM99" s="115"/>
      <c r="AN99" s="118">
        <v>45946</v>
      </c>
      <c r="AO99" s="118">
        <v>46027</v>
      </c>
      <c r="AP99" s="118">
        <v>46092</v>
      </c>
      <c r="AQ99" s="118">
        <v>46121</v>
      </c>
      <c r="AR99" s="121">
        <v>46486</v>
      </c>
      <c r="AS99" s="121">
        <v>46486</v>
      </c>
      <c r="AT99" s="114" t="s">
        <v>2197</v>
      </c>
      <c r="AU99" s="122" t="s">
        <v>1975</v>
      </c>
      <c r="AV99" s="120"/>
      <c r="AW99" s="119"/>
      <c r="AX99" s="192" t="str">
        <f>IFERROR(IF(PAC!$X99="F01 - CAPTAÇÃO DE RECURSO",1,""),"")</f>
        <v/>
      </c>
      <c r="AY99" s="192" t="str">
        <f>IFERROR(IF(PAC!$X99="F02 - LICITAÇÃO",1,""),"")</f>
        <v/>
      </c>
      <c r="AZ99" s="123">
        <f>IFERROR(IF(PAC!$X$6:$X$581="F03 - EXECUÇÃO DO OBJETO",1,""),"")</f>
        <v>1</v>
      </c>
      <c r="BA99" s="123" t="str">
        <f>IFERROR(IF(PAC!$X$6:$X$581="F04 - CONCLUÍDA",1,""),"")</f>
        <v/>
      </c>
      <c r="BB99" s="190">
        <f>IF(PAC!$R99&gt;0,0,PAC!$Q99)</f>
        <v>0</v>
      </c>
    </row>
    <row r="100" spans="1:54" s="1" customFormat="1" ht="180.75" customHeight="1" thickBot="1">
      <c r="A100" s="88">
        <f t="shared" si="1"/>
        <v>95</v>
      </c>
      <c r="B100" s="101">
        <v>2023</v>
      </c>
      <c r="C100" s="88" t="s">
        <v>605</v>
      </c>
      <c r="D100" s="88" t="s">
        <v>996</v>
      </c>
      <c r="E100" s="102" t="s">
        <v>1328</v>
      </c>
      <c r="F100" s="88" t="s">
        <v>53</v>
      </c>
      <c r="G100" s="88" t="s">
        <v>503</v>
      </c>
      <c r="H100" s="40" t="s">
        <v>1230</v>
      </c>
      <c r="I100" s="88" t="s">
        <v>1224</v>
      </c>
      <c r="J100" s="88" t="s">
        <v>361</v>
      </c>
      <c r="K100" s="18"/>
      <c r="L100" s="18">
        <v>1733145.57</v>
      </c>
      <c r="M100" s="18">
        <v>1733145.57</v>
      </c>
      <c r="N100" s="18"/>
      <c r="O100" s="18"/>
      <c r="P100" s="18"/>
      <c r="Q100" s="20">
        <f>SUM(PAC!$M100:$P100)</f>
        <v>1733145.57</v>
      </c>
      <c r="R100" s="20">
        <v>1572818.29</v>
      </c>
      <c r="S100" s="20">
        <f>IF(PAC!$R100&gt;0,PAC!$R100,PAC!$Q100)</f>
        <v>1572818.29</v>
      </c>
      <c r="T100" s="20" t="s">
        <v>1570</v>
      </c>
      <c r="U100" s="103" t="s">
        <v>1556</v>
      </c>
      <c r="V100" s="103"/>
      <c r="W100" s="104">
        <v>10</v>
      </c>
      <c r="X100" s="104" t="s">
        <v>1678</v>
      </c>
      <c r="Y100" s="101" t="s">
        <v>2405</v>
      </c>
      <c r="Z100" s="87">
        <v>46329</v>
      </c>
      <c r="AA100" s="105">
        <v>68.91</v>
      </c>
      <c r="AB100" s="40" t="s">
        <v>1458</v>
      </c>
      <c r="AC100" s="40" t="s">
        <v>1682</v>
      </c>
      <c r="AD100" s="106">
        <v>46329</v>
      </c>
      <c r="AE100" s="40" t="s">
        <v>1478</v>
      </c>
      <c r="AF100" s="40" t="s">
        <v>646</v>
      </c>
      <c r="AG100" s="40" t="s">
        <v>509</v>
      </c>
      <c r="AH100" s="40" t="s">
        <v>963</v>
      </c>
      <c r="AI100" s="40"/>
      <c r="AJ100" s="87"/>
      <c r="AK100" s="40" t="s">
        <v>1158</v>
      </c>
      <c r="AL100" s="40" t="s">
        <v>1255</v>
      </c>
      <c r="AM100" s="40"/>
      <c r="AN100" s="87">
        <v>45715</v>
      </c>
      <c r="AO100" s="87">
        <v>45762</v>
      </c>
      <c r="AP100" s="87">
        <v>45812</v>
      </c>
      <c r="AQ100" s="87">
        <v>45901</v>
      </c>
      <c r="AR100" s="107">
        <v>46329</v>
      </c>
      <c r="AS100" s="107">
        <v>46329</v>
      </c>
      <c r="AT100" s="102" t="s">
        <v>2848</v>
      </c>
      <c r="AU100" s="108" t="s">
        <v>1967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996</v>
      </c>
      <c r="E101" s="114" t="s">
        <v>1329</v>
      </c>
      <c r="F101" s="112" t="s">
        <v>53</v>
      </c>
      <c r="G101" s="112" t="s">
        <v>503</v>
      </c>
      <c r="H101" s="115" t="s">
        <v>1230</v>
      </c>
      <c r="I101" s="112" t="s">
        <v>1224</v>
      </c>
      <c r="J101" s="112" t="s">
        <v>361</v>
      </c>
      <c r="K101" s="31"/>
      <c r="L101" s="31">
        <v>1450240</v>
      </c>
      <c r="M101" s="31">
        <v>1450240</v>
      </c>
      <c r="N101" s="31"/>
      <c r="O101" s="31"/>
      <c r="P101" s="31"/>
      <c r="Q101" s="33">
        <f>SUM(PAC!$M101:$P101)</f>
        <v>1450240</v>
      </c>
      <c r="R101" s="33">
        <v>1504355.24</v>
      </c>
      <c r="S101" s="33">
        <f>IF(PAC!$R101&gt;0,PAC!$R101,PAC!$Q101)</f>
        <v>1504355.24</v>
      </c>
      <c r="T101" s="33" t="s">
        <v>1866</v>
      </c>
      <c r="U101" s="116" t="s">
        <v>1556</v>
      </c>
      <c r="V101" s="116"/>
      <c r="W101" s="117">
        <v>6</v>
      </c>
      <c r="X101" s="117" t="s">
        <v>1678</v>
      </c>
      <c r="Y101" s="113" t="s">
        <v>2405</v>
      </c>
      <c r="Z101" s="118">
        <v>46486</v>
      </c>
      <c r="AA101" s="119">
        <v>1</v>
      </c>
      <c r="AB101" s="115" t="s">
        <v>1458</v>
      </c>
      <c r="AC101" s="115" t="s">
        <v>1474</v>
      </c>
      <c r="AD101" s="120"/>
      <c r="AE101" s="115" t="s">
        <v>1945</v>
      </c>
      <c r="AF101" s="115" t="s">
        <v>646</v>
      </c>
      <c r="AG101" s="115" t="s">
        <v>509</v>
      </c>
      <c r="AH101" s="115" t="s">
        <v>963</v>
      </c>
      <c r="AI101" s="115"/>
      <c r="AJ101" s="118"/>
      <c r="AK101" s="115" t="s">
        <v>1167</v>
      </c>
      <c r="AL101" s="115" t="s">
        <v>1049</v>
      </c>
      <c r="AM101" s="115"/>
      <c r="AN101" s="118">
        <v>45946</v>
      </c>
      <c r="AO101" s="118">
        <v>46027</v>
      </c>
      <c r="AP101" s="118">
        <v>46092</v>
      </c>
      <c r="AQ101" s="118">
        <v>46121</v>
      </c>
      <c r="AR101" s="121">
        <v>46486</v>
      </c>
      <c r="AS101" s="121">
        <v>46486</v>
      </c>
      <c r="AT101" s="114" t="s">
        <v>2198</v>
      </c>
      <c r="AU101" s="122" t="s">
        <v>1975</v>
      </c>
      <c r="AV101" s="120"/>
      <c r="AW101" s="119"/>
      <c r="AX101" s="192" t="str">
        <f>IFERROR(IF(PAC!$X101="F01 - CAPTAÇÃO DE RECURSO",1,""),"")</f>
        <v/>
      </c>
      <c r="AY101" s="192" t="str">
        <f>IFERROR(IF(PAC!$X101="F02 - LICITAÇÃO",1,""),"")</f>
        <v/>
      </c>
      <c r="AZ101" s="123">
        <f>IFERROR(IF(PAC!$X$6:$X$581="F03 - EXECUÇÃO DO OBJETO",1,""),"")</f>
        <v>1</v>
      </c>
      <c r="BA101" s="123" t="str">
        <f>IFERROR(IF(PAC!$X$6:$X$581="F04 - CONCLUÍDA",1,""),"")</f>
        <v/>
      </c>
      <c r="BB101" s="190">
        <f>IF(PAC!$R101&gt;0,0,PAC!$Q101)</f>
        <v>0</v>
      </c>
    </row>
    <row r="102" spans="1:54" s="1" customFormat="1" ht="173.25" customHeight="1" thickBot="1">
      <c r="A102" s="88">
        <f t="shared" si="1"/>
        <v>97</v>
      </c>
      <c r="B102" s="101">
        <v>2023</v>
      </c>
      <c r="C102" s="88" t="s">
        <v>605</v>
      </c>
      <c r="D102" s="88" t="s">
        <v>996</v>
      </c>
      <c r="E102" s="102" t="s">
        <v>1330</v>
      </c>
      <c r="F102" s="88" t="s">
        <v>53</v>
      </c>
      <c r="G102" s="88" t="s">
        <v>503</v>
      </c>
      <c r="H102" s="40" t="s">
        <v>1230</v>
      </c>
      <c r="I102" s="88" t="s">
        <v>1224</v>
      </c>
      <c r="J102" s="88" t="s">
        <v>361</v>
      </c>
      <c r="K102" s="18"/>
      <c r="L102" s="18">
        <v>3516928.43</v>
      </c>
      <c r="M102" s="18">
        <v>3516928.43</v>
      </c>
      <c r="N102" s="18"/>
      <c r="O102" s="18"/>
      <c r="P102" s="18"/>
      <c r="Q102" s="20">
        <f>SUM(PAC!$M102:$P102)</f>
        <v>3516928.43</v>
      </c>
      <c r="R102" s="20">
        <v>1683980.15</v>
      </c>
      <c r="S102" s="20">
        <f>IF(PAC!$R102&gt;0,PAC!$R102,PAC!$Q102)</f>
        <v>1683980.15</v>
      </c>
      <c r="T102" s="20" t="s">
        <v>1569</v>
      </c>
      <c r="U102" s="103" t="s">
        <v>1556</v>
      </c>
      <c r="V102" s="103"/>
      <c r="W102" s="104">
        <v>10</v>
      </c>
      <c r="X102" s="104" t="s">
        <v>1678</v>
      </c>
      <c r="Y102" s="101" t="s">
        <v>2405</v>
      </c>
      <c r="Z102" s="87">
        <v>46510</v>
      </c>
      <c r="AA102" s="105">
        <v>12.2</v>
      </c>
      <c r="AB102" s="40" t="s">
        <v>1458</v>
      </c>
      <c r="AC102" s="40" t="s">
        <v>1641</v>
      </c>
      <c r="AD102" s="106">
        <v>46510</v>
      </c>
      <c r="AE102" s="40" t="s">
        <v>1406</v>
      </c>
      <c r="AF102" s="40" t="s">
        <v>646</v>
      </c>
      <c r="AG102" s="40" t="s">
        <v>509</v>
      </c>
      <c r="AH102" s="40" t="s">
        <v>963</v>
      </c>
      <c r="AI102" s="40"/>
      <c r="AJ102" s="87"/>
      <c r="AK102" s="40" t="s">
        <v>1204</v>
      </c>
      <c r="AL102" s="40" t="s">
        <v>1055</v>
      </c>
      <c r="AM102" s="40"/>
      <c r="AN102" s="87">
        <v>45715</v>
      </c>
      <c r="AO102" s="87">
        <v>45762</v>
      </c>
      <c r="AP102" s="87">
        <v>45812</v>
      </c>
      <c r="AQ102" s="87">
        <v>45901</v>
      </c>
      <c r="AR102" s="107">
        <v>46510</v>
      </c>
      <c r="AS102" s="107">
        <v>46510</v>
      </c>
      <c r="AT102" s="102" t="s">
        <v>2849</v>
      </c>
      <c r="AU102" s="108" t="s">
        <v>1962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996</v>
      </c>
      <c r="E103" s="114" t="s">
        <v>1331</v>
      </c>
      <c r="F103" s="112" t="s">
        <v>53</v>
      </c>
      <c r="G103" s="112" t="s">
        <v>503</v>
      </c>
      <c r="H103" s="115" t="s">
        <v>1230</v>
      </c>
      <c r="I103" s="112" t="s">
        <v>1224</v>
      </c>
      <c r="J103" s="112" t="s">
        <v>361</v>
      </c>
      <c r="K103" s="31"/>
      <c r="L103" s="31">
        <v>5943872.5</v>
      </c>
      <c r="M103" s="31">
        <v>5943872.5</v>
      </c>
      <c r="N103" s="31"/>
      <c r="O103" s="31"/>
      <c r="P103" s="31"/>
      <c r="Q103" s="33">
        <f>SUM(PAC!$M103:$P103)</f>
        <v>5943872.5</v>
      </c>
      <c r="R103" s="33">
        <v>3654743.06</v>
      </c>
      <c r="S103" s="33">
        <f>IF(PAC!$R103&gt;0,PAC!$R103,PAC!$Q103)</f>
        <v>3654743.06</v>
      </c>
      <c r="T103" s="33" t="s">
        <v>1866</v>
      </c>
      <c r="U103" s="116" t="s">
        <v>1556</v>
      </c>
      <c r="V103" s="116"/>
      <c r="W103" s="117">
        <v>15</v>
      </c>
      <c r="X103" s="117" t="s">
        <v>1678</v>
      </c>
      <c r="Y103" s="113" t="s">
        <v>2405</v>
      </c>
      <c r="Z103" s="118">
        <v>46486</v>
      </c>
      <c r="AA103" s="119">
        <v>1</v>
      </c>
      <c r="AB103" s="115" t="s">
        <v>1458</v>
      </c>
      <c r="AC103" s="115" t="s">
        <v>1474</v>
      </c>
      <c r="AD103" s="120"/>
      <c r="AE103" s="115" t="s">
        <v>1788</v>
      </c>
      <c r="AF103" s="115" t="s">
        <v>646</v>
      </c>
      <c r="AG103" s="115" t="s">
        <v>509</v>
      </c>
      <c r="AH103" s="115" t="s">
        <v>963</v>
      </c>
      <c r="AI103" s="115"/>
      <c r="AJ103" s="118"/>
      <c r="AK103" s="115" t="s">
        <v>1150</v>
      </c>
      <c r="AL103" s="115" t="s">
        <v>1073</v>
      </c>
      <c r="AM103" s="115"/>
      <c r="AN103" s="118">
        <v>45946</v>
      </c>
      <c r="AO103" s="118">
        <v>46027</v>
      </c>
      <c r="AP103" s="118">
        <v>46092</v>
      </c>
      <c r="AQ103" s="118">
        <v>46121</v>
      </c>
      <c r="AR103" s="121">
        <v>46486</v>
      </c>
      <c r="AS103" s="121">
        <v>46486</v>
      </c>
      <c r="AT103" s="114" t="s">
        <v>2199</v>
      </c>
      <c r="AU103" s="122" t="s">
        <v>1975</v>
      </c>
      <c r="AV103" s="120"/>
      <c r="AW103" s="119"/>
      <c r="AX103" s="192" t="str">
        <f>IFERROR(IF(PAC!$X103="F01 - CAPTAÇÃO DE RECURSO",1,""),"")</f>
        <v/>
      </c>
      <c r="AY103" s="192" t="str">
        <f>IFERROR(IF(PAC!$X103="F02 - LICITAÇÃO",1,""),"")</f>
        <v/>
      </c>
      <c r="AZ103" s="123">
        <f>IFERROR(IF(PAC!$X$6:$X$581="F03 - EXECUÇÃO DO OBJETO",1,""),"")</f>
        <v>1</v>
      </c>
      <c r="BA103" s="123" t="str">
        <f>IFERROR(IF(PAC!$X$6:$X$581="F04 - CONCLUÍDA",1,""),"")</f>
        <v/>
      </c>
      <c r="BB103" s="190">
        <f>IF(PAC!$R103&gt;0,0,PAC!$Q103)</f>
        <v>0</v>
      </c>
    </row>
    <row r="104" spans="1:54" s="1" customFormat="1" ht="111" customHeight="1" thickBot="1">
      <c r="A104" s="88">
        <f t="shared" si="1"/>
        <v>99</v>
      </c>
      <c r="B104" s="101">
        <v>2023</v>
      </c>
      <c r="C104" s="88" t="s">
        <v>605</v>
      </c>
      <c r="D104" s="88" t="s">
        <v>996</v>
      </c>
      <c r="E104" s="102" t="s">
        <v>1541</v>
      </c>
      <c r="F104" s="88" t="s">
        <v>53</v>
      </c>
      <c r="G104" s="88" t="s">
        <v>503</v>
      </c>
      <c r="H104" s="40" t="s">
        <v>1230</v>
      </c>
      <c r="I104" s="88" t="s">
        <v>1224</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2231</v>
      </c>
      <c r="U104" s="103" t="s">
        <v>1556</v>
      </c>
      <c r="V104" s="103"/>
      <c r="W104" s="104">
        <v>16</v>
      </c>
      <c r="X104" s="104" t="s">
        <v>1404</v>
      </c>
      <c r="Y104" s="101" t="s">
        <v>2407</v>
      </c>
      <c r="Z104" s="87"/>
      <c r="AA104" s="105"/>
      <c r="AB104" s="40" t="s">
        <v>1452</v>
      </c>
      <c r="AC104" s="40" t="s">
        <v>2327</v>
      </c>
      <c r="AD104" s="106"/>
      <c r="AE104" s="102" t="s">
        <v>2328</v>
      </c>
      <c r="AF104" s="40" t="s">
        <v>646</v>
      </c>
      <c r="AG104" s="40" t="s">
        <v>509</v>
      </c>
      <c r="AH104" s="40" t="s">
        <v>963</v>
      </c>
      <c r="AI104" s="40"/>
      <c r="AJ104" s="87"/>
      <c r="AK104" s="40" t="s">
        <v>1140</v>
      </c>
      <c r="AL104" s="40" t="s">
        <v>1054</v>
      </c>
      <c r="AM104" s="40"/>
      <c r="AN104" s="87">
        <v>46058</v>
      </c>
      <c r="AO104" s="87">
        <v>46134</v>
      </c>
      <c r="AP104" s="87"/>
      <c r="AQ104" s="87"/>
      <c r="AR104" s="107"/>
      <c r="AS104" s="107"/>
      <c r="AT104" s="102" t="s">
        <v>2403</v>
      </c>
      <c r="AU104" s="108" t="s">
        <v>2233</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996</v>
      </c>
      <c r="E105" s="114" t="s">
        <v>1332</v>
      </c>
      <c r="F105" s="112" t="s">
        <v>53</v>
      </c>
      <c r="G105" s="112" t="s">
        <v>503</v>
      </c>
      <c r="H105" s="115" t="s">
        <v>1230</v>
      </c>
      <c r="I105" s="112" t="s">
        <v>1224</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1606</v>
      </c>
      <c r="U105" s="116" t="s">
        <v>1556</v>
      </c>
      <c r="V105" s="116"/>
      <c r="W105" s="117">
        <v>14</v>
      </c>
      <c r="X105" s="117" t="s">
        <v>1678</v>
      </c>
      <c r="Y105" s="113" t="s">
        <v>2405</v>
      </c>
      <c r="Z105" s="118">
        <v>46476</v>
      </c>
      <c r="AA105" s="119">
        <v>35</v>
      </c>
      <c r="AB105" s="115" t="s">
        <v>1458</v>
      </c>
      <c r="AC105" s="115" t="s">
        <v>1682</v>
      </c>
      <c r="AD105" s="120">
        <v>46476</v>
      </c>
      <c r="AE105" s="115" t="s">
        <v>1682</v>
      </c>
      <c r="AF105" s="115" t="s">
        <v>646</v>
      </c>
      <c r="AG105" s="115" t="s">
        <v>509</v>
      </c>
      <c r="AH105" s="115" t="s">
        <v>963</v>
      </c>
      <c r="AI105" s="115"/>
      <c r="AJ105" s="118"/>
      <c r="AK105" s="115" t="s">
        <v>1106</v>
      </c>
      <c r="AL105" s="115" t="s">
        <v>1072</v>
      </c>
      <c r="AM105" s="115"/>
      <c r="AN105" s="118">
        <v>45897</v>
      </c>
      <c r="AO105" s="118">
        <v>45964</v>
      </c>
      <c r="AP105" s="118">
        <v>46011</v>
      </c>
      <c r="AQ105" s="118">
        <v>46050</v>
      </c>
      <c r="AR105" s="121">
        <v>46476</v>
      </c>
      <c r="AS105" s="121">
        <v>46476</v>
      </c>
      <c r="AT105" s="114" t="s">
        <v>2850</v>
      </c>
      <c r="AU105" s="122" t="s">
        <v>1974</v>
      </c>
      <c r="AV105" s="120"/>
      <c r="AW105" s="119"/>
      <c r="AX105" s="192" t="str">
        <f>IFERROR(IF(PAC!$X105="F01 - CAPTAÇÃO DE RECURSO",1,""),"")</f>
        <v/>
      </c>
      <c r="AY105" s="192" t="str">
        <f>IFERROR(IF(PAC!$X105="F02 - LICITAÇÃO",1,""),"")</f>
        <v/>
      </c>
      <c r="AZ105" s="123">
        <f>IFERROR(IF(PAC!$X$6:$X$581="F03 - EXECUÇÃO DO OBJETO",1,""),"")</f>
        <v>1</v>
      </c>
      <c r="BA105" s="123" t="str">
        <f>IFERROR(IF(PAC!$X$6:$X$581="F04 - CONCLUÍDA",1,""),"")</f>
        <v/>
      </c>
      <c r="BB105" s="190">
        <f>IF(PAC!$R105&gt;0,0,PAC!$Q105)</f>
        <v>0</v>
      </c>
    </row>
    <row r="106" spans="1:54" s="1" customFormat="1" ht="102" customHeight="1" thickBot="1">
      <c r="A106" s="88">
        <f t="shared" si="1"/>
        <v>101</v>
      </c>
      <c r="B106" s="101">
        <v>2023</v>
      </c>
      <c r="C106" s="88" t="s">
        <v>605</v>
      </c>
      <c r="D106" s="88" t="s">
        <v>996</v>
      </c>
      <c r="E106" s="102" t="s">
        <v>1333</v>
      </c>
      <c r="F106" s="88" t="s">
        <v>53</v>
      </c>
      <c r="G106" s="88" t="s">
        <v>503</v>
      </c>
      <c r="H106" s="40" t="s">
        <v>1230</v>
      </c>
      <c r="I106" s="88" t="s">
        <v>1224</v>
      </c>
      <c r="J106" s="88" t="s">
        <v>361</v>
      </c>
      <c r="K106" s="18"/>
      <c r="L106" s="18">
        <v>4946217.38</v>
      </c>
      <c r="M106" s="18">
        <v>4946217.38</v>
      </c>
      <c r="N106" s="18"/>
      <c r="O106" s="18"/>
      <c r="P106" s="18"/>
      <c r="Q106" s="20">
        <f>SUM(PAC!$M106:$P106)</f>
        <v>4946217.38</v>
      </c>
      <c r="R106" s="20">
        <v>4676380.28</v>
      </c>
      <c r="S106" s="20">
        <f>IF(PAC!$R106&gt;0,PAC!$R106,PAC!$Q106)</f>
        <v>4676380.28</v>
      </c>
      <c r="T106" s="20" t="s">
        <v>1866</v>
      </c>
      <c r="U106" s="103" t="s">
        <v>1556</v>
      </c>
      <c r="V106" s="103"/>
      <c r="W106" s="104">
        <v>13</v>
      </c>
      <c r="X106" s="104" t="s">
        <v>1678</v>
      </c>
      <c r="Y106" s="101" t="s">
        <v>2405</v>
      </c>
      <c r="Z106" s="87">
        <v>46486</v>
      </c>
      <c r="AA106" s="105">
        <v>20.440000000000001</v>
      </c>
      <c r="AB106" s="40" t="s">
        <v>1458</v>
      </c>
      <c r="AC106" s="40" t="s">
        <v>1682</v>
      </c>
      <c r="AD106" s="106">
        <v>46486</v>
      </c>
      <c r="AE106" s="40" t="s">
        <v>1787</v>
      </c>
      <c r="AF106" s="40" t="s">
        <v>646</v>
      </c>
      <c r="AG106" s="40" t="s">
        <v>509</v>
      </c>
      <c r="AH106" s="40" t="s">
        <v>963</v>
      </c>
      <c r="AI106" s="40"/>
      <c r="AJ106" s="87"/>
      <c r="AK106" s="40" t="s">
        <v>1151</v>
      </c>
      <c r="AL106" s="40" t="s">
        <v>1074</v>
      </c>
      <c r="AM106" s="40"/>
      <c r="AN106" s="87">
        <v>45946</v>
      </c>
      <c r="AO106" s="87">
        <v>46027</v>
      </c>
      <c r="AP106" s="87">
        <v>46092</v>
      </c>
      <c r="AQ106" s="87">
        <v>46121</v>
      </c>
      <c r="AR106" s="107">
        <v>46486</v>
      </c>
      <c r="AS106" s="107">
        <v>46486</v>
      </c>
      <c r="AT106" s="102" t="s">
        <v>2851</v>
      </c>
      <c r="AU106" s="108" t="s">
        <v>1975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996</v>
      </c>
      <c r="E107" s="114" t="s">
        <v>1334</v>
      </c>
      <c r="F107" s="112" t="s">
        <v>53</v>
      </c>
      <c r="G107" s="112" t="s">
        <v>503</v>
      </c>
      <c r="H107" s="115" t="s">
        <v>1230</v>
      </c>
      <c r="I107" s="112" t="s">
        <v>1224</v>
      </c>
      <c r="J107" s="112" t="s">
        <v>361</v>
      </c>
      <c r="K107" s="31"/>
      <c r="L107" s="31">
        <v>1450240</v>
      </c>
      <c r="M107" s="31">
        <v>1450240</v>
      </c>
      <c r="N107" s="31"/>
      <c r="O107" s="31"/>
      <c r="P107" s="31"/>
      <c r="Q107" s="33">
        <f>SUM(PAC!$M107:$P107)</f>
        <v>1450240</v>
      </c>
      <c r="R107" s="33">
        <v>2501249.94</v>
      </c>
      <c r="S107" s="33">
        <f>IF(PAC!$R107&gt;0,PAC!$R107,PAC!$Q107)</f>
        <v>2501249.94</v>
      </c>
      <c r="T107" s="33" t="s">
        <v>1573</v>
      </c>
      <c r="U107" s="116" t="s">
        <v>1556</v>
      </c>
      <c r="V107" s="116"/>
      <c r="W107" s="117">
        <v>6</v>
      </c>
      <c r="X107" s="117" t="s">
        <v>1678</v>
      </c>
      <c r="Y107" s="113" t="s">
        <v>2405</v>
      </c>
      <c r="Z107" s="118">
        <v>46569</v>
      </c>
      <c r="AA107" s="119">
        <v>27.7</v>
      </c>
      <c r="AB107" s="115" t="s">
        <v>1458</v>
      </c>
      <c r="AC107" s="115" t="s">
        <v>1682</v>
      </c>
      <c r="AD107" s="120">
        <v>46569</v>
      </c>
      <c r="AE107" s="115" t="s">
        <v>1478</v>
      </c>
      <c r="AF107" s="115" t="s">
        <v>647</v>
      </c>
      <c r="AG107" s="115" t="s">
        <v>510</v>
      </c>
      <c r="AH107" s="115" t="s">
        <v>963</v>
      </c>
      <c r="AI107" s="115"/>
      <c r="AJ107" s="118"/>
      <c r="AK107" s="115" t="s">
        <v>1122</v>
      </c>
      <c r="AL107" s="115" t="s">
        <v>1177</v>
      </c>
      <c r="AM107" s="115"/>
      <c r="AN107" s="118">
        <v>45787</v>
      </c>
      <c r="AO107" s="118">
        <v>45835</v>
      </c>
      <c r="AP107" s="118">
        <v>45911</v>
      </c>
      <c r="AQ107" s="118">
        <v>45931</v>
      </c>
      <c r="AR107" s="121">
        <v>46569</v>
      </c>
      <c r="AS107" s="121">
        <v>46569</v>
      </c>
      <c r="AT107" s="127" t="s">
        <v>2788</v>
      </c>
      <c r="AU107" s="122" t="s">
        <v>1968</v>
      </c>
      <c r="AV107" s="120"/>
      <c r="AW107" s="119"/>
      <c r="AX107" s="192" t="str">
        <f>IFERROR(IF(PAC!$X107="F01 - CAPTAÇÃO DE RECURSO",1,""),"")</f>
        <v/>
      </c>
      <c r="AY107" s="192" t="str">
        <f>IFERROR(IF(PAC!$X107="F02 - LICITAÇÃO",1,""),"")</f>
        <v/>
      </c>
      <c r="AZ107" s="123">
        <f>IFERROR(IF(PAC!$X$6:$X$581="F03 - EXECUÇÃO DO OBJETO",1,""),"")</f>
        <v>1</v>
      </c>
      <c r="BA107" s="123" t="str">
        <f>IFERROR(IF(PAC!$X$6:$X$581="F04 - CONCLUÍDA",1,""),"")</f>
        <v/>
      </c>
      <c r="BB107" s="190">
        <f>IF(PAC!$R107&gt;0,0,PAC!$Q107)</f>
        <v>0</v>
      </c>
    </row>
    <row r="108" spans="1:54" s="1" customFormat="1" ht="158.25" customHeight="1" thickBot="1">
      <c r="A108" s="88">
        <f t="shared" si="1"/>
        <v>103</v>
      </c>
      <c r="B108" s="101">
        <v>2023</v>
      </c>
      <c r="C108" s="88" t="s">
        <v>605</v>
      </c>
      <c r="D108" s="88" t="s">
        <v>996</v>
      </c>
      <c r="E108" s="102" t="s">
        <v>1335</v>
      </c>
      <c r="F108" s="88" t="s">
        <v>53</v>
      </c>
      <c r="G108" s="88" t="s">
        <v>503</v>
      </c>
      <c r="H108" s="40" t="s">
        <v>1230</v>
      </c>
      <c r="I108" s="88" t="s">
        <v>1224</v>
      </c>
      <c r="J108" s="88" t="s">
        <v>361</v>
      </c>
      <c r="K108" s="18"/>
      <c r="L108" s="18">
        <v>1428683.24</v>
      </c>
      <c r="M108" s="18">
        <v>1428683.24</v>
      </c>
      <c r="N108" s="18"/>
      <c r="O108" s="18"/>
      <c r="P108" s="18"/>
      <c r="Q108" s="20">
        <f>SUM(PAC!$M108:$P108)</f>
        <v>1428683.24</v>
      </c>
      <c r="R108" s="20">
        <v>937293.53</v>
      </c>
      <c r="S108" s="20">
        <f>IF(PAC!$R108&gt;0,PAC!$R108,PAC!$Q108)</f>
        <v>937293.53</v>
      </c>
      <c r="T108" s="20" t="s">
        <v>1839</v>
      </c>
      <c r="U108" s="103" t="s">
        <v>1556</v>
      </c>
      <c r="V108" s="103"/>
      <c r="W108" s="104">
        <v>6</v>
      </c>
      <c r="X108" s="104" t="s">
        <v>1678</v>
      </c>
      <c r="Y108" s="101" t="s">
        <v>2405</v>
      </c>
      <c r="Z108" s="87">
        <v>46431</v>
      </c>
      <c r="AA108" s="105">
        <v>4.04</v>
      </c>
      <c r="AB108" s="40" t="s">
        <v>1458</v>
      </c>
      <c r="AC108" s="40" t="s">
        <v>1682</v>
      </c>
      <c r="AD108" s="106"/>
      <c r="AE108" s="40" t="s">
        <v>1788</v>
      </c>
      <c r="AF108" s="40" t="s">
        <v>647</v>
      </c>
      <c r="AG108" s="40" t="s">
        <v>510</v>
      </c>
      <c r="AH108" s="40" t="s">
        <v>963</v>
      </c>
      <c r="AI108" s="40"/>
      <c r="AJ108" s="87"/>
      <c r="AK108" s="40" t="s">
        <v>1115</v>
      </c>
      <c r="AL108" s="40" t="s">
        <v>1077</v>
      </c>
      <c r="AM108" s="40"/>
      <c r="AN108" s="87">
        <v>45945</v>
      </c>
      <c r="AO108" s="87">
        <v>46014</v>
      </c>
      <c r="AP108" s="87">
        <v>46065</v>
      </c>
      <c r="AQ108" s="87">
        <v>46125</v>
      </c>
      <c r="AR108" s="107">
        <v>46431</v>
      </c>
      <c r="AS108" s="107">
        <v>46431</v>
      </c>
      <c r="AT108" s="102" t="s">
        <v>2729</v>
      </c>
      <c r="AU108" s="108" t="s">
        <v>1976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996</v>
      </c>
      <c r="E109" s="114" t="s">
        <v>1336</v>
      </c>
      <c r="F109" s="112" t="s">
        <v>53</v>
      </c>
      <c r="G109" s="112" t="s">
        <v>503</v>
      </c>
      <c r="H109" s="115" t="s">
        <v>1230</v>
      </c>
      <c r="I109" s="112" t="s">
        <v>1224</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1573</v>
      </c>
      <c r="U109" s="116" t="s">
        <v>1556</v>
      </c>
      <c r="V109" s="116"/>
      <c r="W109" s="117">
        <v>12</v>
      </c>
      <c r="X109" s="117" t="s">
        <v>1678</v>
      </c>
      <c r="Y109" s="113" t="s">
        <v>2405</v>
      </c>
      <c r="Z109" s="118">
        <v>46614</v>
      </c>
      <c r="AA109" s="119">
        <v>3</v>
      </c>
      <c r="AB109" s="115" t="s">
        <v>1458</v>
      </c>
      <c r="AC109" s="115" t="s">
        <v>1682</v>
      </c>
      <c r="AD109" s="120"/>
      <c r="AE109" s="115" t="s">
        <v>1787</v>
      </c>
      <c r="AF109" s="115" t="s">
        <v>647</v>
      </c>
      <c r="AG109" s="115" t="s">
        <v>510</v>
      </c>
      <c r="AH109" s="115" t="s">
        <v>963</v>
      </c>
      <c r="AI109" s="115"/>
      <c r="AJ109" s="118"/>
      <c r="AK109" s="115" t="s">
        <v>1169</v>
      </c>
      <c r="AL109" s="115" t="s">
        <v>1099</v>
      </c>
      <c r="AM109" s="115"/>
      <c r="AN109" s="118">
        <v>45972</v>
      </c>
      <c r="AO109" s="118">
        <v>46002</v>
      </c>
      <c r="AP109" s="118">
        <v>46078</v>
      </c>
      <c r="AQ109" s="118">
        <v>46125</v>
      </c>
      <c r="AR109" s="121">
        <v>46614</v>
      </c>
      <c r="AS109" s="121">
        <v>46614</v>
      </c>
      <c r="AT109" s="114" t="s">
        <v>2754</v>
      </c>
      <c r="AU109" s="122" t="s">
        <v>1965</v>
      </c>
      <c r="AV109" s="120"/>
      <c r="AW109" s="119"/>
      <c r="AX109" s="192" t="str">
        <f>IFERROR(IF(PAC!$X109="F01 - CAPTAÇÃO DE RECURSO",1,""),"")</f>
        <v/>
      </c>
      <c r="AY109" s="192" t="str">
        <f>IFERROR(IF(PAC!$X109="F02 - LICITAÇÃO",1,""),"")</f>
        <v/>
      </c>
      <c r="AZ109" s="123">
        <f>IFERROR(IF(PAC!$X$6:$X$581="F03 - EXECUÇÃO DO OBJETO",1,""),"")</f>
        <v>1</v>
      </c>
      <c r="BA109" s="123" t="str">
        <f>IFERROR(IF(PAC!$X$6:$X$581="F04 - CONCLUÍDA",1,""),"")</f>
        <v/>
      </c>
      <c r="BB109" s="190">
        <f>IF(PAC!$R109&gt;0,0,PAC!$Q109)</f>
        <v>0</v>
      </c>
    </row>
    <row r="110" spans="1:54" s="1" customFormat="1" ht="148.5" customHeight="1" thickBot="1">
      <c r="A110" s="88">
        <f t="shared" si="1"/>
        <v>105</v>
      </c>
      <c r="B110" s="101">
        <v>2023</v>
      </c>
      <c r="C110" s="88" t="s">
        <v>605</v>
      </c>
      <c r="D110" s="88" t="s">
        <v>996</v>
      </c>
      <c r="E110" s="102" t="s">
        <v>1337</v>
      </c>
      <c r="F110" s="88" t="s">
        <v>53</v>
      </c>
      <c r="G110" s="88" t="s">
        <v>503</v>
      </c>
      <c r="H110" s="40" t="s">
        <v>1230</v>
      </c>
      <c r="I110" s="88" t="s">
        <v>1224</v>
      </c>
      <c r="J110" s="88" t="s">
        <v>361</v>
      </c>
      <c r="K110" s="18"/>
      <c r="L110" s="18">
        <v>1491609.95</v>
      </c>
      <c r="M110" s="18">
        <v>1491609.95</v>
      </c>
      <c r="N110" s="18"/>
      <c r="O110" s="18"/>
      <c r="P110" s="18"/>
      <c r="Q110" s="20">
        <f>SUM(PAC!$M110:$P110)</f>
        <v>1491609.95</v>
      </c>
      <c r="R110" s="20">
        <v>2353178.33</v>
      </c>
      <c r="S110" s="20">
        <f>IF(PAC!$R110&gt;0,PAC!$R110,PAC!$Q110)</f>
        <v>2353178.33</v>
      </c>
      <c r="T110" s="20" t="s">
        <v>1573</v>
      </c>
      <c r="U110" s="103" t="s">
        <v>1556</v>
      </c>
      <c r="V110" s="103"/>
      <c r="W110" s="104">
        <v>11</v>
      </c>
      <c r="X110" s="104" t="s">
        <v>1678</v>
      </c>
      <c r="Y110" s="101" t="s">
        <v>2405</v>
      </c>
      <c r="Z110" s="87">
        <v>46614</v>
      </c>
      <c r="AA110" s="105">
        <v>20</v>
      </c>
      <c r="AB110" s="40" t="s">
        <v>1458</v>
      </c>
      <c r="AC110" s="40" t="s">
        <v>1682</v>
      </c>
      <c r="AD110" s="106"/>
      <c r="AE110" s="40" t="s">
        <v>1682</v>
      </c>
      <c r="AF110" s="40" t="s">
        <v>647</v>
      </c>
      <c r="AG110" s="40" t="s">
        <v>510</v>
      </c>
      <c r="AH110" s="40" t="s">
        <v>963</v>
      </c>
      <c r="AI110" s="40"/>
      <c r="AJ110" s="87"/>
      <c r="AK110" s="40" t="s">
        <v>1168</v>
      </c>
      <c r="AL110" s="40" t="s">
        <v>1097</v>
      </c>
      <c r="AM110" s="40"/>
      <c r="AN110" s="87">
        <v>45972</v>
      </c>
      <c r="AO110" s="87">
        <v>46002</v>
      </c>
      <c r="AP110" s="87">
        <v>46078</v>
      </c>
      <c r="AQ110" s="87">
        <v>46125</v>
      </c>
      <c r="AR110" s="107">
        <v>46614</v>
      </c>
      <c r="AS110" s="107">
        <v>46614</v>
      </c>
      <c r="AT110" s="102" t="s">
        <v>2755</v>
      </c>
      <c r="AU110" s="108" t="s">
        <v>1966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996</v>
      </c>
      <c r="E111" s="114" t="s">
        <v>1338</v>
      </c>
      <c r="F111" s="112" t="s">
        <v>53</v>
      </c>
      <c r="G111" s="112" t="s">
        <v>503</v>
      </c>
      <c r="H111" s="115" t="s">
        <v>1230</v>
      </c>
      <c r="I111" s="112" t="s">
        <v>1224</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1573</v>
      </c>
      <c r="U111" s="116" t="s">
        <v>1556</v>
      </c>
      <c r="V111" s="116"/>
      <c r="W111" s="117">
        <v>12</v>
      </c>
      <c r="X111" s="117" t="s">
        <v>1678</v>
      </c>
      <c r="Y111" s="113" t="s">
        <v>2405</v>
      </c>
      <c r="Z111" s="118">
        <v>46569</v>
      </c>
      <c r="AA111" s="119">
        <v>24.2</v>
      </c>
      <c r="AB111" s="115" t="s">
        <v>1458</v>
      </c>
      <c r="AC111" s="115" t="s">
        <v>1682</v>
      </c>
      <c r="AD111" s="120">
        <v>46569</v>
      </c>
      <c r="AE111" s="115" t="s">
        <v>1478</v>
      </c>
      <c r="AF111" s="115" t="s">
        <v>647</v>
      </c>
      <c r="AG111" s="115" t="s">
        <v>510</v>
      </c>
      <c r="AH111" s="115" t="s">
        <v>963</v>
      </c>
      <c r="AI111" s="115"/>
      <c r="AJ111" s="118"/>
      <c r="AK111" s="115" t="s">
        <v>1100</v>
      </c>
      <c r="AL111" s="115" t="s">
        <v>1075</v>
      </c>
      <c r="AM111" s="115"/>
      <c r="AN111" s="118">
        <v>45787</v>
      </c>
      <c r="AO111" s="118">
        <v>45835</v>
      </c>
      <c r="AP111" s="118">
        <v>45911</v>
      </c>
      <c r="AQ111" s="118">
        <v>45931</v>
      </c>
      <c r="AR111" s="121">
        <v>46569</v>
      </c>
      <c r="AS111" s="121">
        <v>46569</v>
      </c>
      <c r="AT111" s="114" t="s">
        <v>2789</v>
      </c>
      <c r="AU111" s="122" t="s">
        <v>1968</v>
      </c>
      <c r="AV111" s="120"/>
      <c r="AW111" s="119"/>
      <c r="AX111" s="192" t="str">
        <f>IFERROR(IF(PAC!$X111="F01 - CAPTAÇÃO DE RECURSO",1,""),"")</f>
        <v/>
      </c>
      <c r="AY111" s="192" t="str">
        <f>IFERROR(IF(PAC!$X111="F02 - LICITAÇÃO",1,""),"")</f>
        <v/>
      </c>
      <c r="AZ111" s="123">
        <f>IFERROR(IF(PAC!$X$6:$X$581="F03 - EXECUÇÃO DO OBJETO",1,""),"")</f>
        <v>1</v>
      </c>
      <c r="BA111" s="123" t="str">
        <f>IFERROR(IF(PAC!$X$6:$X$581="F04 - CONCLUÍDA",1,""),"")</f>
        <v/>
      </c>
      <c r="BB111" s="190">
        <f>IF(PAC!$R111&gt;0,0,PAC!$Q111)</f>
        <v>0</v>
      </c>
    </row>
    <row r="112" spans="1:54" s="1" customFormat="1" ht="167.25" customHeight="1" thickBot="1">
      <c r="A112" s="88">
        <f t="shared" si="1"/>
        <v>107</v>
      </c>
      <c r="B112" s="101">
        <v>2023</v>
      </c>
      <c r="C112" s="88" t="s">
        <v>605</v>
      </c>
      <c r="D112" s="88" t="s">
        <v>996</v>
      </c>
      <c r="E112" s="102" t="s">
        <v>1339</v>
      </c>
      <c r="F112" s="88" t="s">
        <v>53</v>
      </c>
      <c r="G112" s="88" t="s">
        <v>503</v>
      </c>
      <c r="H112" s="40" t="s">
        <v>1230</v>
      </c>
      <c r="I112" s="88" t="s">
        <v>1224</v>
      </c>
      <c r="J112" s="88" t="s">
        <v>361</v>
      </c>
      <c r="K112" s="18"/>
      <c r="L112" s="18">
        <v>3716696.91</v>
      </c>
      <c r="M112" s="18">
        <v>3716696.91</v>
      </c>
      <c r="N112" s="18"/>
      <c r="O112" s="18"/>
      <c r="P112" s="18"/>
      <c r="Q112" s="20">
        <f>SUM(PAC!$M112:$P112)</f>
        <v>3716696.91</v>
      </c>
      <c r="R112" s="20">
        <v>1804342.57</v>
      </c>
      <c r="S112" s="20">
        <f>IF(PAC!$R112&gt;0,PAC!$R112,PAC!$Q112)</f>
        <v>1804342.57</v>
      </c>
      <c r="T112" s="20" t="s">
        <v>1913</v>
      </c>
      <c r="U112" s="103" t="s">
        <v>1556</v>
      </c>
      <c r="V112" s="103"/>
      <c r="W112" s="104">
        <v>10</v>
      </c>
      <c r="X112" s="104" t="s">
        <v>1678</v>
      </c>
      <c r="Y112" s="101" t="s">
        <v>2405</v>
      </c>
      <c r="Z112" s="87">
        <v>46526</v>
      </c>
      <c r="AA112" s="105">
        <v>1</v>
      </c>
      <c r="AB112" s="40" t="s">
        <v>1458</v>
      </c>
      <c r="AC112" s="40" t="s">
        <v>1474</v>
      </c>
      <c r="AD112" s="106"/>
      <c r="AE112" s="102" t="s">
        <v>1788</v>
      </c>
      <c r="AF112" s="40" t="s">
        <v>647</v>
      </c>
      <c r="AG112" s="40" t="s">
        <v>510</v>
      </c>
      <c r="AH112" s="40" t="s">
        <v>963</v>
      </c>
      <c r="AI112" s="40"/>
      <c r="AJ112" s="87"/>
      <c r="AK112" s="40" t="s">
        <v>1159</v>
      </c>
      <c r="AL112" s="40" t="s">
        <v>1181</v>
      </c>
      <c r="AM112" s="40"/>
      <c r="AN112" s="87">
        <v>45890</v>
      </c>
      <c r="AO112" s="87">
        <v>45958</v>
      </c>
      <c r="AP112" s="87">
        <v>46112</v>
      </c>
      <c r="AQ112" s="87">
        <v>46157</v>
      </c>
      <c r="AR112" s="107">
        <v>46526</v>
      </c>
      <c r="AS112" s="107">
        <v>46526</v>
      </c>
      <c r="AT112" s="102" t="s">
        <v>2757</v>
      </c>
      <c r="AU112" s="108" t="s">
        <v>2045</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996</v>
      </c>
      <c r="E113" s="114" t="s">
        <v>1340</v>
      </c>
      <c r="F113" s="112" t="s">
        <v>53</v>
      </c>
      <c r="G113" s="112" t="s">
        <v>503</v>
      </c>
      <c r="H113" s="115" t="s">
        <v>1230</v>
      </c>
      <c r="I113" s="112" t="s">
        <v>1224</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1573</v>
      </c>
      <c r="U113" s="116" t="s">
        <v>1556</v>
      </c>
      <c r="V113" s="116"/>
      <c r="W113" s="117">
        <v>19</v>
      </c>
      <c r="X113" s="117" t="s">
        <v>1678</v>
      </c>
      <c r="Y113" s="113" t="s">
        <v>2405</v>
      </c>
      <c r="Z113" s="118">
        <v>46569</v>
      </c>
      <c r="AA113" s="119">
        <v>34.5</v>
      </c>
      <c r="AB113" s="115" t="s">
        <v>1458</v>
      </c>
      <c r="AC113" s="115" t="s">
        <v>1682</v>
      </c>
      <c r="AD113" s="120">
        <v>46569</v>
      </c>
      <c r="AE113" s="115" t="s">
        <v>1478</v>
      </c>
      <c r="AF113" s="115" t="s">
        <v>647</v>
      </c>
      <c r="AG113" s="115" t="s">
        <v>510</v>
      </c>
      <c r="AH113" s="115" t="s">
        <v>963</v>
      </c>
      <c r="AI113" s="115"/>
      <c r="AJ113" s="118"/>
      <c r="AK113" s="115" t="s">
        <v>1146</v>
      </c>
      <c r="AL113" s="115" t="s">
        <v>1256</v>
      </c>
      <c r="AM113" s="115"/>
      <c r="AN113" s="118">
        <v>45787</v>
      </c>
      <c r="AO113" s="118">
        <v>45835</v>
      </c>
      <c r="AP113" s="118">
        <v>45911</v>
      </c>
      <c r="AQ113" s="118">
        <v>45931</v>
      </c>
      <c r="AR113" s="121">
        <v>46569</v>
      </c>
      <c r="AS113" s="121">
        <v>46569</v>
      </c>
      <c r="AT113" s="114" t="s">
        <v>2790</v>
      </c>
      <c r="AU113" s="122" t="s">
        <v>1968</v>
      </c>
      <c r="AV113" s="120"/>
      <c r="AW113" s="119"/>
      <c r="AX113" s="192" t="str">
        <f>IFERROR(IF(PAC!$X113="F01 - CAPTAÇÃO DE RECURSO",1,""),"")</f>
        <v/>
      </c>
      <c r="AY113" s="192" t="str">
        <f>IFERROR(IF(PAC!$X113="F02 - LICITAÇÃO",1,""),"")</f>
        <v/>
      </c>
      <c r="AZ113" s="123">
        <f>IFERROR(IF(PAC!$X$6:$X$581="F03 - EXECUÇÃO DO OBJETO",1,""),"")</f>
        <v>1</v>
      </c>
      <c r="BA113" s="123" t="str">
        <f>IFERROR(IF(PAC!$X$6:$X$581="F04 - CONCLUÍDA",1,""),"")</f>
        <v/>
      </c>
      <c r="BB113" s="190">
        <f>IF(PAC!$R113&gt;0,0,PAC!$Q113)</f>
        <v>0</v>
      </c>
    </row>
    <row r="114" spans="1:54" s="1" customFormat="1" ht="128.25" customHeight="1" thickBot="1">
      <c r="A114" s="88">
        <f t="shared" si="1"/>
        <v>109</v>
      </c>
      <c r="B114" s="101">
        <v>2023</v>
      </c>
      <c r="C114" s="88" t="s">
        <v>605</v>
      </c>
      <c r="D114" s="88" t="s">
        <v>996</v>
      </c>
      <c r="E114" s="102" t="s">
        <v>1341</v>
      </c>
      <c r="F114" s="88" t="s">
        <v>53</v>
      </c>
      <c r="G114" s="88" t="s">
        <v>503</v>
      </c>
      <c r="H114" s="40" t="s">
        <v>1230</v>
      </c>
      <c r="I114" s="88" t="s">
        <v>1224</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1913</v>
      </c>
      <c r="U114" s="103" t="s">
        <v>1556</v>
      </c>
      <c r="V114" s="103"/>
      <c r="W114" s="104">
        <v>17</v>
      </c>
      <c r="X114" s="104" t="s">
        <v>1678</v>
      </c>
      <c r="Y114" s="101" t="s">
        <v>2405</v>
      </c>
      <c r="Z114" s="87">
        <v>46526</v>
      </c>
      <c r="AA114" s="105">
        <v>1</v>
      </c>
      <c r="AB114" s="40" t="s">
        <v>1458</v>
      </c>
      <c r="AC114" s="40" t="s">
        <v>1474</v>
      </c>
      <c r="AD114" s="106"/>
      <c r="AE114" s="102" t="s">
        <v>1787</v>
      </c>
      <c r="AF114" s="40" t="s">
        <v>647</v>
      </c>
      <c r="AG114" s="40" t="s">
        <v>510</v>
      </c>
      <c r="AH114" s="40" t="s">
        <v>963</v>
      </c>
      <c r="AI114" s="40"/>
      <c r="AJ114" s="87"/>
      <c r="AK114" s="40" t="s">
        <v>1147</v>
      </c>
      <c r="AL114" s="40" t="s">
        <v>1178</v>
      </c>
      <c r="AM114" s="40"/>
      <c r="AN114" s="87">
        <v>45890</v>
      </c>
      <c r="AO114" s="87">
        <v>45958</v>
      </c>
      <c r="AP114" s="87">
        <v>46112</v>
      </c>
      <c r="AQ114" s="87">
        <v>46157</v>
      </c>
      <c r="AR114" s="107">
        <v>46526</v>
      </c>
      <c r="AS114" s="107">
        <v>46526</v>
      </c>
      <c r="AT114" s="102" t="s">
        <v>2758</v>
      </c>
      <c r="AU114" s="108" t="s">
        <v>2045</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996</v>
      </c>
      <c r="E115" s="114" t="s">
        <v>1342</v>
      </c>
      <c r="F115" s="112" t="s">
        <v>53</v>
      </c>
      <c r="G115" s="112" t="s">
        <v>503</v>
      </c>
      <c r="H115" s="115" t="s">
        <v>1230</v>
      </c>
      <c r="I115" s="112" t="s">
        <v>1224</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1913</v>
      </c>
      <c r="U115" s="116" t="s">
        <v>1556</v>
      </c>
      <c r="V115" s="116"/>
      <c r="W115" s="117">
        <v>8</v>
      </c>
      <c r="X115" s="117" t="s">
        <v>1678</v>
      </c>
      <c r="Y115" s="113" t="s">
        <v>2405</v>
      </c>
      <c r="Z115" s="118">
        <v>46526</v>
      </c>
      <c r="AA115" s="119">
        <v>1</v>
      </c>
      <c r="AB115" s="115" t="s">
        <v>1458</v>
      </c>
      <c r="AC115" s="115" t="s">
        <v>1474</v>
      </c>
      <c r="AD115" s="120"/>
      <c r="AE115" s="114" t="s">
        <v>1788</v>
      </c>
      <c r="AF115" s="115" t="s">
        <v>647</v>
      </c>
      <c r="AG115" s="115" t="s">
        <v>510</v>
      </c>
      <c r="AH115" s="115" t="s">
        <v>963</v>
      </c>
      <c r="AI115" s="115"/>
      <c r="AJ115" s="118"/>
      <c r="AK115" s="115" t="s">
        <v>1170</v>
      </c>
      <c r="AL115" s="115" t="s">
        <v>1098</v>
      </c>
      <c r="AM115" s="115"/>
      <c r="AN115" s="118">
        <v>45890</v>
      </c>
      <c r="AO115" s="118">
        <v>45958</v>
      </c>
      <c r="AP115" s="118">
        <v>46112</v>
      </c>
      <c r="AQ115" s="118">
        <v>46157</v>
      </c>
      <c r="AR115" s="121">
        <v>46526</v>
      </c>
      <c r="AS115" s="121">
        <v>46526</v>
      </c>
      <c r="AT115" s="114" t="s">
        <v>2759</v>
      </c>
      <c r="AU115" s="122" t="s">
        <v>2045</v>
      </c>
      <c r="AV115" s="120"/>
      <c r="AW115" s="119"/>
      <c r="AX115" s="192" t="str">
        <f>IFERROR(IF(PAC!$X115="F01 - CAPTAÇÃO DE RECURSO",1,""),"")</f>
        <v/>
      </c>
      <c r="AY115" s="192" t="str">
        <f>IFERROR(IF(PAC!$X115="F02 - LICITAÇÃO",1,""),"")</f>
        <v/>
      </c>
      <c r="AZ115" s="123">
        <f>IFERROR(IF(PAC!$X$6:$X$581="F03 - EXECUÇÃO DO OBJETO",1,""),"")</f>
        <v>1</v>
      </c>
      <c r="BA115" s="123" t="str">
        <f>IFERROR(IF(PAC!$X$6:$X$581="F04 - CONCLUÍDA",1,""),"")</f>
        <v/>
      </c>
      <c r="BB115" s="190">
        <f>IF(PAC!$R115&gt;0,0,PAC!$Q115)</f>
        <v>0</v>
      </c>
    </row>
    <row r="116" spans="1:54" s="1" customFormat="1" ht="206.25" customHeight="1" thickBot="1">
      <c r="A116" s="88">
        <f t="shared" si="1"/>
        <v>111</v>
      </c>
      <c r="B116" s="101">
        <v>2023</v>
      </c>
      <c r="C116" s="88" t="s">
        <v>605</v>
      </c>
      <c r="D116" s="88" t="s">
        <v>996</v>
      </c>
      <c r="E116" s="102" t="s">
        <v>1343</v>
      </c>
      <c r="F116" s="88" t="s">
        <v>53</v>
      </c>
      <c r="G116" s="88" t="s">
        <v>503</v>
      </c>
      <c r="H116" s="40" t="s">
        <v>1230</v>
      </c>
      <c r="I116" s="88" t="s">
        <v>1224</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1913</v>
      </c>
      <c r="U116" s="103" t="s">
        <v>1556</v>
      </c>
      <c r="V116" s="103"/>
      <c r="W116" s="104">
        <v>4</v>
      </c>
      <c r="X116" s="104" t="s">
        <v>1678</v>
      </c>
      <c r="Y116" s="101" t="s">
        <v>2405</v>
      </c>
      <c r="Z116" s="87">
        <v>46526</v>
      </c>
      <c r="AA116" s="105">
        <v>98</v>
      </c>
      <c r="AB116" s="40" t="s">
        <v>1458</v>
      </c>
      <c r="AC116" s="40" t="s">
        <v>1787</v>
      </c>
      <c r="AD116" s="106"/>
      <c r="AE116" s="102" t="s">
        <v>1788</v>
      </c>
      <c r="AF116" s="40" t="s">
        <v>647</v>
      </c>
      <c r="AG116" s="40" t="s">
        <v>510</v>
      </c>
      <c r="AH116" s="40" t="s">
        <v>963</v>
      </c>
      <c r="AI116" s="40"/>
      <c r="AJ116" s="87"/>
      <c r="AK116" s="40" t="s">
        <v>1114</v>
      </c>
      <c r="AL116" s="40" t="s">
        <v>1076</v>
      </c>
      <c r="AM116" s="40"/>
      <c r="AN116" s="87">
        <v>45890</v>
      </c>
      <c r="AO116" s="87">
        <v>45958</v>
      </c>
      <c r="AP116" s="87">
        <v>46112</v>
      </c>
      <c r="AQ116" s="87">
        <v>46157</v>
      </c>
      <c r="AR116" s="107">
        <v>46526</v>
      </c>
      <c r="AS116" s="107">
        <v>46526</v>
      </c>
      <c r="AT116" s="102" t="s">
        <v>2760</v>
      </c>
      <c r="AU116" s="108" t="s">
        <v>2045</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996</v>
      </c>
      <c r="E117" s="114" t="s">
        <v>1344</v>
      </c>
      <c r="F117" s="112" t="s">
        <v>53</v>
      </c>
      <c r="G117" s="112" t="s">
        <v>503</v>
      </c>
      <c r="H117" s="115" t="s">
        <v>1230</v>
      </c>
      <c r="I117" s="112" t="s">
        <v>1224</v>
      </c>
      <c r="J117" s="112" t="s">
        <v>361</v>
      </c>
      <c r="K117" s="31"/>
      <c r="L117" s="31">
        <v>2520152.5</v>
      </c>
      <c r="M117" s="31">
        <v>2520152.5</v>
      </c>
      <c r="N117" s="31"/>
      <c r="O117" s="31"/>
      <c r="P117" s="31"/>
      <c r="Q117" s="33">
        <f>SUM(PAC!$M117:$P117)</f>
        <v>2520152.5</v>
      </c>
      <c r="R117" s="33">
        <v>1775227.74</v>
      </c>
      <c r="S117" s="33">
        <f>IF(PAC!$R117&gt;0,PAC!$R117,PAC!$Q117)</f>
        <v>1775227.74</v>
      </c>
      <c r="T117" s="33" t="s">
        <v>1839</v>
      </c>
      <c r="U117" s="116" t="s">
        <v>1556</v>
      </c>
      <c r="V117" s="116"/>
      <c r="W117" s="117">
        <v>8</v>
      </c>
      <c r="X117" s="117" t="s">
        <v>1678</v>
      </c>
      <c r="Y117" s="113" t="s">
        <v>2405</v>
      </c>
      <c r="Z117" s="118">
        <v>46431</v>
      </c>
      <c r="AA117" s="119">
        <v>6</v>
      </c>
      <c r="AB117" s="115" t="s">
        <v>1458</v>
      </c>
      <c r="AC117" s="115" t="s">
        <v>1682</v>
      </c>
      <c r="AD117" s="120"/>
      <c r="AE117" s="115" t="s">
        <v>1682</v>
      </c>
      <c r="AF117" s="115" t="s">
        <v>647</v>
      </c>
      <c r="AG117" s="115" t="s">
        <v>510</v>
      </c>
      <c r="AH117" s="115" t="s">
        <v>963</v>
      </c>
      <c r="AI117" s="115"/>
      <c r="AJ117" s="118"/>
      <c r="AK117" s="115" t="s">
        <v>1161</v>
      </c>
      <c r="AL117" s="115" t="s">
        <v>1185</v>
      </c>
      <c r="AM117" s="115"/>
      <c r="AN117" s="118">
        <v>45945</v>
      </c>
      <c r="AO117" s="118">
        <v>46014</v>
      </c>
      <c r="AP117" s="118">
        <v>46065</v>
      </c>
      <c r="AQ117" s="118">
        <v>46125</v>
      </c>
      <c r="AR117" s="121">
        <v>46431</v>
      </c>
      <c r="AS117" s="121">
        <v>46431</v>
      </c>
      <c r="AT117" s="114" t="s">
        <v>2730</v>
      </c>
      <c r="AU117" s="122" t="s">
        <v>1976</v>
      </c>
      <c r="AV117" s="120"/>
      <c r="AW117" s="119"/>
      <c r="AX117" s="192" t="str">
        <f>IFERROR(IF(PAC!$X117="F01 - CAPTAÇÃO DE RECURSO",1,""),"")</f>
        <v/>
      </c>
      <c r="AY117" s="192" t="str">
        <f>IFERROR(IF(PAC!$X117="F02 - LICITAÇÃO",1,""),"")</f>
        <v/>
      </c>
      <c r="AZ117" s="123">
        <f>IFERROR(IF(PAC!$X$6:$X$581="F03 - EXECUÇÃO DO OBJETO",1,""),"")</f>
        <v>1</v>
      </c>
      <c r="BA117" s="123" t="str">
        <f>IFERROR(IF(PAC!$X$6:$X$581="F04 - CONCLUÍDA",1,""),"")</f>
        <v/>
      </c>
      <c r="BB117" s="190">
        <f>IF(PAC!$R117&gt;0,0,PAC!$Q117)</f>
        <v>0</v>
      </c>
    </row>
    <row r="118" spans="1:54" s="1" customFormat="1" ht="139.5" customHeight="1" thickBot="1">
      <c r="A118" s="88">
        <f t="shared" si="1"/>
        <v>113</v>
      </c>
      <c r="B118" s="101">
        <v>2023</v>
      </c>
      <c r="C118" s="88" t="s">
        <v>605</v>
      </c>
      <c r="D118" s="88" t="s">
        <v>996</v>
      </c>
      <c r="E118" s="102" t="s">
        <v>1345</v>
      </c>
      <c r="F118" s="88" t="s">
        <v>53</v>
      </c>
      <c r="G118" s="88" t="s">
        <v>503</v>
      </c>
      <c r="H118" s="40" t="s">
        <v>1230</v>
      </c>
      <c r="I118" s="88" t="s">
        <v>1224</v>
      </c>
      <c r="J118" s="88" t="s">
        <v>361</v>
      </c>
      <c r="K118" s="18"/>
      <c r="L118" s="18">
        <v>1509679.58</v>
      </c>
      <c r="M118" s="18">
        <v>1509679.58</v>
      </c>
      <c r="N118" s="18"/>
      <c r="O118" s="18"/>
      <c r="P118" s="18"/>
      <c r="Q118" s="20">
        <f>SUM(PAC!$M118:$P118)</f>
        <v>1509679.58</v>
      </c>
      <c r="R118" s="20">
        <v>2691657.2</v>
      </c>
      <c r="S118" s="20">
        <f>IF(PAC!$R118&gt;0,PAC!$R118,PAC!$Q118)</f>
        <v>2691657.2</v>
      </c>
      <c r="T118" s="20" t="s">
        <v>1839</v>
      </c>
      <c r="U118" s="103" t="s">
        <v>1556</v>
      </c>
      <c r="V118" s="103"/>
      <c r="W118" s="104">
        <v>6</v>
      </c>
      <c r="X118" s="104" t="s">
        <v>1678</v>
      </c>
      <c r="Y118" s="101" t="s">
        <v>2405</v>
      </c>
      <c r="Z118" s="87">
        <v>46431</v>
      </c>
      <c r="AA118" s="105">
        <v>3.03</v>
      </c>
      <c r="AB118" s="40" t="s">
        <v>1458</v>
      </c>
      <c r="AC118" s="40" t="s">
        <v>1682</v>
      </c>
      <c r="AD118" s="106"/>
      <c r="AE118" s="40" t="s">
        <v>1787</v>
      </c>
      <c r="AF118" s="40" t="s">
        <v>647</v>
      </c>
      <c r="AG118" s="40" t="s">
        <v>510</v>
      </c>
      <c r="AH118" s="40" t="s">
        <v>963</v>
      </c>
      <c r="AI118" s="40"/>
      <c r="AJ118" s="87"/>
      <c r="AK118" s="40" t="s">
        <v>1104</v>
      </c>
      <c r="AL118" s="40" t="s">
        <v>1176</v>
      </c>
      <c r="AM118" s="40"/>
      <c r="AN118" s="87">
        <v>45945</v>
      </c>
      <c r="AO118" s="87">
        <v>46014</v>
      </c>
      <c r="AP118" s="87">
        <v>46065</v>
      </c>
      <c r="AQ118" s="87">
        <v>46125</v>
      </c>
      <c r="AR118" s="107">
        <v>46431</v>
      </c>
      <c r="AS118" s="107">
        <v>46431</v>
      </c>
      <c r="AT118" s="102" t="s">
        <v>2731</v>
      </c>
      <c r="AU118" s="108" t="s">
        <v>1976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996</v>
      </c>
      <c r="E119" s="114" t="s">
        <v>1542</v>
      </c>
      <c r="F119" s="112" t="s">
        <v>53</v>
      </c>
      <c r="G119" s="112" t="s">
        <v>503</v>
      </c>
      <c r="H119" s="115" t="s">
        <v>1230</v>
      </c>
      <c r="I119" s="112" t="s">
        <v>1224</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2231</v>
      </c>
      <c r="U119" s="116" t="s">
        <v>1556</v>
      </c>
      <c r="V119" s="116"/>
      <c r="W119" s="117">
        <v>25</v>
      </c>
      <c r="X119" s="117" t="s">
        <v>1404</v>
      </c>
      <c r="Y119" s="113" t="s">
        <v>2407</v>
      </c>
      <c r="Z119" s="118"/>
      <c r="AA119" s="119"/>
      <c r="AB119" s="115" t="s">
        <v>1452</v>
      </c>
      <c r="AC119" s="115" t="s">
        <v>2327</v>
      </c>
      <c r="AD119" s="120"/>
      <c r="AE119" s="114" t="s">
        <v>2329</v>
      </c>
      <c r="AF119" s="115" t="s">
        <v>647</v>
      </c>
      <c r="AG119" s="115" t="s">
        <v>510</v>
      </c>
      <c r="AH119" s="115" t="s">
        <v>963</v>
      </c>
      <c r="AI119" s="115"/>
      <c r="AJ119" s="118"/>
      <c r="AK119" s="115" t="s">
        <v>1143</v>
      </c>
      <c r="AL119" s="115" t="s">
        <v>1171</v>
      </c>
      <c r="AM119" s="115"/>
      <c r="AN119" s="118">
        <v>46058</v>
      </c>
      <c r="AO119" s="118">
        <v>46134</v>
      </c>
      <c r="AP119" s="118"/>
      <c r="AQ119" s="118"/>
      <c r="AR119" s="121"/>
      <c r="AS119" s="121"/>
      <c r="AT119" s="114" t="s">
        <v>2781</v>
      </c>
      <c r="AU119" s="122" t="s">
        <v>2234</v>
      </c>
      <c r="AV119" s="120"/>
      <c r="AW119" s="119"/>
      <c r="AX119" s="192" t="str">
        <f>IFERROR(IF(PAC!$X119="F01 - CAPTAÇÃO DE RECURSO",1,""),"")</f>
        <v/>
      </c>
      <c r="AY119" s="192">
        <f>IFERROR(IF(PAC!$X119="F02 - LICITAÇÃO",1,""),"")</f>
        <v>1</v>
      </c>
      <c r="AZ119" s="123" t="str">
        <f>IFERROR(IF(PAC!$X$6:$X$581="F03 - EXECUÇÃO DO OBJETO",1,""),"")</f>
        <v/>
      </c>
      <c r="BA119" s="123" t="str">
        <f>IFERROR(IF(PAC!$X$6:$X$581="F04 - CONCLUÍDA",1,""),"")</f>
        <v/>
      </c>
      <c r="BB119" s="190">
        <f>IF(PAC!$R119&gt;0,0,PAC!$Q119)</f>
        <v>0</v>
      </c>
    </row>
    <row r="120" spans="1:54" s="1" customFormat="1" ht="143.25" customHeight="1" thickBot="1">
      <c r="A120" s="88">
        <f t="shared" si="1"/>
        <v>115</v>
      </c>
      <c r="B120" s="101">
        <v>2023</v>
      </c>
      <c r="C120" s="88" t="s">
        <v>605</v>
      </c>
      <c r="D120" s="88" t="s">
        <v>996</v>
      </c>
      <c r="E120" s="102" t="s">
        <v>1346</v>
      </c>
      <c r="F120" s="88" t="s">
        <v>53</v>
      </c>
      <c r="G120" s="88" t="s">
        <v>503</v>
      </c>
      <c r="H120" s="40" t="s">
        <v>1230</v>
      </c>
      <c r="I120" s="88" t="s">
        <v>1224</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1839</v>
      </c>
      <c r="U120" s="103" t="s">
        <v>1556</v>
      </c>
      <c r="V120" s="103"/>
      <c r="W120" s="104">
        <v>7</v>
      </c>
      <c r="X120" s="104" t="s">
        <v>1678</v>
      </c>
      <c r="Y120" s="101" t="s">
        <v>2405</v>
      </c>
      <c r="Z120" s="87">
        <v>46431</v>
      </c>
      <c r="AA120" s="105">
        <v>3.01</v>
      </c>
      <c r="AB120" s="40" t="s">
        <v>1458</v>
      </c>
      <c r="AC120" s="40" t="s">
        <v>1682</v>
      </c>
      <c r="AD120" s="106"/>
      <c r="AE120" s="40" t="s">
        <v>1682</v>
      </c>
      <c r="AF120" s="40" t="s">
        <v>647</v>
      </c>
      <c r="AG120" s="40" t="s">
        <v>510</v>
      </c>
      <c r="AH120" s="40" t="s">
        <v>963</v>
      </c>
      <c r="AI120" s="40"/>
      <c r="AJ120" s="87"/>
      <c r="AK120" s="40" t="s">
        <v>1163</v>
      </c>
      <c r="AL120" s="40" t="s">
        <v>1186</v>
      </c>
      <c r="AM120" s="40"/>
      <c r="AN120" s="87">
        <v>45945</v>
      </c>
      <c r="AO120" s="87">
        <v>46014</v>
      </c>
      <c r="AP120" s="87">
        <v>46065</v>
      </c>
      <c r="AQ120" s="87">
        <v>46125</v>
      </c>
      <c r="AR120" s="107">
        <v>46431</v>
      </c>
      <c r="AS120" s="107">
        <v>46431</v>
      </c>
      <c r="AT120" s="102" t="s">
        <v>2732</v>
      </c>
      <c r="AU120" s="108" t="s">
        <v>1976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996</v>
      </c>
      <c r="E121" s="114" t="s">
        <v>1347</v>
      </c>
      <c r="F121" s="112" t="s">
        <v>53</v>
      </c>
      <c r="G121" s="112" t="s">
        <v>503</v>
      </c>
      <c r="H121" s="115" t="s">
        <v>1230</v>
      </c>
      <c r="I121" s="112" t="s">
        <v>1224</v>
      </c>
      <c r="J121" s="112" t="s">
        <v>361</v>
      </c>
      <c r="K121" s="31"/>
      <c r="L121" s="31">
        <v>1899144.9</v>
      </c>
      <c r="M121" s="31">
        <v>1899144.9</v>
      </c>
      <c r="N121" s="31"/>
      <c r="O121" s="31"/>
      <c r="P121" s="31"/>
      <c r="Q121" s="33">
        <f>SUM(PAC!$M121:$P121)</f>
        <v>1899144.9</v>
      </c>
      <c r="R121" s="33">
        <v>880203.06</v>
      </c>
      <c r="S121" s="33">
        <f>IF(PAC!$R121&gt;0,PAC!$R121,PAC!$Q121)</f>
        <v>880203.06</v>
      </c>
      <c r="T121" s="33" t="s">
        <v>1839</v>
      </c>
      <c r="U121" s="116" t="s">
        <v>1556</v>
      </c>
      <c r="V121" s="116"/>
      <c r="W121" s="117">
        <v>6</v>
      </c>
      <c r="X121" s="117" t="s">
        <v>1678</v>
      </c>
      <c r="Y121" s="113" t="s">
        <v>2405</v>
      </c>
      <c r="Z121" s="118">
        <v>46431</v>
      </c>
      <c r="AA121" s="119">
        <v>58</v>
      </c>
      <c r="AB121" s="115" t="s">
        <v>1458</v>
      </c>
      <c r="AC121" s="115" t="s">
        <v>1682</v>
      </c>
      <c r="AD121" s="120"/>
      <c r="AE121" s="115" t="s">
        <v>1787</v>
      </c>
      <c r="AF121" s="115" t="s">
        <v>647</v>
      </c>
      <c r="AG121" s="115" t="s">
        <v>510</v>
      </c>
      <c r="AH121" s="115" t="s">
        <v>963</v>
      </c>
      <c r="AI121" s="115"/>
      <c r="AJ121" s="118"/>
      <c r="AK121" s="115" t="s">
        <v>1164</v>
      </c>
      <c r="AL121" s="115" t="s">
        <v>1187</v>
      </c>
      <c r="AM121" s="115"/>
      <c r="AN121" s="118">
        <v>45945</v>
      </c>
      <c r="AO121" s="118">
        <v>46014</v>
      </c>
      <c r="AP121" s="118">
        <v>46065</v>
      </c>
      <c r="AQ121" s="118">
        <v>46125</v>
      </c>
      <c r="AR121" s="121">
        <v>46431</v>
      </c>
      <c r="AS121" s="121">
        <v>46431</v>
      </c>
      <c r="AT121" s="114" t="s">
        <v>2733</v>
      </c>
      <c r="AU121" s="122" t="s">
        <v>1976</v>
      </c>
      <c r="AV121" s="120"/>
      <c r="AW121" s="119"/>
      <c r="AX121" s="192" t="str">
        <f>IFERROR(IF(PAC!$X121="F01 - CAPTAÇÃO DE RECURSO",1,""),"")</f>
        <v/>
      </c>
      <c r="AY121" s="192" t="str">
        <f>IFERROR(IF(PAC!$X121="F02 - LICITAÇÃO",1,""),"")</f>
        <v/>
      </c>
      <c r="AZ121" s="123">
        <f>IFERROR(IF(PAC!$X$6:$X$581="F03 - EXECUÇÃO DO OBJETO",1,""),"")</f>
        <v>1</v>
      </c>
      <c r="BA121" s="123" t="str">
        <f>IFERROR(IF(PAC!$X$6:$X$581="F04 - CONCLUÍDA",1,""),"")</f>
        <v/>
      </c>
      <c r="BB121" s="190">
        <f>IF(PAC!$R121&gt;0,0,PAC!$Q121)</f>
        <v>0</v>
      </c>
    </row>
    <row r="122" spans="1:54" s="1" customFormat="1" ht="107.25" customHeight="1" thickBot="1">
      <c r="A122" s="88">
        <f t="shared" si="1"/>
        <v>117</v>
      </c>
      <c r="B122" s="101">
        <v>2023</v>
      </c>
      <c r="C122" s="88" t="s">
        <v>605</v>
      </c>
      <c r="D122" s="88" t="s">
        <v>996</v>
      </c>
      <c r="E122" s="102" t="s">
        <v>1348</v>
      </c>
      <c r="F122" s="88" t="s">
        <v>53</v>
      </c>
      <c r="G122" s="88" t="s">
        <v>503</v>
      </c>
      <c r="H122" s="40" t="s">
        <v>1230</v>
      </c>
      <c r="I122" s="88" t="s">
        <v>1224</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1573</v>
      </c>
      <c r="U122" s="103" t="s">
        <v>1556</v>
      </c>
      <c r="V122" s="103"/>
      <c r="W122" s="104">
        <v>16</v>
      </c>
      <c r="X122" s="104" t="s">
        <v>1678</v>
      </c>
      <c r="Y122" s="101" t="s">
        <v>2405</v>
      </c>
      <c r="Z122" s="87">
        <v>46614</v>
      </c>
      <c r="AA122" s="105">
        <v>2</v>
      </c>
      <c r="AB122" s="40" t="s">
        <v>1458</v>
      </c>
      <c r="AC122" s="40" t="s">
        <v>1474</v>
      </c>
      <c r="AD122" s="106"/>
      <c r="AE122" s="40" t="s">
        <v>1788</v>
      </c>
      <c r="AF122" s="40" t="s">
        <v>647</v>
      </c>
      <c r="AG122" s="40" t="s">
        <v>510</v>
      </c>
      <c r="AH122" s="40" t="s">
        <v>963</v>
      </c>
      <c r="AI122" s="40"/>
      <c r="AJ122" s="87"/>
      <c r="AK122" s="40" t="s">
        <v>1148</v>
      </c>
      <c r="AL122" s="40" t="s">
        <v>1182</v>
      </c>
      <c r="AM122" s="40"/>
      <c r="AN122" s="87">
        <v>45972</v>
      </c>
      <c r="AO122" s="87">
        <v>46002</v>
      </c>
      <c r="AP122" s="87">
        <v>46078</v>
      </c>
      <c r="AQ122" s="87">
        <v>46125</v>
      </c>
      <c r="AR122" s="107">
        <v>46614</v>
      </c>
      <c r="AS122" s="107">
        <v>46614</v>
      </c>
      <c r="AT122" s="102" t="s">
        <v>2547</v>
      </c>
      <c r="AU122" s="108" t="s">
        <v>1966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996</v>
      </c>
      <c r="E123" s="114" t="s">
        <v>1349</v>
      </c>
      <c r="F123" s="112" t="s">
        <v>53</v>
      </c>
      <c r="G123" s="112" t="s">
        <v>503</v>
      </c>
      <c r="H123" s="115" t="s">
        <v>1230</v>
      </c>
      <c r="I123" s="112" t="s">
        <v>1224</v>
      </c>
      <c r="J123" s="112" t="s">
        <v>361</v>
      </c>
      <c r="K123" s="31"/>
      <c r="L123" s="31">
        <v>990368.9</v>
      </c>
      <c r="M123" s="31">
        <v>990368.9</v>
      </c>
      <c r="N123" s="31"/>
      <c r="O123" s="31"/>
      <c r="P123" s="31"/>
      <c r="Q123" s="33">
        <f>SUM(PAC!$M123:$P123)</f>
        <v>990368.9</v>
      </c>
      <c r="R123" s="33">
        <v>1975958.15</v>
      </c>
      <c r="S123" s="33">
        <f>IF(PAC!$R123&gt;0,PAC!$R123,PAC!$Q123)</f>
        <v>1975958.15</v>
      </c>
      <c r="T123" s="33" t="s">
        <v>1573</v>
      </c>
      <c r="U123" s="116" t="s">
        <v>1556</v>
      </c>
      <c r="V123" s="116"/>
      <c r="W123" s="117">
        <v>7</v>
      </c>
      <c r="X123" s="117" t="s">
        <v>1678</v>
      </c>
      <c r="Y123" s="113" t="s">
        <v>2405</v>
      </c>
      <c r="Z123" s="118">
        <v>46614</v>
      </c>
      <c r="AA123" s="119">
        <v>2</v>
      </c>
      <c r="AB123" s="115" t="s">
        <v>1458</v>
      </c>
      <c r="AC123" s="115" t="s">
        <v>1474</v>
      </c>
      <c r="AD123" s="120"/>
      <c r="AE123" s="115" t="s">
        <v>1788</v>
      </c>
      <c r="AF123" s="115" t="s">
        <v>647</v>
      </c>
      <c r="AG123" s="115" t="s">
        <v>510</v>
      </c>
      <c r="AH123" s="115" t="s">
        <v>963</v>
      </c>
      <c r="AI123" s="115"/>
      <c r="AJ123" s="118"/>
      <c r="AK123" s="115" t="s">
        <v>1149</v>
      </c>
      <c r="AL123" s="115" t="s">
        <v>1183</v>
      </c>
      <c r="AM123" s="115"/>
      <c r="AN123" s="118">
        <v>45972</v>
      </c>
      <c r="AO123" s="118">
        <v>46002</v>
      </c>
      <c r="AP123" s="118">
        <v>46078</v>
      </c>
      <c r="AQ123" s="118">
        <v>46125</v>
      </c>
      <c r="AR123" s="121">
        <v>46614</v>
      </c>
      <c r="AS123" s="121">
        <v>46614</v>
      </c>
      <c r="AT123" s="114" t="s">
        <v>2548</v>
      </c>
      <c r="AU123" s="122" t="s">
        <v>1966</v>
      </c>
      <c r="AV123" s="120"/>
      <c r="AW123" s="119"/>
      <c r="AX123" s="192" t="str">
        <f>IFERROR(IF(PAC!$X123="F01 - CAPTAÇÃO DE RECURSO",1,""),"")</f>
        <v/>
      </c>
      <c r="AY123" s="192" t="str">
        <f>IFERROR(IF(PAC!$X123="F02 - LICITAÇÃO",1,""),"")</f>
        <v/>
      </c>
      <c r="AZ123" s="123">
        <f>IFERROR(IF(PAC!$X$6:$X$581="F03 - EXECUÇÃO DO OBJETO",1,""),"")</f>
        <v>1</v>
      </c>
      <c r="BA123" s="123" t="str">
        <f>IFERROR(IF(PAC!$X$6:$X$581="F04 - CONCLUÍDA",1,""),"")</f>
        <v/>
      </c>
      <c r="BB123" s="190">
        <f>IF(PAC!$R123&gt;0,0,PAC!$Q123)</f>
        <v>0</v>
      </c>
    </row>
    <row r="124" spans="1:54" s="1" customFormat="1" ht="173.25" customHeight="1" thickBot="1">
      <c r="A124" s="88">
        <f t="shared" si="1"/>
        <v>119</v>
      </c>
      <c r="B124" s="101">
        <v>2023</v>
      </c>
      <c r="C124" s="88" t="s">
        <v>605</v>
      </c>
      <c r="D124" s="88" t="s">
        <v>996</v>
      </c>
      <c r="E124" s="102" t="s">
        <v>1350</v>
      </c>
      <c r="F124" s="88" t="s">
        <v>53</v>
      </c>
      <c r="G124" s="88" t="s">
        <v>503</v>
      </c>
      <c r="H124" s="40" t="s">
        <v>1230</v>
      </c>
      <c r="I124" s="88" t="s">
        <v>1224</v>
      </c>
      <c r="J124" s="88" t="s">
        <v>361</v>
      </c>
      <c r="K124" s="18"/>
      <c r="L124" s="18">
        <v>1387079.16</v>
      </c>
      <c r="M124" s="18">
        <v>1387079.16</v>
      </c>
      <c r="N124" s="18"/>
      <c r="O124" s="18"/>
      <c r="P124" s="18"/>
      <c r="Q124" s="20">
        <f>SUM(PAC!$M124:$P124)</f>
        <v>1387079.16</v>
      </c>
      <c r="R124" s="20">
        <v>1439328.09</v>
      </c>
      <c r="S124" s="20">
        <f>IF(PAC!$R124&gt;0,PAC!$R124,PAC!$Q124)</f>
        <v>1439328.09</v>
      </c>
      <c r="T124" s="20" t="s">
        <v>1913</v>
      </c>
      <c r="U124" s="103" t="s">
        <v>1556</v>
      </c>
      <c r="V124" s="103"/>
      <c r="W124" s="104">
        <v>7</v>
      </c>
      <c r="X124" s="104" t="s">
        <v>1678</v>
      </c>
      <c r="Y124" s="101" t="s">
        <v>2405</v>
      </c>
      <c r="Z124" s="87">
        <v>46526</v>
      </c>
      <c r="AA124" s="105">
        <v>2</v>
      </c>
      <c r="AB124" s="40" t="s">
        <v>1458</v>
      </c>
      <c r="AC124" s="40" t="s">
        <v>1474</v>
      </c>
      <c r="AD124" s="106"/>
      <c r="AE124" s="102" t="s">
        <v>1788</v>
      </c>
      <c r="AF124" s="40" t="s">
        <v>647</v>
      </c>
      <c r="AG124" s="40" t="s">
        <v>510</v>
      </c>
      <c r="AH124" s="40" t="s">
        <v>963</v>
      </c>
      <c r="AI124" s="40"/>
      <c r="AJ124" s="87"/>
      <c r="AK124" s="40" t="s">
        <v>1160</v>
      </c>
      <c r="AL124" s="40" t="s">
        <v>1184</v>
      </c>
      <c r="AM124" s="40"/>
      <c r="AN124" s="87">
        <v>45890</v>
      </c>
      <c r="AO124" s="87">
        <v>45958</v>
      </c>
      <c r="AP124" s="87">
        <v>46112</v>
      </c>
      <c r="AQ124" s="87">
        <v>46157</v>
      </c>
      <c r="AR124" s="107">
        <v>46526</v>
      </c>
      <c r="AS124" s="107">
        <v>46526</v>
      </c>
      <c r="AT124" s="102" t="s">
        <v>2761</v>
      </c>
      <c r="AU124" s="108" t="s">
        <v>2045</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996</v>
      </c>
      <c r="E125" s="114" t="s">
        <v>1351</v>
      </c>
      <c r="F125" s="112" t="s">
        <v>53</v>
      </c>
      <c r="G125" s="112" t="s">
        <v>503</v>
      </c>
      <c r="H125" s="115" t="s">
        <v>1230</v>
      </c>
      <c r="I125" s="112" t="s">
        <v>1224</v>
      </c>
      <c r="J125" s="112" t="s">
        <v>361</v>
      </c>
      <c r="K125" s="31"/>
      <c r="L125" s="31">
        <v>834216.98</v>
      </c>
      <c r="M125" s="31">
        <v>834216.98</v>
      </c>
      <c r="N125" s="31"/>
      <c r="O125" s="31"/>
      <c r="P125" s="31"/>
      <c r="Q125" s="33">
        <f>SUM(PAC!$M125:$P125)</f>
        <v>834216.98</v>
      </c>
      <c r="R125" s="33">
        <v>740439.58</v>
      </c>
      <c r="S125" s="33">
        <f>IF(PAC!$R125&gt;0,PAC!$R125,PAC!$Q125)</f>
        <v>740439.58</v>
      </c>
      <c r="T125" s="33" t="s">
        <v>1573</v>
      </c>
      <c r="U125" s="116" t="s">
        <v>1556</v>
      </c>
      <c r="V125" s="116"/>
      <c r="W125" s="117">
        <v>5</v>
      </c>
      <c r="X125" s="117" t="s">
        <v>1678</v>
      </c>
      <c r="Y125" s="113" t="s">
        <v>2405</v>
      </c>
      <c r="Z125" s="118">
        <v>46614</v>
      </c>
      <c r="AA125" s="119">
        <v>2</v>
      </c>
      <c r="AB125" s="115" t="s">
        <v>1458</v>
      </c>
      <c r="AC125" s="115" t="s">
        <v>1474</v>
      </c>
      <c r="AD125" s="120"/>
      <c r="AE125" s="115" t="s">
        <v>1788</v>
      </c>
      <c r="AF125" s="115" t="s">
        <v>647</v>
      </c>
      <c r="AG125" s="115" t="s">
        <v>510</v>
      </c>
      <c r="AH125" s="115" t="s">
        <v>963</v>
      </c>
      <c r="AI125" s="115"/>
      <c r="AJ125" s="118"/>
      <c r="AK125" s="115" t="s">
        <v>1129</v>
      </c>
      <c r="AL125" s="115" t="s">
        <v>1188</v>
      </c>
      <c r="AM125" s="115"/>
      <c r="AN125" s="118">
        <v>45972</v>
      </c>
      <c r="AO125" s="118">
        <v>46002</v>
      </c>
      <c r="AP125" s="118">
        <v>46078</v>
      </c>
      <c r="AQ125" s="118">
        <v>46125</v>
      </c>
      <c r="AR125" s="121">
        <v>46614</v>
      </c>
      <c r="AS125" s="121">
        <v>46614</v>
      </c>
      <c r="AT125" s="114" t="s">
        <v>2549</v>
      </c>
      <c r="AU125" s="122" t="s">
        <v>1966</v>
      </c>
      <c r="AV125" s="120"/>
      <c r="AW125" s="119"/>
      <c r="AX125" s="192" t="str">
        <f>IFERROR(IF(PAC!$X125="F01 - CAPTAÇÃO DE RECURSO",1,""),"")</f>
        <v/>
      </c>
      <c r="AY125" s="192" t="str">
        <f>IFERROR(IF(PAC!$X125="F02 - LICITAÇÃO",1,""),"")</f>
        <v/>
      </c>
      <c r="AZ125" s="123">
        <f>IFERROR(IF(PAC!$X$6:$X$581="F03 - EXECUÇÃO DO OBJETO",1,""),"")</f>
        <v>1</v>
      </c>
      <c r="BA125" s="123" t="str">
        <f>IFERROR(IF(PAC!$X$6:$X$581="F04 - CONCLUÍDA",1,""),"")</f>
        <v/>
      </c>
      <c r="BB125" s="190">
        <f>IF(PAC!$R125&gt;0,0,PAC!$Q125)</f>
        <v>0</v>
      </c>
    </row>
    <row r="126" spans="1:54" s="1" customFormat="1" ht="134.25" customHeight="1" thickBot="1">
      <c r="A126" s="88">
        <f t="shared" si="1"/>
        <v>121</v>
      </c>
      <c r="B126" s="101">
        <v>2023</v>
      </c>
      <c r="C126" s="88" t="s">
        <v>605</v>
      </c>
      <c r="D126" s="88" t="s">
        <v>996</v>
      </c>
      <c r="E126" s="102" t="s">
        <v>1354</v>
      </c>
      <c r="F126" s="88" t="s">
        <v>53</v>
      </c>
      <c r="G126" s="88" t="s">
        <v>503</v>
      </c>
      <c r="H126" s="40" t="s">
        <v>1230</v>
      </c>
      <c r="I126" s="88" t="s">
        <v>1224</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1851</v>
      </c>
      <c r="U126" s="103" t="s">
        <v>1556</v>
      </c>
      <c r="V126" s="103"/>
      <c r="W126" s="104">
        <v>9</v>
      </c>
      <c r="X126" s="104" t="s">
        <v>1678</v>
      </c>
      <c r="Y126" s="101" t="s">
        <v>2405</v>
      </c>
      <c r="Z126" s="87">
        <v>46548</v>
      </c>
      <c r="AA126" s="105">
        <v>3.5</v>
      </c>
      <c r="AB126" s="40" t="s">
        <v>1458</v>
      </c>
      <c r="AC126" s="40" t="s">
        <v>1682</v>
      </c>
      <c r="AD126" s="106">
        <v>46548</v>
      </c>
      <c r="AE126" s="40" t="s">
        <v>1787</v>
      </c>
      <c r="AF126" s="40" t="s">
        <v>648</v>
      </c>
      <c r="AG126" s="40" t="s">
        <v>511</v>
      </c>
      <c r="AH126" s="40" t="s">
        <v>963</v>
      </c>
      <c r="AI126" s="40"/>
      <c r="AJ126" s="87"/>
      <c r="AK126" s="40" t="s">
        <v>1132</v>
      </c>
      <c r="AL126" s="40" t="s">
        <v>1191</v>
      </c>
      <c r="AM126" s="40"/>
      <c r="AN126" s="87">
        <v>45955</v>
      </c>
      <c r="AO126" s="87">
        <v>46035</v>
      </c>
      <c r="AP126" s="87">
        <v>46088</v>
      </c>
      <c r="AQ126" s="87">
        <v>46120</v>
      </c>
      <c r="AR126" s="107">
        <v>46548</v>
      </c>
      <c r="AS126" s="107">
        <v>46548</v>
      </c>
      <c r="AT126" s="102" t="s">
        <v>2783</v>
      </c>
      <c r="AU126" s="108" t="s">
        <v>1956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996</v>
      </c>
      <c r="E127" s="114" t="s">
        <v>1355</v>
      </c>
      <c r="F127" s="112" t="s">
        <v>53</v>
      </c>
      <c r="G127" s="112" t="s">
        <v>503</v>
      </c>
      <c r="H127" s="115" t="s">
        <v>1230</v>
      </c>
      <c r="I127" s="112" t="s">
        <v>1224</v>
      </c>
      <c r="J127" s="112" t="s">
        <v>161</v>
      </c>
      <c r="K127" s="31"/>
      <c r="L127" s="31">
        <v>3435342.11</v>
      </c>
      <c r="M127" s="31">
        <v>3435342.11</v>
      </c>
      <c r="N127" s="31"/>
      <c r="O127" s="31"/>
      <c r="P127" s="31"/>
      <c r="Q127" s="33">
        <f>SUM(PAC!$M127:$P127)</f>
        <v>3435342.11</v>
      </c>
      <c r="R127" s="33">
        <v>3399775.32</v>
      </c>
      <c r="S127" s="33">
        <f>IF(PAC!$R127&gt;0,PAC!$R127,PAC!$Q127)</f>
        <v>3399775.32</v>
      </c>
      <c r="T127" s="33" t="s">
        <v>1577</v>
      </c>
      <c r="U127" s="116" t="s">
        <v>1556</v>
      </c>
      <c r="V127" s="116"/>
      <c r="W127" s="117">
        <v>10</v>
      </c>
      <c r="X127" s="117" t="s">
        <v>1678</v>
      </c>
      <c r="Y127" s="113" t="s">
        <v>2405</v>
      </c>
      <c r="Z127" s="118">
        <v>46433</v>
      </c>
      <c r="AA127" s="119">
        <v>32</v>
      </c>
      <c r="AB127" s="115" t="s">
        <v>1458</v>
      </c>
      <c r="AC127" s="115" t="s">
        <v>1682</v>
      </c>
      <c r="AD127" s="120">
        <v>46433</v>
      </c>
      <c r="AE127" s="115" t="s">
        <v>1787</v>
      </c>
      <c r="AF127" s="115" t="s">
        <v>648</v>
      </c>
      <c r="AG127" s="115" t="s">
        <v>511</v>
      </c>
      <c r="AH127" s="115" t="s">
        <v>963</v>
      </c>
      <c r="AI127" s="115"/>
      <c r="AJ127" s="118"/>
      <c r="AK127" s="115" t="s">
        <v>1162</v>
      </c>
      <c r="AL127" s="115" t="s">
        <v>1196</v>
      </c>
      <c r="AM127" s="115"/>
      <c r="AN127" s="118">
        <v>45882</v>
      </c>
      <c r="AO127" s="118">
        <v>45947</v>
      </c>
      <c r="AP127" s="118">
        <v>45992</v>
      </c>
      <c r="AQ127" s="118">
        <v>46002</v>
      </c>
      <c r="AR127" s="121">
        <v>46433</v>
      </c>
      <c r="AS127" s="121">
        <v>46433</v>
      </c>
      <c r="AT127" s="114" t="s">
        <v>2837</v>
      </c>
      <c r="AU127" s="122" t="s">
        <v>1971</v>
      </c>
      <c r="AV127" s="120"/>
      <c r="AW127" s="119"/>
      <c r="AX127" s="192" t="str">
        <f>IFERROR(IF(PAC!$X127="F01 - CAPTAÇÃO DE RECURSO",1,""),"")</f>
        <v/>
      </c>
      <c r="AY127" s="192" t="str">
        <f>IFERROR(IF(PAC!$X127="F02 - LICITAÇÃO",1,""),"")</f>
        <v/>
      </c>
      <c r="AZ127" s="123">
        <f>IFERROR(IF(PAC!$X$6:$X$581="F03 - EXECUÇÃO DO OBJETO",1,""),"")</f>
        <v>1</v>
      </c>
      <c r="BA127" s="123" t="str">
        <f>IFERROR(IF(PAC!$X$6:$X$581="F04 - CONCLUÍDA",1,""),"")</f>
        <v/>
      </c>
      <c r="BB127" s="190">
        <f>IF(PAC!$R127&gt;0,0,PAC!$Q127)</f>
        <v>0</v>
      </c>
    </row>
    <row r="128" spans="1:54" s="1" customFormat="1" ht="197.25" customHeight="1" thickBot="1">
      <c r="A128" s="88">
        <f t="shared" si="1"/>
        <v>123</v>
      </c>
      <c r="B128" s="101">
        <v>2023</v>
      </c>
      <c r="C128" s="88" t="s">
        <v>605</v>
      </c>
      <c r="D128" s="88" t="s">
        <v>996</v>
      </c>
      <c r="E128" s="102" t="s">
        <v>1370</v>
      </c>
      <c r="F128" s="88" t="s">
        <v>53</v>
      </c>
      <c r="G128" s="88" t="s">
        <v>503</v>
      </c>
      <c r="H128" s="40" t="s">
        <v>1230</v>
      </c>
      <c r="I128" s="88" t="s">
        <v>1224</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1574</v>
      </c>
      <c r="U128" s="103" t="s">
        <v>1559</v>
      </c>
      <c r="V128" s="103" t="s">
        <v>1741</v>
      </c>
      <c r="W128" s="104">
        <v>9</v>
      </c>
      <c r="X128" s="104" t="s">
        <v>1678</v>
      </c>
      <c r="Y128" s="101" t="s">
        <v>2405</v>
      </c>
      <c r="Z128" s="87">
        <v>46449</v>
      </c>
      <c r="AA128" s="105">
        <v>39</v>
      </c>
      <c r="AB128" s="40" t="s">
        <v>1458</v>
      </c>
      <c r="AC128" s="40" t="s">
        <v>1682</v>
      </c>
      <c r="AD128" s="106">
        <v>46449</v>
      </c>
      <c r="AE128" s="40" t="s">
        <v>1682</v>
      </c>
      <c r="AF128" s="40" t="s">
        <v>983</v>
      </c>
      <c r="AG128" s="40" t="s">
        <v>1263</v>
      </c>
      <c r="AH128" s="40"/>
      <c r="AI128" s="40"/>
      <c r="AJ128" s="87"/>
      <c r="AK128" s="40" t="s">
        <v>1205</v>
      </c>
      <c r="AL128" s="40" t="s">
        <v>1257</v>
      </c>
      <c r="AM128" s="40"/>
      <c r="AN128" s="87">
        <v>45874</v>
      </c>
      <c r="AO128" s="87">
        <v>45940</v>
      </c>
      <c r="AP128" s="87">
        <v>45969</v>
      </c>
      <c r="AQ128" s="87">
        <v>46013</v>
      </c>
      <c r="AR128" s="107">
        <v>46449</v>
      </c>
      <c r="AS128" s="107">
        <v>46449</v>
      </c>
      <c r="AT128" s="102" t="s">
        <v>2835</v>
      </c>
      <c r="AU128" s="108" t="s">
        <v>1969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996</v>
      </c>
      <c r="E129" s="114" t="s">
        <v>1356</v>
      </c>
      <c r="F129" s="112" t="s">
        <v>53</v>
      </c>
      <c r="G129" s="112" t="s">
        <v>503</v>
      </c>
      <c r="H129" s="115" t="s">
        <v>1230</v>
      </c>
      <c r="I129" s="112" t="s">
        <v>1224</v>
      </c>
      <c r="J129" s="112" t="s">
        <v>189</v>
      </c>
      <c r="K129" s="31"/>
      <c r="L129" s="31">
        <v>1644167.1125</v>
      </c>
      <c r="M129" s="31">
        <v>1644167.1125</v>
      </c>
      <c r="N129" s="31"/>
      <c r="O129" s="31"/>
      <c r="P129" s="31"/>
      <c r="Q129" s="33">
        <f>SUM(PAC!$M129:$P129)</f>
        <v>1644167.1125</v>
      </c>
      <c r="R129" s="33">
        <v>1928710.93</v>
      </c>
      <c r="S129" s="33">
        <f>IF(PAC!$R129&gt;0,PAC!$R129,PAC!$Q129)</f>
        <v>1928710.93</v>
      </c>
      <c r="T129" s="33" t="s">
        <v>1851</v>
      </c>
      <c r="U129" s="116" t="s">
        <v>1556</v>
      </c>
      <c r="V129" s="116"/>
      <c r="W129" s="117">
        <v>10</v>
      </c>
      <c r="X129" s="117" t="s">
        <v>1678</v>
      </c>
      <c r="Y129" s="113" t="s">
        <v>2405</v>
      </c>
      <c r="Z129" s="118">
        <v>46548</v>
      </c>
      <c r="AA129" s="119">
        <v>55</v>
      </c>
      <c r="AB129" s="115" t="s">
        <v>1458</v>
      </c>
      <c r="AC129" s="115" t="s">
        <v>1682</v>
      </c>
      <c r="AD129" s="120">
        <v>46548</v>
      </c>
      <c r="AE129" s="115" t="s">
        <v>1945</v>
      </c>
      <c r="AF129" s="115" t="s">
        <v>648</v>
      </c>
      <c r="AG129" s="115" t="s">
        <v>1769</v>
      </c>
      <c r="AH129" s="115" t="s">
        <v>963</v>
      </c>
      <c r="AI129" s="115"/>
      <c r="AJ129" s="118"/>
      <c r="AK129" s="115" t="s">
        <v>1153</v>
      </c>
      <c r="AL129" s="115" t="s">
        <v>1195</v>
      </c>
      <c r="AM129" s="115"/>
      <c r="AN129" s="118">
        <v>45955</v>
      </c>
      <c r="AO129" s="118">
        <v>46035</v>
      </c>
      <c r="AP129" s="118">
        <v>46088</v>
      </c>
      <c r="AQ129" s="118">
        <v>46120</v>
      </c>
      <c r="AR129" s="121">
        <v>46548</v>
      </c>
      <c r="AS129" s="121">
        <v>46548</v>
      </c>
      <c r="AT129" s="114" t="s">
        <v>2784</v>
      </c>
      <c r="AU129" s="122" t="s">
        <v>1956</v>
      </c>
      <c r="AV129" s="120"/>
      <c r="AW129" s="119"/>
      <c r="AX129" s="192" t="str">
        <f>IFERROR(IF(PAC!$X129="F01 - CAPTAÇÃO DE RECURSO",1,""),"")</f>
        <v/>
      </c>
      <c r="AY129" s="192" t="str">
        <f>IFERROR(IF(PAC!$X129="F02 - LICITAÇÃO",1,""),"")</f>
        <v/>
      </c>
      <c r="AZ129" s="123">
        <f>IFERROR(IF(PAC!$X$6:$X$581="F03 - EXECUÇÃO DO OBJETO",1,""),"")</f>
        <v>1</v>
      </c>
      <c r="BA129" s="123" t="str">
        <f>IFERROR(IF(PAC!$X$6:$X$581="F04 - CONCLUÍDA",1,""),"")</f>
        <v/>
      </c>
      <c r="BB129" s="190">
        <f>IF(PAC!$R129&gt;0,0,PAC!$Q129)</f>
        <v>0</v>
      </c>
    </row>
    <row r="130" spans="1:54" s="1" customFormat="1" ht="162" customHeight="1" thickBot="1">
      <c r="A130" s="88">
        <f t="shared" si="1"/>
        <v>125</v>
      </c>
      <c r="B130" s="101">
        <v>2023</v>
      </c>
      <c r="C130" s="88" t="s">
        <v>605</v>
      </c>
      <c r="D130" s="88" t="s">
        <v>996</v>
      </c>
      <c r="E130" s="102" t="s">
        <v>1371</v>
      </c>
      <c r="F130" s="88" t="s">
        <v>53</v>
      </c>
      <c r="G130" s="88" t="s">
        <v>503</v>
      </c>
      <c r="H130" s="40" t="s">
        <v>1230</v>
      </c>
      <c r="I130" s="88" t="s">
        <v>1224</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1574</v>
      </c>
      <c r="U130" s="103" t="s">
        <v>1559</v>
      </c>
      <c r="V130" s="103" t="s">
        <v>1741</v>
      </c>
      <c r="W130" s="104">
        <v>7</v>
      </c>
      <c r="X130" s="104" t="s">
        <v>1678</v>
      </c>
      <c r="Y130" s="101" t="s">
        <v>2405</v>
      </c>
      <c r="Z130" s="87">
        <v>46449</v>
      </c>
      <c r="AA130" s="105">
        <v>29</v>
      </c>
      <c r="AB130" s="40" t="s">
        <v>1458</v>
      </c>
      <c r="AC130" s="40" t="s">
        <v>1682</v>
      </c>
      <c r="AD130" s="106">
        <v>46449</v>
      </c>
      <c r="AE130" s="40" t="s">
        <v>1955</v>
      </c>
      <c r="AF130" s="40" t="s">
        <v>983</v>
      </c>
      <c r="AG130" s="40" t="s">
        <v>1263</v>
      </c>
      <c r="AH130" s="40"/>
      <c r="AI130" s="40"/>
      <c r="AJ130" s="87"/>
      <c r="AK130" s="40" t="s">
        <v>1165</v>
      </c>
      <c r="AL130" s="40" t="s">
        <v>1258</v>
      </c>
      <c r="AM130" s="40"/>
      <c r="AN130" s="87">
        <v>45874</v>
      </c>
      <c r="AO130" s="87">
        <v>45940</v>
      </c>
      <c r="AP130" s="87">
        <v>45969</v>
      </c>
      <c r="AQ130" s="87">
        <v>46013</v>
      </c>
      <c r="AR130" s="107">
        <v>46449</v>
      </c>
      <c r="AS130" s="107">
        <v>46449</v>
      </c>
      <c r="AT130" s="102" t="s">
        <v>2836</v>
      </c>
      <c r="AU130" s="108" t="s">
        <v>1970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996</v>
      </c>
      <c r="E131" s="114" t="s">
        <v>1357</v>
      </c>
      <c r="F131" s="112" t="s">
        <v>53</v>
      </c>
      <c r="G131" s="112" t="s">
        <v>503</v>
      </c>
      <c r="H131" s="115" t="s">
        <v>1230</v>
      </c>
      <c r="I131" s="112" t="s">
        <v>1224</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1577</v>
      </c>
      <c r="U131" s="116" t="s">
        <v>1556</v>
      </c>
      <c r="V131" s="116"/>
      <c r="W131" s="117">
        <v>7</v>
      </c>
      <c r="X131" s="117" t="s">
        <v>1678</v>
      </c>
      <c r="Y131" s="113" t="s">
        <v>2405</v>
      </c>
      <c r="Z131" s="118">
        <v>46433</v>
      </c>
      <c r="AA131" s="119">
        <v>20</v>
      </c>
      <c r="AB131" s="115" t="s">
        <v>1458</v>
      </c>
      <c r="AC131" s="115" t="s">
        <v>1682</v>
      </c>
      <c r="AD131" s="120">
        <v>46433</v>
      </c>
      <c r="AE131" s="115" t="s">
        <v>1787</v>
      </c>
      <c r="AF131" s="115" t="s">
        <v>648</v>
      </c>
      <c r="AG131" s="115" t="s">
        <v>511</v>
      </c>
      <c r="AH131" s="115" t="s">
        <v>963</v>
      </c>
      <c r="AI131" s="115"/>
      <c r="AJ131" s="118"/>
      <c r="AK131" s="115" t="s">
        <v>1152</v>
      </c>
      <c r="AL131" s="115" t="s">
        <v>1194</v>
      </c>
      <c r="AM131" s="115"/>
      <c r="AN131" s="118">
        <v>45882</v>
      </c>
      <c r="AO131" s="118">
        <v>45947</v>
      </c>
      <c r="AP131" s="118">
        <v>45992</v>
      </c>
      <c r="AQ131" s="118">
        <v>46002</v>
      </c>
      <c r="AR131" s="121">
        <v>46433</v>
      </c>
      <c r="AS131" s="121">
        <v>46433</v>
      </c>
      <c r="AT131" s="114" t="s">
        <v>2838</v>
      </c>
      <c r="AU131" s="122" t="s">
        <v>1972</v>
      </c>
      <c r="AV131" s="120"/>
      <c r="AW131" s="119"/>
      <c r="AX131" s="192" t="str">
        <f>IFERROR(IF(PAC!$X131="F01 - CAPTAÇÃO DE RECURSO",1,""),"")</f>
        <v/>
      </c>
      <c r="AY131" s="192" t="str">
        <f>IFERROR(IF(PAC!$X131="F02 - LICITAÇÃO",1,""),"")</f>
        <v/>
      </c>
      <c r="AZ131" s="123">
        <f>IFERROR(IF(PAC!$X$6:$X$581="F03 - EXECUÇÃO DO OBJETO",1,""),"")</f>
        <v>1</v>
      </c>
      <c r="BA131" s="123" t="str">
        <f>IFERROR(IF(PAC!$X$6:$X$581="F04 - CONCLUÍDA",1,""),"")</f>
        <v/>
      </c>
      <c r="BB131" s="190">
        <f>IF(PAC!$R131&gt;0,0,PAC!$Q131)</f>
        <v>0</v>
      </c>
    </row>
    <row r="132" spans="1:54" s="1" customFormat="1" ht="409.5" customHeight="1" thickBot="1">
      <c r="A132" s="88">
        <f t="shared" si="1"/>
        <v>127</v>
      </c>
      <c r="B132" s="101">
        <v>2023</v>
      </c>
      <c r="C132" s="88" t="s">
        <v>605</v>
      </c>
      <c r="D132" s="88" t="s">
        <v>996</v>
      </c>
      <c r="E132" s="102" t="s">
        <v>1358</v>
      </c>
      <c r="F132" s="88" t="s">
        <v>53</v>
      </c>
      <c r="G132" s="88" t="s">
        <v>503</v>
      </c>
      <c r="H132" s="40" t="s">
        <v>1230</v>
      </c>
      <c r="I132" s="88" t="s">
        <v>1224</v>
      </c>
      <c r="J132" s="88" t="s">
        <v>211</v>
      </c>
      <c r="K132" s="18"/>
      <c r="L132" s="18">
        <v>1264689.825</v>
      </c>
      <c r="M132" s="18">
        <v>1264689.825</v>
      </c>
      <c r="N132" s="18"/>
      <c r="O132" s="18"/>
      <c r="P132" s="18"/>
      <c r="Q132" s="20">
        <f>SUM(PAC!$M132:$P132)</f>
        <v>1264689.825</v>
      </c>
      <c r="R132" s="20">
        <v>1831635.29</v>
      </c>
      <c r="S132" s="20">
        <f>IF(PAC!$R132&gt;0,PAC!$R132,PAC!$Q132)</f>
        <v>1831635.29</v>
      </c>
      <c r="T132" s="20" t="s">
        <v>1836</v>
      </c>
      <c r="U132" s="103" t="s">
        <v>1556</v>
      </c>
      <c r="V132" s="103"/>
      <c r="W132" s="104">
        <v>8</v>
      </c>
      <c r="X132" s="104" t="s">
        <v>1678</v>
      </c>
      <c r="Y132" s="101" t="s">
        <v>2405</v>
      </c>
      <c r="Z132" s="87">
        <v>46632</v>
      </c>
      <c r="AA132" s="105">
        <v>5</v>
      </c>
      <c r="AB132" s="40" t="s">
        <v>1458</v>
      </c>
      <c r="AC132" s="40" t="s">
        <v>1474</v>
      </c>
      <c r="AD132" s="106"/>
      <c r="AE132" s="40" t="s">
        <v>1788</v>
      </c>
      <c r="AF132" s="40" t="s">
        <v>648</v>
      </c>
      <c r="AG132" s="40" t="s">
        <v>511</v>
      </c>
      <c r="AH132" s="40" t="s">
        <v>963</v>
      </c>
      <c r="AI132" s="40"/>
      <c r="AJ132" s="87"/>
      <c r="AK132" s="40" t="s">
        <v>1154</v>
      </c>
      <c r="AL132" s="40" t="s">
        <v>1197</v>
      </c>
      <c r="AM132" s="40"/>
      <c r="AN132" s="87">
        <v>45955</v>
      </c>
      <c r="AO132" s="87">
        <v>46035</v>
      </c>
      <c r="AP132" s="87">
        <v>46063</v>
      </c>
      <c r="AQ132" s="87">
        <v>46112</v>
      </c>
      <c r="AR132" s="107">
        <v>46632</v>
      </c>
      <c r="AS132" s="107">
        <v>46632</v>
      </c>
      <c r="AT132" s="102" t="s">
        <v>2785</v>
      </c>
      <c r="AU132" s="108" t="s">
        <v>1963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996</v>
      </c>
      <c r="E133" s="114" t="s">
        <v>1359</v>
      </c>
      <c r="F133" s="112" t="s">
        <v>53</v>
      </c>
      <c r="G133" s="112" t="s">
        <v>503</v>
      </c>
      <c r="H133" s="115" t="s">
        <v>1230</v>
      </c>
      <c r="I133" s="112" t="s">
        <v>1224</v>
      </c>
      <c r="J133" s="112" t="s">
        <v>256</v>
      </c>
      <c r="K133" s="31"/>
      <c r="L133" s="31">
        <v>3005466</v>
      </c>
      <c r="M133" s="31">
        <v>3005466</v>
      </c>
      <c r="N133" s="31"/>
      <c r="O133" s="31"/>
      <c r="P133" s="31"/>
      <c r="Q133" s="33">
        <f>SUM(PAC!$M133:$P133)</f>
        <v>3005466</v>
      </c>
      <c r="R133" s="33">
        <v>4947133.43</v>
      </c>
      <c r="S133" s="33">
        <f>IF(PAC!$R133&gt;0,PAC!$R133,PAC!$Q133)</f>
        <v>4947133.43</v>
      </c>
      <c r="T133" s="33" t="s">
        <v>1576</v>
      </c>
      <c r="U133" s="116" t="s">
        <v>1556</v>
      </c>
      <c r="V133" s="116"/>
      <c r="W133" s="117">
        <v>14</v>
      </c>
      <c r="X133" s="117" t="s">
        <v>1678</v>
      </c>
      <c r="Y133" s="113" t="s">
        <v>2405</v>
      </c>
      <c r="Z133" s="118">
        <v>46433</v>
      </c>
      <c r="AA133" s="119">
        <v>45</v>
      </c>
      <c r="AB133" s="115" t="s">
        <v>1458</v>
      </c>
      <c r="AC133" s="115" t="s">
        <v>1682</v>
      </c>
      <c r="AD133" s="120">
        <v>46433</v>
      </c>
      <c r="AE133" s="115" t="s">
        <v>1406</v>
      </c>
      <c r="AF133" s="115" t="s">
        <v>648</v>
      </c>
      <c r="AG133" s="115" t="s">
        <v>511</v>
      </c>
      <c r="AH133" s="115" t="s">
        <v>963</v>
      </c>
      <c r="AI133" s="115"/>
      <c r="AJ133" s="118"/>
      <c r="AK133" s="115" t="s">
        <v>1155</v>
      </c>
      <c r="AL133" s="115" t="s">
        <v>1259</v>
      </c>
      <c r="AM133" s="115"/>
      <c r="AN133" s="118">
        <v>45882</v>
      </c>
      <c r="AO133" s="118">
        <v>45947</v>
      </c>
      <c r="AP133" s="118">
        <v>45992</v>
      </c>
      <c r="AQ133" s="118">
        <v>46002</v>
      </c>
      <c r="AR133" s="121">
        <v>46433</v>
      </c>
      <c r="AS133" s="121">
        <v>46433</v>
      </c>
      <c r="AT133" s="114" t="s">
        <v>2711</v>
      </c>
      <c r="AU133" s="122" t="s">
        <v>1713</v>
      </c>
      <c r="AV133" s="120"/>
      <c r="AW133" s="119"/>
      <c r="AX133" s="192" t="str">
        <f>IFERROR(IF(PAC!$X133="F01 - CAPTAÇÃO DE RECURSO",1,""),"")</f>
        <v/>
      </c>
      <c r="AY133" s="192" t="str">
        <f>IFERROR(IF(PAC!$X133="F02 - LICITAÇÃO",1,""),"")</f>
        <v/>
      </c>
      <c r="AZ133" s="123">
        <f>IFERROR(IF(PAC!$X$6:$X$581="F03 - EXECUÇÃO DO OBJETO",1,""),"")</f>
        <v>1</v>
      </c>
      <c r="BA133" s="123" t="str">
        <f>IFERROR(IF(PAC!$X$6:$X$581="F04 - CONCLUÍDA",1,""),"")</f>
        <v/>
      </c>
      <c r="BB133" s="190">
        <f>IF(PAC!$R133&gt;0,0,PAC!$Q133)</f>
        <v>0</v>
      </c>
    </row>
    <row r="134" spans="1:54" s="1" customFormat="1" ht="409.5" customHeight="1" thickBot="1">
      <c r="A134" s="88">
        <f t="shared" si="2"/>
        <v>129</v>
      </c>
      <c r="B134" s="101">
        <v>2023</v>
      </c>
      <c r="C134" s="88" t="s">
        <v>605</v>
      </c>
      <c r="D134" s="88" t="s">
        <v>996</v>
      </c>
      <c r="E134" s="102" t="s">
        <v>1360</v>
      </c>
      <c r="F134" s="88" t="s">
        <v>53</v>
      </c>
      <c r="G134" s="88" t="s">
        <v>503</v>
      </c>
      <c r="H134" s="40" t="s">
        <v>1230</v>
      </c>
      <c r="I134" s="88" t="s">
        <v>1224</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1836</v>
      </c>
      <c r="U134" s="103" t="s">
        <v>1556</v>
      </c>
      <c r="V134" s="103"/>
      <c r="W134" s="104">
        <v>17</v>
      </c>
      <c r="X134" s="104" t="s">
        <v>1678</v>
      </c>
      <c r="Y134" s="101" t="s">
        <v>2405</v>
      </c>
      <c r="Z134" s="87">
        <v>46632</v>
      </c>
      <c r="AA134" s="105">
        <v>85</v>
      </c>
      <c r="AB134" s="40" t="s">
        <v>1458</v>
      </c>
      <c r="AC134" s="40" t="s">
        <v>1682</v>
      </c>
      <c r="AD134" s="106">
        <v>46632</v>
      </c>
      <c r="AE134" s="40" t="s">
        <v>1788</v>
      </c>
      <c r="AF134" s="40" t="s">
        <v>648</v>
      </c>
      <c r="AG134" s="40" t="s">
        <v>511</v>
      </c>
      <c r="AH134" s="40" t="s">
        <v>963</v>
      </c>
      <c r="AI134" s="40"/>
      <c r="AJ134" s="87"/>
      <c r="AK134" s="40" t="s">
        <v>1131</v>
      </c>
      <c r="AL134" s="40" t="s">
        <v>1193</v>
      </c>
      <c r="AM134" s="40"/>
      <c r="AN134" s="87">
        <v>45955</v>
      </c>
      <c r="AO134" s="87">
        <v>46035</v>
      </c>
      <c r="AP134" s="87">
        <v>46063</v>
      </c>
      <c r="AQ134" s="87">
        <v>46112</v>
      </c>
      <c r="AR134" s="107">
        <v>46632</v>
      </c>
      <c r="AS134" s="107">
        <v>46632</v>
      </c>
      <c r="AT134" s="102" t="s">
        <v>2786</v>
      </c>
      <c r="AU134" s="108" t="s">
        <v>1964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996</v>
      </c>
      <c r="E135" s="114" t="s">
        <v>1361</v>
      </c>
      <c r="F135" s="112" t="s">
        <v>53</v>
      </c>
      <c r="G135" s="112" t="s">
        <v>503</v>
      </c>
      <c r="H135" s="115" t="s">
        <v>1230</v>
      </c>
      <c r="I135" s="112" t="s">
        <v>1224</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1577</v>
      </c>
      <c r="U135" s="116" t="s">
        <v>1556</v>
      </c>
      <c r="V135" s="116"/>
      <c r="W135" s="117">
        <v>14</v>
      </c>
      <c r="X135" s="117" t="s">
        <v>1678</v>
      </c>
      <c r="Y135" s="113" t="s">
        <v>2405</v>
      </c>
      <c r="Z135" s="118">
        <v>46433</v>
      </c>
      <c r="AA135" s="119">
        <v>16</v>
      </c>
      <c r="AB135" s="115" t="s">
        <v>1458</v>
      </c>
      <c r="AC135" s="115" t="s">
        <v>1682</v>
      </c>
      <c r="AD135" s="120">
        <v>46433</v>
      </c>
      <c r="AE135" s="115" t="s">
        <v>1787</v>
      </c>
      <c r="AF135" s="115" t="s">
        <v>648</v>
      </c>
      <c r="AG135" s="115" t="s">
        <v>511</v>
      </c>
      <c r="AH135" s="115" t="s">
        <v>963</v>
      </c>
      <c r="AI135" s="115"/>
      <c r="AJ135" s="118"/>
      <c r="AK135" s="115" t="s">
        <v>1112</v>
      </c>
      <c r="AL135" s="115" t="s">
        <v>1189</v>
      </c>
      <c r="AM135" s="115"/>
      <c r="AN135" s="118">
        <v>45882</v>
      </c>
      <c r="AO135" s="118">
        <v>45947</v>
      </c>
      <c r="AP135" s="118">
        <v>45992</v>
      </c>
      <c r="AQ135" s="118">
        <v>46002</v>
      </c>
      <c r="AR135" s="121">
        <v>46433</v>
      </c>
      <c r="AS135" s="121">
        <v>46433</v>
      </c>
      <c r="AT135" s="114" t="s">
        <v>2839</v>
      </c>
      <c r="AU135" s="122" t="s">
        <v>1971</v>
      </c>
      <c r="AV135" s="120"/>
      <c r="AW135" s="119"/>
      <c r="AX135" s="192" t="str">
        <f>IFERROR(IF(PAC!$X135="F01 - CAPTAÇÃO DE RECURSO",1,""),"")</f>
        <v/>
      </c>
      <c r="AY135" s="192" t="str">
        <f>IFERROR(IF(PAC!$X135="F02 - LICITAÇÃO",1,""),"")</f>
        <v/>
      </c>
      <c r="AZ135" s="123">
        <f>IFERROR(IF(PAC!$X$6:$X$581="F03 - EXECUÇÃO DO OBJETO",1,""),"")</f>
        <v>1</v>
      </c>
      <c r="BA135" s="123" t="str">
        <f>IFERROR(IF(PAC!$X$6:$X$581="F04 - CONCLUÍDA",1,""),"")</f>
        <v/>
      </c>
      <c r="BB135" s="190">
        <f>IF(PAC!$R135&gt;0,0,PAC!$Q135)</f>
        <v>0</v>
      </c>
    </row>
    <row r="136" spans="1:54" s="1" customFormat="1" ht="409.5" customHeight="1" thickBot="1">
      <c r="A136" s="88">
        <f t="shared" si="2"/>
        <v>131</v>
      </c>
      <c r="B136" s="101">
        <v>2023</v>
      </c>
      <c r="C136" s="88" t="s">
        <v>605</v>
      </c>
      <c r="D136" s="88" t="s">
        <v>996</v>
      </c>
      <c r="E136" s="102" t="s">
        <v>1362</v>
      </c>
      <c r="F136" s="88" t="s">
        <v>53</v>
      </c>
      <c r="G136" s="88" t="s">
        <v>503</v>
      </c>
      <c r="H136" s="40" t="s">
        <v>1230</v>
      </c>
      <c r="I136" s="88" t="s">
        <v>1224</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1851</v>
      </c>
      <c r="U136" s="103" t="s">
        <v>1556</v>
      </c>
      <c r="V136" s="103"/>
      <c r="W136" s="104">
        <v>14</v>
      </c>
      <c r="X136" s="104" t="s">
        <v>1678</v>
      </c>
      <c r="Y136" s="101" t="s">
        <v>2405</v>
      </c>
      <c r="Z136" s="87">
        <v>46548</v>
      </c>
      <c r="AA136" s="105">
        <v>3</v>
      </c>
      <c r="AB136" s="40" t="s">
        <v>1458</v>
      </c>
      <c r="AC136" s="40" t="s">
        <v>1474</v>
      </c>
      <c r="AD136" s="106"/>
      <c r="AE136" s="40" t="s">
        <v>1788</v>
      </c>
      <c r="AF136" s="40" t="s">
        <v>648</v>
      </c>
      <c r="AG136" s="40" t="s">
        <v>511</v>
      </c>
      <c r="AH136" s="40" t="s">
        <v>963</v>
      </c>
      <c r="AI136" s="40"/>
      <c r="AJ136" s="87"/>
      <c r="AK136" s="40" t="s">
        <v>1156</v>
      </c>
      <c r="AL136" s="40" t="s">
        <v>1192</v>
      </c>
      <c r="AM136" s="40"/>
      <c r="AN136" s="87">
        <v>45955</v>
      </c>
      <c r="AO136" s="87">
        <v>46035</v>
      </c>
      <c r="AP136" s="87">
        <v>46088</v>
      </c>
      <c r="AQ136" s="87">
        <v>46120</v>
      </c>
      <c r="AR136" s="107">
        <v>46548</v>
      </c>
      <c r="AS136" s="107">
        <v>46548</v>
      </c>
      <c r="AT136" s="102" t="s">
        <v>2787</v>
      </c>
      <c r="AU136" s="108" t="s">
        <v>1956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996</v>
      </c>
      <c r="E137" s="114" t="s">
        <v>1313</v>
      </c>
      <c r="F137" s="112" t="s">
        <v>53</v>
      </c>
      <c r="G137" s="112" t="s">
        <v>503</v>
      </c>
      <c r="H137" s="115" t="s">
        <v>1230</v>
      </c>
      <c r="I137" s="112" t="s">
        <v>1224</v>
      </c>
      <c r="J137" s="112" t="s">
        <v>361</v>
      </c>
      <c r="K137" s="31"/>
      <c r="L137" s="31">
        <v>201574.1827</v>
      </c>
      <c r="M137" s="31">
        <v>201574.1827</v>
      </c>
      <c r="N137" s="195"/>
      <c r="O137" s="195"/>
      <c r="P137" s="195"/>
      <c r="Q137" s="33">
        <f>SUM(PAC!$M137:$P137)</f>
        <v>201574.1827</v>
      </c>
      <c r="R137" s="33">
        <v>27755.98</v>
      </c>
      <c r="S137" s="33">
        <f>IF(PAC!$R137&gt;0,PAC!$R137,PAC!$Q137)</f>
        <v>27755.98</v>
      </c>
      <c r="T137" s="33" t="s">
        <v>1567</v>
      </c>
      <c r="U137" s="116" t="s">
        <v>1556</v>
      </c>
      <c r="V137" s="116"/>
      <c r="W137" s="117">
        <v>9</v>
      </c>
      <c r="X137" s="117" t="s">
        <v>1476</v>
      </c>
      <c r="Y137" s="113" t="s">
        <v>2404</v>
      </c>
      <c r="Z137" s="118">
        <v>45777</v>
      </c>
      <c r="AA137" s="119">
        <v>100</v>
      </c>
      <c r="AB137" s="115" t="s">
        <v>1459</v>
      </c>
      <c r="AC137" s="115" t="s">
        <v>1680</v>
      </c>
      <c r="AD137" s="120"/>
      <c r="AE137" s="115"/>
      <c r="AF137" s="115" t="s">
        <v>649</v>
      </c>
      <c r="AG137" s="115" t="s">
        <v>512</v>
      </c>
      <c r="AH137" s="115" t="s">
        <v>963</v>
      </c>
      <c r="AI137" s="115"/>
      <c r="AJ137" s="118"/>
      <c r="AK137" s="115" t="s">
        <v>1125</v>
      </c>
      <c r="AL137" s="115" t="s">
        <v>1201</v>
      </c>
      <c r="AM137" s="115"/>
      <c r="AN137" s="118">
        <v>45371</v>
      </c>
      <c r="AO137" s="118">
        <v>45394</v>
      </c>
      <c r="AP137" s="118">
        <v>45401</v>
      </c>
      <c r="AQ137" s="118">
        <v>45407</v>
      </c>
      <c r="AR137" s="121">
        <v>45777</v>
      </c>
      <c r="AS137" s="121">
        <v>45777</v>
      </c>
      <c r="AT137" s="127" t="s">
        <v>2127</v>
      </c>
      <c r="AU137" s="122" t="s">
        <v>1780</v>
      </c>
      <c r="AV137" s="120"/>
      <c r="AW137" s="119"/>
      <c r="AX137" s="192" t="str">
        <f>IFERROR(IF(PAC!$X137="F01 - CAPTAÇÃO DE RECURSO",1,""),"")</f>
        <v/>
      </c>
      <c r="AY137" s="192" t="str">
        <f>IFERROR(IF(PAC!$X137="F02 - LICITAÇÃO",1,""),"")</f>
        <v/>
      </c>
      <c r="AZ137" s="123" t="str">
        <f>IFERROR(IF(PAC!$X$6:$X$581="F03 - EXECUÇÃO DO OBJETO",1,""),"")</f>
        <v/>
      </c>
      <c r="BA137" s="123">
        <f>IFERROR(IF(PAC!$X$6:$X$581="F04 - CONCLUÍDA",1,""),"")</f>
        <v>1</v>
      </c>
      <c r="BB137" s="190">
        <f>IF(PAC!$R137&gt;0,0,PAC!$Q137)</f>
        <v>0</v>
      </c>
    </row>
    <row r="138" spans="1:54" s="1" customFormat="1" ht="409.5" customHeight="1" thickBot="1">
      <c r="A138" s="88">
        <f t="shared" si="2"/>
        <v>133</v>
      </c>
      <c r="B138" s="101">
        <v>2023</v>
      </c>
      <c r="C138" s="88" t="s">
        <v>605</v>
      </c>
      <c r="D138" s="88" t="s">
        <v>996</v>
      </c>
      <c r="E138" s="102" t="s">
        <v>1312</v>
      </c>
      <c r="F138" s="88" t="s">
        <v>53</v>
      </c>
      <c r="G138" s="88" t="s">
        <v>503</v>
      </c>
      <c r="H138" s="40" t="s">
        <v>1230</v>
      </c>
      <c r="I138" s="88" t="s">
        <v>1224</v>
      </c>
      <c r="J138" s="88" t="s">
        <v>361</v>
      </c>
      <c r="K138" s="18"/>
      <c r="L138" s="18">
        <v>393895.98</v>
      </c>
      <c r="M138" s="18">
        <v>393895.98</v>
      </c>
      <c r="N138" s="18"/>
      <c r="O138" s="18"/>
      <c r="P138" s="18"/>
      <c r="Q138" s="20">
        <f>SUM(PAC!$M138:$P138)</f>
        <v>393895.98</v>
      </c>
      <c r="R138" s="20">
        <v>510840.8</v>
      </c>
      <c r="S138" s="20">
        <f>IF(PAC!$R138&gt;0,PAC!$R138,PAC!$Q138)</f>
        <v>510840.8</v>
      </c>
      <c r="T138" s="20" t="s">
        <v>1567</v>
      </c>
      <c r="U138" s="103" t="s">
        <v>1556</v>
      </c>
      <c r="V138" s="103"/>
      <c r="W138" s="104">
        <v>9</v>
      </c>
      <c r="X138" s="104" t="s">
        <v>1476</v>
      </c>
      <c r="Y138" s="101" t="s">
        <v>2404</v>
      </c>
      <c r="Z138" s="87">
        <v>45978</v>
      </c>
      <c r="AA138" s="105">
        <v>100</v>
      </c>
      <c r="AB138" s="40" t="s">
        <v>1459</v>
      </c>
      <c r="AC138" s="40" t="s">
        <v>1680</v>
      </c>
      <c r="AD138" s="106"/>
      <c r="AE138" s="40"/>
      <c r="AF138" s="40" t="s">
        <v>649</v>
      </c>
      <c r="AG138" s="40" t="s">
        <v>512</v>
      </c>
      <c r="AH138" s="40" t="s">
        <v>963</v>
      </c>
      <c r="AI138" s="40"/>
      <c r="AJ138" s="87"/>
      <c r="AK138" s="40" t="s">
        <v>1124</v>
      </c>
      <c r="AL138" s="40" t="s">
        <v>1260</v>
      </c>
      <c r="AM138" s="40"/>
      <c r="AN138" s="87">
        <v>45371</v>
      </c>
      <c r="AO138" s="87">
        <v>45394</v>
      </c>
      <c r="AP138" s="87">
        <v>45401</v>
      </c>
      <c r="AQ138" s="87">
        <v>45407</v>
      </c>
      <c r="AR138" s="107">
        <v>45867</v>
      </c>
      <c r="AS138" s="107">
        <v>45978</v>
      </c>
      <c r="AT138" s="128" t="s">
        <v>2128</v>
      </c>
      <c r="AU138" s="108" t="s">
        <v>1681</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996</v>
      </c>
      <c r="E139" s="114" t="s">
        <v>1311</v>
      </c>
      <c r="F139" s="112" t="s">
        <v>53</v>
      </c>
      <c r="G139" s="112" t="s">
        <v>503</v>
      </c>
      <c r="H139" s="115" t="s">
        <v>1230</v>
      </c>
      <c r="I139" s="112" t="s">
        <v>1224</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1568</v>
      </c>
      <c r="U139" s="116" t="s">
        <v>1556</v>
      </c>
      <c r="V139" s="116"/>
      <c r="W139" s="117">
        <v>16</v>
      </c>
      <c r="X139" s="117" t="s">
        <v>1476</v>
      </c>
      <c r="Y139" s="113" t="s">
        <v>2404</v>
      </c>
      <c r="Z139" s="118">
        <v>46175</v>
      </c>
      <c r="AA139" s="119">
        <v>100</v>
      </c>
      <c r="AB139" s="115" t="s">
        <v>1459</v>
      </c>
      <c r="AC139" s="115" t="s">
        <v>1680</v>
      </c>
      <c r="AD139" s="120"/>
      <c r="AE139" s="115"/>
      <c r="AF139" s="115" t="s">
        <v>649</v>
      </c>
      <c r="AG139" s="115" t="s">
        <v>512</v>
      </c>
      <c r="AH139" s="115" t="s">
        <v>963</v>
      </c>
      <c r="AI139" s="115"/>
      <c r="AJ139" s="118"/>
      <c r="AK139" s="115" t="s">
        <v>1111</v>
      </c>
      <c r="AL139" s="115" t="s">
        <v>1200</v>
      </c>
      <c r="AM139" s="115"/>
      <c r="AN139" s="118">
        <v>45388</v>
      </c>
      <c r="AO139" s="118">
        <v>45412</v>
      </c>
      <c r="AP139" s="118">
        <v>45489</v>
      </c>
      <c r="AQ139" s="118">
        <v>45498</v>
      </c>
      <c r="AR139" s="121">
        <v>45990</v>
      </c>
      <c r="AS139" s="121">
        <v>46175</v>
      </c>
      <c r="AT139" s="127" t="s">
        <v>2626</v>
      </c>
      <c r="AU139" s="122" t="s">
        <v>2214</v>
      </c>
      <c r="AV139" s="120"/>
      <c r="AW139" s="119"/>
      <c r="AX139" s="192" t="str">
        <f>IFERROR(IF(PAC!$X139="F01 - CAPTAÇÃO DE RECURSO",1,""),"")</f>
        <v/>
      </c>
      <c r="AY139" s="192" t="str">
        <f>IFERROR(IF(PAC!$X139="F02 - LICITAÇÃO",1,""),"")</f>
        <v/>
      </c>
      <c r="AZ139" s="123" t="str">
        <f>IFERROR(IF(PAC!$X$6:$X$581="F03 - EXECUÇÃO DO OBJETO",1,""),"")</f>
        <v/>
      </c>
      <c r="BA139" s="123">
        <f>IFERROR(IF(PAC!$X$6:$X$581="F04 - CONCLUÍDA",1,""),"")</f>
        <v>1</v>
      </c>
      <c r="BB139" s="190">
        <f>IF(PAC!$R139&gt;0,0,PAC!$Q139)</f>
        <v>0</v>
      </c>
    </row>
    <row r="140" spans="1:54" s="1" customFormat="1" ht="409.5" customHeight="1" thickBot="1">
      <c r="A140" s="88">
        <f t="shared" si="2"/>
        <v>135</v>
      </c>
      <c r="B140" s="101">
        <v>2023</v>
      </c>
      <c r="C140" s="88" t="s">
        <v>605</v>
      </c>
      <c r="D140" s="88" t="s">
        <v>996</v>
      </c>
      <c r="E140" s="102" t="s">
        <v>1310</v>
      </c>
      <c r="F140" s="88" t="s">
        <v>53</v>
      </c>
      <c r="G140" s="88" t="s">
        <v>503</v>
      </c>
      <c r="H140" s="40" t="s">
        <v>1230</v>
      </c>
      <c r="I140" s="88" t="s">
        <v>1224</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1568</v>
      </c>
      <c r="U140" s="103" t="s">
        <v>1556</v>
      </c>
      <c r="V140" s="103"/>
      <c r="W140" s="104">
        <v>18</v>
      </c>
      <c r="X140" s="104" t="s">
        <v>1476</v>
      </c>
      <c r="Y140" s="101" t="s">
        <v>2404</v>
      </c>
      <c r="Z140" s="87">
        <v>45905</v>
      </c>
      <c r="AA140" s="105">
        <v>100</v>
      </c>
      <c r="AB140" s="40" t="s">
        <v>1459</v>
      </c>
      <c r="AC140" s="40" t="s">
        <v>1680</v>
      </c>
      <c r="AD140" s="106"/>
      <c r="AE140" s="40"/>
      <c r="AF140" s="40" t="s">
        <v>649</v>
      </c>
      <c r="AG140" s="40" t="s">
        <v>512</v>
      </c>
      <c r="AH140" s="40" t="s">
        <v>963</v>
      </c>
      <c r="AI140" s="40"/>
      <c r="AJ140" s="87"/>
      <c r="AK140" s="40" t="s">
        <v>1113</v>
      </c>
      <c r="AL140" s="40" t="s">
        <v>1202</v>
      </c>
      <c r="AM140" s="40"/>
      <c r="AN140" s="87">
        <v>45248</v>
      </c>
      <c r="AO140" s="87">
        <v>45272</v>
      </c>
      <c r="AP140" s="87">
        <v>45295</v>
      </c>
      <c r="AQ140" s="87">
        <v>45300</v>
      </c>
      <c r="AR140" s="107">
        <v>45905</v>
      </c>
      <c r="AS140" s="107">
        <v>45905</v>
      </c>
      <c r="AT140" s="128" t="s">
        <v>2129</v>
      </c>
      <c r="AU140" s="108" t="s">
        <v>1473</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996</v>
      </c>
      <c r="E141" s="114" t="s">
        <v>1314</v>
      </c>
      <c r="F141" s="112" t="s">
        <v>53</v>
      </c>
      <c r="G141" s="112" t="s">
        <v>503</v>
      </c>
      <c r="H141" s="115" t="s">
        <v>1230</v>
      </c>
      <c r="I141" s="112" t="s">
        <v>1224</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1836</v>
      </c>
      <c r="U141" s="116" t="s">
        <v>1556</v>
      </c>
      <c r="V141" s="116"/>
      <c r="W141" s="117">
        <v>18</v>
      </c>
      <c r="X141" s="117" t="s">
        <v>1678</v>
      </c>
      <c r="Y141" s="113" t="s">
        <v>2405</v>
      </c>
      <c r="Z141" s="118">
        <v>46541</v>
      </c>
      <c r="AA141" s="119">
        <v>3.52</v>
      </c>
      <c r="AB141" s="115" t="s">
        <v>1458</v>
      </c>
      <c r="AC141" s="115" t="s">
        <v>1787</v>
      </c>
      <c r="AD141" s="120"/>
      <c r="AE141" s="114" t="s">
        <v>1945</v>
      </c>
      <c r="AF141" s="115" t="s">
        <v>984</v>
      </c>
      <c r="AG141" s="115" t="s">
        <v>985</v>
      </c>
      <c r="AH141" s="115" t="s">
        <v>963</v>
      </c>
      <c r="AI141" s="115"/>
      <c r="AJ141" s="118"/>
      <c r="AK141" s="115" t="s">
        <v>1206</v>
      </c>
      <c r="AL141" s="115" t="s">
        <v>1261</v>
      </c>
      <c r="AM141" s="115"/>
      <c r="AN141" s="118">
        <v>46058</v>
      </c>
      <c r="AO141" s="118">
        <v>46087</v>
      </c>
      <c r="AP141" s="118">
        <v>46114</v>
      </c>
      <c r="AQ141" s="118">
        <v>46176</v>
      </c>
      <c r="AR141" s="121">
        <v>46541</v>
      </c>
      <c r="AS141" s="121">
        <v>46541</v>
      </c>
      <c r="AT141" s="114" t="s">
        <v>2720</v>
      </c>
      <c r="AU141" s="122" t="s">
        <v>2200</v>
      </c>
      <c r="AV141" s="120"/>
      <c r="AW141" s="119"/>
      <c r="AX141" s="192" t="str">
        <f>IFERROR(IF(PAC!$X141="F01 - CAPTAÇÃO DE RECURSO",1,""),"")</f>
        <v/>
      </c>
      <c r="AY141" s="192" t="str">
        <f>IFERROR(IF(PAC!$X141="F02 - LICITAÇÃO",1,""),"")</f>
        <v/>
      </c>
      <c r="AZ141" s="123">
        <f>IFERROR(IF(PAC!$X$6:$X$581="F03 - EXECUÇÃO DO OBJETO",1,""),"")</f>
        <v>1</v>
      </c>
      <c r="BA141" s="123" t="str">
        <f>IFERROR(IF(PAC!$X$6:$X$581="F04 - CONCLUÍDA",1,""),"")</f>
        <v/>
      </c>
      <c r="BB141" s="190">
        <f>IF(PAC!$R141&gt;0,0,PAC!$Q141)</f>
        <v>0</v>
      </c>
    </row>
    <row r="142" spans="1:54" s="1" customFormat="1" ht="409.5" customHeight="1" thickBot="1">
      <c r="A142" s="88">
        <f t="shared" si="2"/>
        <v>137</v>
      </c>
      <c r="B142" s="88">
        <v>2025</v>
      </c>
      <c r="C142" s="88" t="s">
        <v>605</v>
      </c>
      <c r="D142" s="88" t="s">
        <v>996</v>
      </c>
      <c r="E142" s="102" t="s">
        <v>717</v>
      </c>
      <c r="F142" s="88" t="s">
        <v>53</v>
      </c>
      <c r="G142" s="88" t="s">
        <v>503</v>
      </c>
      <c r="H142" s="40" t="s">
        <v>1230</v>
      </c>
      <c r="I142" s="88" t="s">
        <v>1224</v>
      </c>
      <c r="J142" s="88" t="s">
        <v>72</v>
      </c>
      <c r="K142" s="18">
        <v>6858023.2500000009</v>
      </c>
      <c r="L142" s="18">
        <v>6858023.2500000009</v>
      </c>
      <c r="M142" s="18"/>
      <c r="N142" s="18"/>
      <c r="O142" s="18"/>
      <c r="P142" s="18"/>
      <c r="Q142" s="20">
        <f>SUM(PAC!$M142:$P142)</f>
        <v>0</v>
      </c>
      <c r="R142" s="20"/>
      <c r="S142" s="20">
        <f>IF(PAC!$R142&gt;0,PAC!$R142,PAC!$Q142)</f>
        <v>0</v>
      </c>
      <c r="T142" s="20"/>
      <c r="U142" s="103" t="s">
        <v>1560</v>
      </c>
      <c r="V142" s="103"/>
      <c r="W142" s="104"/>
      <c r="X142" s="104" t="s">
        <v>1405</v>
      </c>
      <c r="Y142" s="101" t="s">
        <v>2413</v>
      </c>
      <c r="Z142" s="87"/>
      <c r="AA142" s="105"/>
      <c r="AB142" s="108"/>
      <c r="AC142" s="40"/>
      <c r="AD142" s="106"/>
      <c r="AE142" s="102"/>
      <c r="AF142" s="40" t="s">
        <v>973</v>
      </c>
      <c r="AG142" s="40"/>
      <c r="AH142" s="40"/>
      <c r="AI142" s="40"/>
      <c r="AJ142" s="87"/>
      <c r="AK142" s="40"/>
      <c r="AL142" s="40"/>
      <c r="AM142" s="40"/>
      <c r="AN142" s="87"/>
      <c r="AO142" s="87"/>
      <c r="AP142" s="87"/>
      <c r="AQ142" s="87"/>
      <c r="AR142" s="107"/>
      <c r="AS142" s="107"/>
      <c r="AT142" s="103" t="s">
        <v>518</v>
      </c>
      <c r="AU142" s="108"/>
      <c r="AV142" s="106"/>
      <c r="AW142" s="132" t="s">
        <v>822</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996</v>
      </c>
      <c r="E143" s="114" t="s">
        <v>718</v>
      </c>
      <c r="F143" s="112" t="s">
        <v>53</v>
      </c>
      <c r="G143" s="112" t="s">
        <v>503</v>
      </c>
      <c r="H143" s="115" t="s">
        <v>1230</v>
      </c>
      <c r="I143" s="112" t="s">
        <v>1224</v>
      </c>
      <c r="J143" s="112" t="s">
        <v>92</v>
      </c>
      <c r="K143" s="31">
        <v>15289880.23</v>
      </c>
      <c r="L143" s="31">
        <v>15289880.23</v>
      </c>
      <c r="M143" s="31"/>
      <c r="N143" s="31"/>
      <c r="O143" s="31"/>
      <c r="P143" s="31"/>
      <c r="Q143" s="33">
        <f>SUM(PAC!$M143:$P143)</f>
        <v>0</v>
      </c>
      <c r="R143" s="33"/>
      <c r="S143" s="33">
        <f>IF(PAC!$R143&gt;0,PAC!$R143,PAC!$Q143)</f>
        <v>0</v>
      </c>
      <c r="T143" s="33"/>
      <c r="U143" s="116" t="s">
        <v>1560</v>
      </c>
      <c r="V143" s="116"/>
      <c r="W143" s="117"/>
      <c r="X143" s="117" t="s">
        <v>1405</v>
      </c>
      <c r="Y143" s="113" t="s">
        <v>2413</v>
      </c>
      <c r="Z143" s="118"/>
      <c r="AA143" s="119"/>
      <c r="AB143" s="122"/>
      <c r="AC143" s="115"/>
      <c r="AD143" s="120"/>
      <c r="AE143" s="114"/>
      <c r="AF143" s="115" t="s">
        <v>973</v>
      </c>
      <c r="AG143" s="115"/>
      <c r="AH143" s="115"/>
      <c r="AI143" s="115"/>
      <c r="AJ143" s="118"/>
      <c r="AK143" s="115"/>
      <c r="AL143" s="115"/>
      <c r="AM143" s="115" t="s">
        <v>715</v>
      </c>
      <c r="AN143" s="118"/>
      <c r="AO143" s="118"/>
      <c r="AP143" s="118"/>
      <c r="AQ143" s="118"/>
      <c r="AR143" s="121"/>
      <c r="AS143" s="121"/>
      <c r="AT143" s="116" t="s">
        <v>518</v>
      </c>
      <c r="AU143" s="122"/>
      <c r="AV143" s="120"/>
      <c r="AW143" s="133" t="s">
        <v>822</v>
      </c>
      <c r="AX143" s="192">
        <f>IFERROR(IF(PAC!$X143="F01 - CAPTAÇÃO DE RECURSO",1,""),"")</f>
        <v>1</v>
      </c>
      <c r="AY143" s="192" t="str">
        <f>IFERROR(IF(PAC!$X143="F02 - LICITAÇÃO",1,""),"")</f>
        <v/>
      </c>
      <c r="AZ143" s="123" t="str">
        <f>IFERROR(IF(PAC!$X$6:$X$581="F03 - EXECUÇÃO DO OBJETO",1,""),"")</f>
        <v/>
      </c>
      <c r="BA143" s="123" t="str">
        <f>IFERROR(IF(PAC!$X$6:$X$581="F04 - CONCLUÍDA",1,""),"")</f>
        <v/>
      </c>
      <c r="BB143" s="190">
        <f>IF(PAC!$R143&gt;0,0,PAC!$Q143)</f>
        <v>0</v>
      </c>
    </row>
    <row r="144" spans="1:54" s="1" customFormat="1" ht="120.75" customHeight="1" thickBot="1">
      <c r="A144" s="88">
        <f t="shared" si="2"/>
        <v>139</v>
      </c>
      <c r="B144" s="88">
        <v>2025</v>
      </c>
      <c r="C144" s="88" t="s">
        <v>605</v>
      </c>
      <c r="D144" s="88" t="s">
        <v>996</v>
      </c>
      <c r="E144" s="102" t="s">
        <v>719</v>
      </c>
      <c r="F144" s="88" t="s">
        <v>53</v>
      </c>
      <c r="G144" s="88" t="s">
        <v>503</v>
      </c>
      <c r="H144" s="40" t="s">
        <v>1230</v>
      </c>
      <c r="I144" s="88" t="s">
        <v>1224</v>
      </c>
      <c r="J144" s="88" t="s">
        <v>92</v>
      </c>
      <c r="K144" s="18">
        <v>2832786.44</v>
      </c>
      <c r="L144" s="18">
        <v>2832786.44</v>
      </c>
      <c r="M144" s="18"/>
      <c r="N144" s="18"/>
      <c r="O144" s="18"/>
      <c r="P144" s="18"/>
      <c r="Q144" s="20">
        <f>SUM(PAC!$M144:$P144)</f>
        <v>0</v>
      </c>
      <c r="R144" s="20"/>
      <c r="S144" s="20">
        <f>IF(PAC!$R144&gt;0,PAC!$R144,PAC!$Q144)</f>
        <v>0</v>
      </c>
      <c r="T144" s="20"/>
      <c r="U144" s="103" t="s">
        <v>1560</v>
      </c>
      <c r="V144" s="103"/>
      <c r="W144" s="104"/>
      <c r="X144" s="104" t="s">
        <v>1405</v>
      </c>
      <c r="Y144" s="101" t="s">
        <v>2413</v>
      </c>
      <c r="Z144" s="87"/>
      <c r="AA144" s="105"/>
      <c r="AB144" s="108"/>
      <c r="AC144" s="40"/>
      <c r="AD144" s="106"/>
      <c r="AE144" s="102"/>
      <c r="AF144" s="40" t="s">
        <v>973</v>
      </c>
      <c r="AG144" s="40"/>
      <c r="AH144" s="40"/>
      <c r="AI144" s="40"/>
      <c r="AJ144" s="87"/>
      <c r="AK144" s="40"/>
      <c r="AL144" s="40"/>
      <c r="AM144" s="40"/>
      <c r="AN144" s="87"/>
      <c r="AO144" s="87"/>
      <c r="AP144" s="87"/>
      <c r="AQ144" s="87"/>
      <c r="AR144" s="107"/>
      <c r="AS144" s="107"/>
      <c r="AT144" s="103" t="s">
        <v>518</v>
      </c>
      <c r="AU144" s="108"/>
      <c r="AV144" s="106"/>
      <c r="AW144" s="132" t="s">
        <v>823</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996</v>
      </c>
      <c r="E145" s="114" t="s">
        <v>720</v>
      </c>
      <c r="F145" s="112" t="s">
        <v>53</v>
      </c>
      <c r="G145" s="112" t="s">
        <v>503</v>
      </c>
      <c r="H145" s="115" t="s">
        <v>1230</v>
      </c>
      <c r="I145" s="112" t="s">
        <v>1224</v>
      </c>
      <c r="J145" s="112" t="s">
        <v>95</v>
      </c>
      <c r="K145" s="31">
        <v>1614127.2</v>
      </c>
      <c r="L145" s="31">
        <v>1614127.2</v>
      </c>
      <c r="M145" s="31"/>
      <c r="N145" s="31"/>
      <c r="O145" s="31"/>
      <c r="P145" s="31"/>
      <c r="Q145" s="33">
        <f>SUM(PAC!$M145:$P145)</f>
        <v>0</v>
      </c>
      <c r="R145" s="33"/>
      <c r="S145" s="33">
        <f>IF(PAC!$R145&gt;0,PAC!$R145,PAC!$Q145)</f>
        <v>0</v>
      </c>
      <c r="T145" s="33"/>
      <c r="U145" s="116" t="s">
        <v>1560</v>
      </c>
      <c r="V145" s="116"/>
      <c r="W145" s="117"/>
      <c r="X145" s="117" t="s">
        <v>1405</v>
      </c>
      <c r="Y145" s="113" t="s">
        <v>2413</v>
      </c>
      <c r="Z145" s="118"/>
      <c r="AA145" s="119"/>
      <c r="AB145" s="122"/>
      <c r="AC145" s="115"/>
      <c r="AD145" s="120"/>
      <c r="AE145" s="114"/>
      <c r="AF145" s="115" t="s">
        <v>973</v>
      </c>
      <c r="AG145" s="115"/>
      <c r="AH145" s="115"/>
      <c r="AI145" s="115"/>
      <c r="AJ145" s="118"/>
      <c r="AK145" s="115"/>
      <c r="AL145" s="115"/>
      <c r="AM145" s="115"/>
      <c r="AN145" s="118"/>
      <c r="AO145" s="118"/>
      <c r="AP145" s="118"/>
      <c r="AQ145" s="118"/>
      <c r="AR145" s="121"/>
      <c r="AS145" s="121"/>
      <c r="AT145" s="116" t="s">
        <v>518</v>
      </c>
      <c r="AU145" s="122"/>
      <c r="AV145" s="120"/>
      <c r="AW145" s="133" t="s">
        <v>822</v>
      </c>
      <c r="AX145" s="192">
        <f>IFERROR(IF(PAC!$X145="F01 - CAPTAÇÃO DE RECURSO",1,""),"")</f>
        <v>1</v>
      </c>
      <c r="AY145" s="192" t="str">
        <f>IFERROR(IF(PAC!$X145="F02 - LICITAÇÃO",1,""),"")</f>
        <v/>
      </c>
      <c r="AZ145" s="123" t="str">
        <f>IFERROR(IF(PAC!$X$6:$X$581="F03 - EXECUÇÃO DO OBJETO",1,""),"")</f>
        <v/>
      </c>
      <c r="BA145" s="123" t="str">
        <f>IFERROR(IF(PAC!$X$6:$X$581="F04 - CONCLUÍDA",1,""),"")</f>
        <v/>
      </c>
      <c r="BB145" s="190">
        <f>IF(PAC!$R145&gt;0,0,PAC!$Q145)</f>
        <v>0</v>
      </c>
    </row>
    <row r="146" spans="1:54" s="1" customFormat="1" ht="225.75" customHeight="1" thickBot="1">
      <c r="A146" s="88">
        <f t="shared" si="2"/>
        <v>141</v>
      </c>
      <c r="B146" s="88">
        <v>2025</v>
      </c>
      <c r="C146" s="88" t="s">
        <v>605</v>
      </c>
      <c r="D146" s="88" t="s">
        <v>996</v>
      </c>
      <c r="E146" s="102" t="s">
        <v>721</v>
      </c>
      <c r="F146" s="88" t="s">
        <v>53</v>
      </c>
      <c r="G146" s="88" t="s">
        <v>503</v>
      </c>
      <c r="H146" s="40" t="s">
        <v>1230</v>
      </c>
      <c r="I146" s="88" t="s">
        <v>1224</v>
      </c>
      <c r="J146" s="88" t="s">
        <v>95</v>
      </c>
      <c r="K146" s="18">
        <v>2008873.27</v>
      </c>
      <c r="L146" s="18">
        <v>2008873.27</v>
      </c>
      <c r="M146" s="18"/>
      <c r="N146" s="18"/>
      <c r="O146" s="18"/>
      <c r="P146" s="18"/>
      <c r="Q146" s="20">
        <f>SUM(PAC!$M146:$P146)</f>
        <v>0</v>
      </c>
      <c r="R146" s="20"/>
      <c r="S146" s="20">
        <f>IF(PAC!$R146&gt;0,PAC!$R146,PAC!$Q146)</f>
        <v>0</v>
      </c>
      <c r="T146" s="20"/>
      <c r="U146" s="103" t="s">
        <v>1560</v>
      </c>
      <c r="V146" s="103"/>
      <c r="W146" s="104"/>
      <c r="X146" s="104" t="s">
        <v>1405</v>
      </c>
      <c r="Y146" s="101" t="s">
        <v>2413</v>
      </c>
      <c r="Z146" s="87"/>
      <c r="AA146" s="105"/>
      <c r="AB146" s="108"/>
      <c r="AC146" s="40"/>
      <c r="AD146" s="106"/>
      <c r="AE146" s="102"/>
      <c r="AF146" s="40" t="s">
        <v>973</v>
      </c>
      <c r="AG146" s="40"/>
      <c r="AH146" s="40"/>
      <c r="AI146" s="40"/>
      <c r="AJ146" s="87"/>
      <c r="AK146" s="40"/>
      <c r="AL146" s="40"/>
      <c r="AM146" s="40" t="s">
        <v>715</v>
      </c>
      <c r="AN146" s="87"/>
      <c r="AO146" s="87"/>
      <c r="AP146" s="87"/>
      <c r="AQ146" s="87"/>
      <c r="AR146" s="107"/>
      <c r="AS146" s="107"/>
      <c r="AT146" s="103" t="s">
        <v>518</v>
      </c>
      <c r="AU146" s="108"/>
      <c r="AV146" s="106"/>
      <c r="AW146" s="132" t="s">
        <v>706</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996</v>
      </c>
      <c r="E147" s="114" t="s">
        <v>722</v>
      </c>
      <c r="F147" s="112" t="s">
        <v>53</v>
      </c>
      <c r="G147" s="112" t="s">
        <v>503</v>
      </c>
      <c r="H147" s="115" t="s">
        <v>1230</v>
      </c>
      <c r="I147" s="112" t="s">
        <v>1224</v>
      </c>
      <c r="J147" s="112" t="s">
        <v>95</v>
      </c>
      <c r="K147" s="31">
        <v>1498832.4</v>
      </c>
      <c r="L147" s="31">
        <v>1498832.4</v>
      </c>
      <c r="M147" s="31"/>
      <c r="N147" s="31"/>
      <c r="O147" s="31"/>
      <c r="P147" s="31"/>
      <c r="Q147" s="33">
        <f>SUM(PAC!$M147:$P147)</f>
        <v>0</v>
      </c>
      <c r="R147" s="33"/>
      <c r="S147" s="33">
        <f>IF(PAC!$R147&gt;0,PAC!$R147,PAC!$Q147)</f>
        <v>0</v>
      </c>
      <c r="T147" s="33"/>
      <c r="U147" s="116" t="s">
        <v>1560</v>
      </c>
      <c r="V147" s="116"/>
      <c r="W147" s="117"/>
      <c r="X147" s="117" t="s">
        <v>1405</v>
      </c>
      <c r="Y147" s="113" t="s">
        <v>2413</v>
      </c>
      <c r="Z147" s="118"/>
      <c r="AA147" s="119"/>
      <c r="AB147" s="122"/>
      <c r="AC147" s="115"/>
      <c r="AD147" s="120"/>
      <c r="AE147" s="114"/>
      <c r="AF147" s="115" t="s">
        <v>973</v>
      </c>
      <c r="AG147" s="115"/>
      <c r="AH147" s="115"/>
      <c r="AI147" s="115"/>
      <c r="AJ147" s="118"/>
      <c r="AK147" s="115"/>
      <c r="AL147" s="115"/>
      <c r="AM147" s="115"/>
      <c r="AN147" s="118"/>
      <c r="AO147" s="118"/>
      <c r="AP147" s="118"/>
      <c r="AQ147" s="118"/>
      <c r="AR147" s="121"/>
      <c r="AS147" s="121"/>
      <c r="AT147" s="116" t="s">
        <v>518</v>
      </c>
      <c r="AU147" s="122"/>
      <c r="AV147" s="120"/>
      <c r="AW147" s="133" t="s">
        <v>822</v>
      </c>
      <c r="AX147" s="192">
        <f>IFERROR(IF(PAC!$X147="F01 - CAPTAÇÃO DE RECURSO",1,""),"")</f>
        <v>1</v>
      </c>
      <c r="AY147" s="192" t="str">
        <f>IFERROR(IF(PAC!$X147="F02 - LICITAÇÃO",1,""),"")</f>
        <v/>
      </c>
      <c r="AZ147" s="123" t="str">
        <f>IFERROR(IF(PAC!$X$6:$X$581="F03 - EXECUÇÃO DO OBJETO",1,""),"")</f>
        <v/>
      </c>
      <c r="BA147" s="123" t="str">
        <f>IFERROR(IF(PAC!$X$6:$X$581="F04 - CONCLUÍDA",1,""),"")</f>
        <v/>
      </c>
      <c r="BB147" s="190">
        <f>IF(PAC!$R147&gt;0,0,PAC!$Q147)</f>
        <v>0</v>
      </c>
    </row>
    <row r="148" spans="1:54" s="1" customFormat="1" ht="409.5" customHeight="1" thickBot="1">
      <c r="A148" s="88">
        <f t="shared" si="2"/>
        <v>143</v>
      </c>
      <c r="B148" s="88">
        <v>2025</v>
      </c>
      <c r="C148" s="88" t="s">
        <v>605</v>
      </c>
      <c r="D148" s="88" t="s">
        <v>996</v>
      </c>
      <c r="E148" s="102" t="s">
        <v>723</v>
      </c>
      <c r="F148" s="88" t="s">
        <v>53</v>
      </c>
      <c r="G148" s="88" t="s">
        <v>503</v>
      </c>
      <c r="H148" s="40" t="s">
        <v>1230</v>
      </c>
      <c r="I148" s="88" t="s">
        <v>1224</v>
      </c>
      <c r="J148" s="88" t="s">
        <v>96</v>
      </c>
      <c r="K148" s="18">
        <v>3105466</v>
      </c>
      <c r="L148" s="18">
        <v>3105466</v>
      </c>
      <c r="M148" s="18"/>
      <c r="N148" s="18"/>
      <c r="O148" s="18"/>
      <c r="P148" s="18"/>
      <c r="Q148" s="20">
        <f>SUM(PAC!$M148:$P148)</f>
        <v>0</v>
      </c>
      <c r="R148" s="20"/>
      <c r="S148" s="20">
        <f>IF(PAC!$R148&gt;0,PAC!$R148,PAC!$Q148)</f>
        <v>0</v>
      </c>
      <c r="T148" s="20"/>
      <c r="U148" s="103" t="s">
        <v>1560</v>
      </c>
      <c r="V148" s="103"/>
      <c r="W148" s="104"/>
      <c r="X148" s="104" t="s">
        <v>1405</v>
      </c>
      <c r="Y148" s="101" t="s">
        <v>2413</v>
      </c>
      <c r="Z148" s="87"/>
      <c r="AA148" s="105"/>
      <c r="AB148" s="108"/>
      <c r="AC148" s="40"/>
      <c r="AD148" s="106"/>
      <c r="AE148" s="102"/>
      <c r="AF148" s="40" t="s">
        <v>973</v>
      </c>
      <c r="AG148" s="40"/>
      <c r="AH148" s="40"/>
      <c r="AI148" s="40"/>
      <c r="AJ148" s="87"/>
      <c r="AK148" s="40"/>
      <c r="AL148" s="40"/>
      <c r="AM148" s="40" t="s">
        <v>715</v>
      </c>
      <c r="AN148" s="87"/>
      <c r="AO148" s="87"/>
      <c r="AP148" s="87"/>
      <c r="AQ148" s="87"/>
      <c r="AR148" s="107"/>
      <c r="AS148" s="107"/>
      <c r="AT148" s="103" t="s">
        <v>518</v>
      </c>
      <c r="AU148" s="108"/>
      <c r="AV148" s="106"/>
      <c r="AW148" s="132" t="s">
        <v>822</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996</v>
      </c>
      <c r="E149" s="114" t="s">
        <v>724</v>
      </c>
      <c r="F149" s="112" t="s">
        <v>53</v>
      </c>
      <c r="G149" s="112" t="s">
        <v>503</v>
      </c>
      <c r="H149" s="115" t="s">
        <v>1230</v>
      </c>
      <c r="I149" s="112" t="s">
        <v>1224</v>
      </c>
      <c r="J149" s="112" t="s">
        <v>96</v>
      </c>
      <c r="K149" s="31">
        <v>2458414</v>
      </c>
      <c r="L149" s="31">
        <v>2458414</v>
      </c>
      <c r="M149" s="31"/>
      <c r="N149" s="31"/>
      <c r="O149" s="31"/>
      <c r="P149" s="31"/>
      <c r="Q149" s="33">
        <f>SUM(PAC!$M149:$P149)</f>
        <v>0</v>
      </c>
      <c r="R149" s="33"/>
      <c r="S149" s="33">
        <f>IF(PAC!$R149&gt;0,PAC!$R149,PAC!$Q149)</f>
        <v>0</v>
      </c>
      <c r="T149" s="33"/>
      <c r="U149" s="116" t="s">
        <v>1560</v>
      </c>
      <c r="V149" s="116"/>
      <c r="W149" s="117"/>
      <c r="X149" s="117" t="s">
        <v>1405</v>
      </c>
      <c r="Y149" s="113" t="s">
        <v>2413</v>
      </c>
      <c r="Z149" s="118"/>
      <c r="AA149" s="119"/>
      <c r="AB149" s="122"/>
      <c r="AC149" s="115"/>
      <c r="AD149" s="120"/>
      <c r="AE149" s="114"/>
      <c r="AF149" s="115" t="s">
        <v>973</v>
      </c>
      <c r="AG149" s="115"/>
      <c r="AH149" s="115"/>
      <c r="AI149" s="115"/>
      <c r="AJ149" s="118"/>
      <c r="AK149" s="115"/>
      <c r="AL149" s="115"/>
      <c r="AM149" s="115" t="s">
        <v>715</v>
      </c>
      <c r="AN149" s="118"/>
      <c r="AO149" s="118"/>
      <c r="AP149" s="118"/>
      <c r="AQ149" s="118"/>
      <c r="AR149" s="121"/>
      <c r="AS149" s="121"/>
      <c r="AT149" s="116" t="s">
        <v>518</v>
      </c>
      <c r="AU149" s="122"/>
      <c r="AV149" s="120"/>
      <c r="AW149" s="133" t="s">
        <v>822</v>
      </c>
      <c r="AX149" s="192">
        <f>IFERROR(IF(PAC!$X149="F01 - CAPTAÇÃO DE RECURSO",1,""),"")</f>
        <v>1</v>
      </c>
      <c r="AY149" s="192" t="str">
        <f>IFERROR(IF(PAC!$X149="F02 - LICITAÇÃO",1,""),"")</f>
        <v/>
      </c>
      <c r="AZ149" s="123" t="str">
        <f>IFERROR(IF(PAC!$X$6:$X$581="F03 - EXECUÇÃO DO OBJETO",1,""),"")</f>
        <v/>
      </c>
      <c r="BA149" s="123" t="str">
        <f>IFERROR(IF(PAC!$X$6:$X$581="F04 - CONCLUÍDA",1,""),"")</f>
        <v/>
      </c>
      <c r="BB149" s="190">
        <f>IF(PAC!$R149&gt;0,0,PAC!$Q149)</f>
        <v>0</v>
      </c>
    </row>
    <row r="150" spans="1:54" s="1" customFormat="1" ht="409.5" customHeight="1" thickBot="1">
      <c r="A150" s="88">
        <f t="shared" si="2"/>
        <v>145</v>
      </c>
      <c r="B150" s="88">
        <v>2025</v>
      </c>
      <c r="C150" s="88" t="s">
        <v>605</v>
      </c>
      <c r="D150" s="88" t="s">
        <v>996</v>
      </c>
      <c r="E150" s="102" t="s">
        <v>725</v>
      </c>
      <c r="F150" s="88" t="s">
        <v>53</v>
      </c>
      <c r="G150" s="88" t="s">
        <v>503</v>
      </c>
      <c r="H150" s="40" t="s">
        <v>1230</v>
      </c>
      <c r="I150" s="88" t="s">
        <v>1224</v>
      </c>
      <c r="J150" s="88" t="s">
        <v>103</v>
      </c>
      <c r="K150" s="18">
        <v>818580.6</v>
      </c>
      <c r="L150" s="18">
        <v>818580.6</v>
      </c>
      <c r="M150" s="18"/>
      <c r="N150" s="18"/>
      <c r="O150" s="18"/>
      <c r="P150" s="18"/>
      <c r="Q150" s="20">
        <f>SUM(PAC!$M150:$P150)</f>
        <v>0</v>
      </c>
      <c r="R150" s="20"/>
      <c r="S150" s="20">
        <f>IF(PAC!$R150&gt;0,PAC!$R150,PAC!$Q150)</f>
        <v>0</v>
      </c>
      <c r="T150" s="20"/>
      <c r="U150" s="103" t="s">
        <v>1560</v>
      </c>
      <c r="V150" s="103"/>
      <c r="W150" s="104"/>
      <c r="X150" s="104" t="s">
        <v>1405</v>
      </c>
      <c r="Y150" s="101" t="s">
        <v>2413</v>
      </c>
      <c r="Z150" s="87"/>
      <c r="AA150" s="105"/>
      <c r="AB150" s="108"/>
      <c r="AC150" s="40"/>
      <c r="AD150" s="106"/>
      <c r="AE150" s="102"/>
      <c r="AF150" s="40" t="s">
        <v>973</v>
      </c>
      <c r="AG150" s="40"/>
      <c r="AH150" s="40"/>
      <c r="AI150" s="40"/>
      <c r="AJ150" s="87"/>
      <c r="AK150" s="40"/>
      <c r="AL150" s="40"/>
      <c r="AM150" s="40"/>
      <c r="AN150" s="87"/>
      <c r="AO150" s="87"/>
      <c r="AP150" s="87"/>
      <c r="AQ150" s="87"/>
      <c r="AR150" s="107"/>
      <c r="AS150" s="107"/>
      <c r="AT150" s="103" t="s">
        <v>518</v>
      </c>
      <c r="AU150" s="108"/>
      <c r="AV150" s="106"/>
      <c r="AW150" s="132" t="s">
        <v>822</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996</v>
      </c>
      <c r="E151" s="114" t="s">
        <v>2822</v>
      </c>
      <c r="F151" s="112" t="s">
        <v>53</v>
      </c>
      <c r="G151" s="112" t="s">
        <v>503</v>
      </c>
      <c r="H151" s="115" t="s">
        <v>1230</v>
      </c>
      <c r="I151" s="112" t="s">
        <v>1224</v>
      </c>
      <c r="J151" s="112" t="s">
        <v>103</v>
      </c>
      <c r="K151" s="31"/>
      <c r="L151" s="31">
        <v>1227870.93</v>
      </c>
      <c r="M151" s="31">
        <v>1227870.93</v>
      </c>
      <c r="N151" s="31"/>
      <c r="O151" s="31"/>
      <c r="P151" s="31"/>
      <c r="Q151" s="33">
        <f>SUM(PAC!$M151:$P151)</f>
        <v>1227870.93</v>
      </c>
      <c r="R151" s="33"/>
      <c r="S151" s="33">
        <f>IF(PAC!$R151&gt;0,PAC!$R151,PAC!$Q151)</f>
        <v>1227870.93</v>
      </c>
      <c r="T151" s="33"/>
      <c r="U151" s="116" t="s">
        <v>1556</v>
      </c>
      <c r="V151" s="116"/>
      <c r="W151" s="117">
        <v>6</v>
      </c>
      <c r="X151" s="117" t="s">
        <v>1404</v>
      </c>
      <c r="Y151" s="113" t="s">
        <v>2407</v>
      </c>
      <c r="Z151" s="118"/>
      <c r="AA151" s="119"/>
      <c r="AB151" s="122" t="s">
        <v>1453</v>
      </c>
      <c r="AC151" s="115" t="s">
        <v>2825</v>
      </c>
      <c r="AD151" s="120"/>
      <c r="AE151" s="114" t="s">
        <v>2826</v>
      </c>
      <c r="AF151" s="115" t="s">
        <v>1624</v>
      </c>
      <c r="AG151" s="115" t="s">
        <v>1703</v>
      </c>
      <c r="AH151" s="115" t="s">
        <v>963</v>
      </c>
      <c r="AI151" s="115"/>
      <c r="AJ151" s="118"/>
      <c r="AK151" s="115" t="s">
        <v>1654</v>
      </c>
      <c r="AL151" s="115" t="s">
        <v>2071</v>
      </c>
      <c r="AM151" s="115" t="s">
        <v>715</v>
      </c>
      <c r="AN151" s="118">
        <v>46247</v>
      </c>
      <c r="AO151" s="118">
        <v>46274</v>
      </c>
      <c r="AP151" s="118"/>
      <c r="AQ151" s="118"/>
      <c r="AR151" s="121"/>
      <c r="AS151" s="121"/>
      <c r="AT151" s="116" t="s">
        <v>2285</v>
      </c>
      <c r="AU151" s="122" t="s">
        <v>2828</v>
      </c>
      <c r="AV151" s="120"/>
      <c r="AW151" s="133" t="s">
        <v>706</v>
      </c>
      <c r="AX151" s="192" t="str">
        <f>IFERROR(IF(PAC!$X151="F01 - CAPTAÇÃO DE RECURSO",1,""),"")</f>
        <v/>
      </c>
      <c r="AY151" s="192">
        <f>IFERROR(IF(PAC!$X151="F02 - LICITAÇÃO",1,""),"")</f>
        <v>1</v>
      </c>
      <c r="AZ151" s="123" t="str">
        <f>IFERROR(IF(PAC!$X$6:$X$581="F03 - EXECUÇÃO DO OBJETO",1,""),"")</f>
        <v/>
      </c>
      <c r="BA151" s="123" t="str">
        <f>IFERROR(IF(PAC!$X$6:$X$581="F04 - CONCLUÍDA",1,""),"")</f>
        <v/>
      </c>
      <c r="BB151" s="190">
        <f>IF(PAC!$R151&gt;0,0,PAC!$Q151)</f>
        <v>1227870.93</v>
      </c>
    </row>
    <row r="152" spans="1:54" s="1" customFormat="1" ht="409.5" customHeight="1" thickBot="1">
      <c r="A152" s="88">
        <f t="shared" si="2"/>
        <v>147</v>
      </c>
      <c r="B152" s="88">
        <v>2025</v>
      </c>
      <c r="C152" s="88" t="s">
        <v>605</v>
      </c>
      <c r="D152" s="88" t="s">
        <v>996</v>
      </c>
      <c r="E152" s="102" t="s">
        <v>726</v>
      </c>
      <c r="F152" s="88" t="s">
        <v>53</v>
      </c>
      <c r="G152" s="88" t="s">
        <v>503</v>
      </c>
      <c r="H152" s="40" t="s">
        <v>1230</v>
      </c>
      <c r="I152" s="88" t="s">
        <v>1224</v>
      </c>
      <c r="J152" s="88" t="s">
        <v>103</v>
      </c>
      <c r="K152" s="18">
        <v>645581.61</v>
      </c>
      <c r="L152" s="18">
        <v>645581.61</v>
      </c>
      <c r="M152" s="18"/>
      <c r="N152" s="18"/>
      <c r="O152" s="18"/>
      <c r="P152" s="18"/>
      <c r="Q152" s="20">
        <f>SUM(PAC!$M152:$P152)</f>
        <v>0</v>
      </c>
      <c r="R152" s="20"/>
      <c r="S152" s="20">
        <f>IF(PAC!$R152&gt;0,PAC!$R152,PAC!$Q152)</f>
        <v>0</v>
      </c>
      <c r="T152" s="20"/>
      <c r="U152" s="103" t="s">
        <v>1560</v>
      </c>
      <c r="V152" s="103"/>
      <c r="W152" s="104"/>
      <c r="X152" s="104" t="s">
        <v>1405</v>
      </c>
      <c r="Y152" s="101" t="s">
        <v>2413</v>
      </c>
      <c r="Z152" s="87"/>
      <c r="AA152" s="105"/>
      <c r="AB152" s="108"/>
      <c r="AC152" s="40"/>
      <c r="AD152" s="106"/>
      <c r="AE152" s="102"/>
      <c r="AF152" s="40" t="s">
        <v>973</v>
      </c>
      <c r="AG152" s="40"/>
      <c r="AH152" s="40"/>
      <c r="AI152" s="40"/>
      <c r="AJ152" s="87"/>
      <c r="AK152" s="40"/>
      <c r="AL152" s="40"/>
      <c r="AM152" s="40" t="s">
        <v>715</v>
      </c>
      <c r="AN152" s="87"/>
      <c r="AO152" s="87"/>
      <c r="AP152" s="87"/>
      <c r="AQ152" s="87"/>
      <c r="AR152" s="107"/>
      <c r="AS152" s="107"/>
      <c r="AT152" s="103" t="s">
        <v>518</v>
      </c>
      <c r="AU152" s="108"/>
      <c r="AV152" s="106"/>
      <c r="AW152" s="132" t="s">
        <v>822</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996</v>
      </c>
      <c r="E153" s="114" t="s">
        <v>727</v>
      </c>
      <c r="F153" s="112" t="s">
        <v>53</v>
      </c>
      <c r="G153" s="112" t="s">
        <v>503</v>
      </c>
      <c r="H153" s="115" t="s">
        <v>1230</v>
      </c>
      <c r="I153" s="112" t="s">
        <v>1224</v>
      </c>
      <c r="J153" s="112" t="s">
        <v>103</v>
      </c>
      <c r="K153" s="31">
        <v>2298776.91</v>
      </c>
      <c r="L153" s="31">
        <v>2298776.91</v>
      </c>
      <c r="M153" s="31"/>
      <c r="N153" s="31"/>
      <c r="O153" s="31"/>
      <c r="P153" s="31"/>
      <c r="Q153" s="33">
        <f>SUM(PAC!$M153:$P153)</f>
        <v>0</v>
      </c>
      <c r="R153" s="33"/>
      <c r="S153" s="33">
        <f>IF(PAC!$R153&gt;0,PAC!$R153,PAC!$Q153)</f>
        <v>0</v>
      </c>
      <c r="T153" s="33"/>
      <c r="U153" s="116" t="s">
        <v>1560</v>
      </c>
      <c r="V153" s="116"/>
      <c r="W153" s="117"/>
      <c r="X153" s="117" t="s">
        <v>1405</v>
      </c>
      <c r="Y153" s="113" t="s">
        <v>2413</v>
      </c>
      <c r="Z153" s="118"/>
      <c r="AA153" s="119"/>
      <c r="AB153" s="122"/>
      <c r="AC153" s="115"/>
      <c r="AD153" s="120"/>
      <c r="AE153" s="114"/>
      <c r="AF153" s="115" t="s">
        <v>973</v>
      </c>
      <c r="AG153" s="115"/>
      <c r="AH153" s="115"/>
      <c r="AI153" s="115"/>
      <c r="AJ153" s="118"/>
      <c r="AK153" s="115"/>
      <c r="AL153" s="115"/>
      <c r="AM153" s="115" t="s">
        <v>715</v>
      </c>
      <c r="AN153" s="118"/>
      <c r="AO153" s="118"/>
      <c r="AP153" s="118"/>
      <c r="AQ153" s="118"/>
      <c r="AR153" s="121"/>
      <c r="AS153" s="121"/>
      <c r="AT153" s="116" t="s">
        <v>518</v>
      </c>
      <c r="AU153" s="122"/>
      <c r="AV153" s="120"/>
      <c r="AW153" s="133" t="s">
        <v>822</v>
      </c>
      <c r="AX153" s="192">
        <f>IFERROR(IF(PAC!$X153="F01 - CAPTAÇÃO DE RECURSO",1,""),"")</f>
        <v>1</v>
      </c>
      <c r="AY153" s="192" t="str">
        <f>IFERROR(IF(PAC!$X153="F02 - LICITAÇÃO",1,""),"")</f>
        <v/>
      </c>
      <c r="AZ153" s="123" t="str">
        <f>IFERROR(IF(PAC!$X$6:$X$581="F03 - EXECUÇÃO DO OBJETO",1,""),"")</f>
        <v/>
      </c>
      <c r="BA153" s="123" t="str">
        <f>IFERROR(IF(PAC!$X$6:$X$581="F04 - CONCLUÍDA",1,""),"")</f>
        <v/>
      </c>
      <c r="BB153" s="190">
        <f>IF(PAC!$R153&gt;0,0,PAC!$Q153)</f>
        <v>0</v>
      </c>
    </row>
    <row r="154" spans="1:54" s="1" customFormat="1" ht="200.25" customHeight="1" thickBot="1">
      <c r="A154" s="88">
        <f t="shared" si="2"/>
        <v>149</v>
      </c>
      <c r="B154" s="88">
        <v>2025</v>
      </c>
      <c r="C154" s="88" t="s">
        <v>605</v>
      </c>
      <c r="D154" s="88" t="s">
        <v>996</v>
      </c>
      <c r="E154" s="102" t="s">
        <v>2805</v>
      </c>
      <c r="F154" s="88" t="s">
        <v>53</v>
      </c>
      <c r="G154" s="88" t="s">
        <v>503</v>
      </c>
      <c r="H154" s="40" t="s">
        <v>1230</v>
      </c>
      <c r="I154" s="88" t="s">
        <v>1224</v>
      </c>
      <c r="J154" s="88" t="s">
        <v>153</v>
      </c>
      <c r="K154" s="18"/>
      <c r="L154" s="18">
        <v>1757529.65</v>
      </c>
      <c r="M154" s="18">
        <v>1757529.65</v>
      </c>
      <c r="N154" s="18"/>
      <c r="O154" s="18"/>
      <c r="P154" s="18"/>
      <c r="Q154" s="20">
        <f>SUM(PAC!$M154:$P154)</f>
        <v>1757529.65</v>
      </c>
      <c r="R154" s="20"/>
      <c r="S154" s="20">
        <f>IF(PAC!$R154&gt;0,PAC!$R154,PAC!$Q154)</f>
        <v>1757529.65</v>
      </c>
      <c r="T154" s="20"/>
      <c r="U154" s="103" t="s">
        <v>1556</v>
      </c>
      <c r="V154" s="103"/>
      <c r="W154" s="104">
        <v>8</v>
      </c>
      <c r="X154" s="104" t="s">
        <v>1404</v>
      </c>
      <c r="Y154" s="101" t="s">
        <v>2407</v>
      </c>
      <c r="Z154" s="87"/>
      <c r="AA154" s="105"/>
      <c r="AB154" s="108" t="s">
        <v>1451</v>
      </c>
      <c r="AC154" s="40" t="s">
        <v>2796</v>
      </c>
      <c r="AD154" s="106"/>
      <c r="AE154" s="102" t="s">
        <v>2553</v>
      </c>
      <c r="AF154" s="40" t="s">
        <v>1624</v>
      </c>
      <c r="AG154" s="40" t="s">
        <v>1704</v>
      </c>
      <c r="AH154" s="40" t="s">
        <v>963</v>
      </c>
      <c r="AI154" s="40"/>
      <c r="AJ154" s="87"/>
      <c r="AK154" s="40" t="s">
        <v>1911</v>
      </c>
      <c r="AL154" s="40" t="s">
        <v>2072</v>
      </c>
      <c r="AM154" s="40" t="s">
        <v>715</v>
      </c>
      <c r="AN154" s="87">
        <v>46247</v>
      </c>
      <c r="AO154" s="87">
        <v>46274</v>
      </c>
      <c r="AP154" s="87"/>
      <c r="AQ154" s="87"/>
      <c r="AR154" s="107"/>
      <c r="AS154" s="107"/>
      <c r="AT154" s="103" t="s">
        <v>2286</v>
      </c>
      <c r="AU154" s="108" t="s">
        <v>2809</v>
      </c>
      <c r="AV154" s="106"/>
      <c r="AW154" s="132" t="s">
        <v>706</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996</v>
      </c>
      <c r="E155" s="114" t="s">
        <v>728</v>
      </c>
      <c r="F155" s="112" t="s">
        <v>53</v>
      </c>
      <c r="G155" s="112" t="s">
        <v>503</v>
      </c>
      <c r="H155" s="115" t="s">
        <v>1230</v>
      </c>
      <c r="I155" s="112" t="s">
        <v>1224</v>
      </c>
      <c r="J155" s="112" t="s">
        <v>169</v>
      </c>
      <c r="K155" s="31">
        <v>2261169.2599999998</v>
      </c>
      <c r="L155" s="31">
        <v>2261169.2599999998</v>
      </c>
      <c r="M155" s="31"/>
      <c r="N155" s="31"/>
      <c r="O155" s="31"/>
      <c r="P155" s="31"/>
      <c r="Q155" s="33">
        <f>SUM(PAC!$M155:$P155)</f>
        <v>0</v>
      </c>
      <c r="R155" s="33"/>
      <c r="S155" s="33">
        <f>IF(PAC!$R155&gt;0,PAC!$R155,PAC!$Q155)</f>
        <v>0</v>
      </c>
      <c r="T155" s="33"/>
      <c r="U155" s="116" t="s">
        <v>1560</v>
      </c>
      <c r="V155" s="116"/>
      <c r="W155" s="117"/>
      <c r="X155" s="117" t="s">
        <v>1405</v>
      </c>
      <c r="Y155" s="113" t="s">
        <v>2413</v>
      </c>
      <c r="Z155" s="118"/>
      <c r="AA155" s="119"/>
      <c r="AB155" s="122"/>
      <c r="AC155" s="115"/>
      <c r="AD155" s="120"/>
      <c r="AE155" s="114" t="s">
        <v>2381</v>
      </c>
      <c r="AF155" s="115" t="s">
        <v>973</v>
      </c>
      <c r="AG155" s="115"/>
      <c r="AH155" s="115"/>
      <c r="AI155" s="115"/>
      <c r="AJ155" s="118"/>
      <c r="AK155" s="115"/>
      <c r="AL155" s="115"/>
      <c r="AM155" s="115" t="s">
        <v>715</v>
      </c>
      <c r="AN155" s="118"/>
      <c r="AO155" s="118"/>
      <c r="AP155" s="118"/>
      <c r="AQ155" s="118"/>
      <c r="AR155" s="121"/>
      <c r="AS155" s="121"/>
      <c r="AT155" s="116" t="s">
        <v>518</v>
      </c>
      <c r="AU155" s="122"/>
      <c r="AV155" s="120"/>
      <c r="AW155" s="133" t="s">
        <v>706</v>
      </c>
      <c r="AX155" s="192">
        <f>IFERROR(IF(PAC!$X155="F01 - CAPTAÇÃO DE RECURSO",1,""),"")</f>
        <v>1</v>
      </c>
      <c r="AY155" s="192" t="str">
        <f>IFERROR(IF(PAC!$X155="F02 - LICITAÇÃO",1,""),"")</f>
        <v/>
      </c>
      <c r="AZ155" s="123" t="str">
        <f>IFERROR(IF(PAC!$X$6:$X$581="F03 - EXECUÇÃO DO OBJETO",1,""),"")</f>
        <v/>
      </c>
      <c r="BA155" s="123" t="str">
        <f>IFERROR(IF(PAC!$X$6:$X$581="F04 - CONCLUÍDA",1,""),"")</f>
        <v/>
      </c>
      <c r="BB155" s="190">
        <f>IF(PAC!$R155&gt;0,0,PAC!$Q155)</f>
        <v>0</v>
      </c>
    </row>
    <row r="156" spans="1:54" s="1" customFormat="1" ht="250.5" customHeight="1" thickBot="1">
      <c r="A156" s="88">
        <f t="shared" si="2"/>
        <v>151</v>
      </c>
      <c r="B156" s="88">
        <v>2025</v>
      </c>
      <c r="C156" s="88" t="s">
        <v>605</v>
      </c>
      <c r="D156" s="88" t="s">
        <v>996</v>
      </c>
      <c r="E156" s="102" t="s">
        <v>2815</v>
      </c>
      <c r="F156" s="88" t="s">
        <v>53</v>
      </c>
      <c r="G156" s="88" t="s">
        <v>503</v>
      </c>
      <c r="H156" s="40" t="s">
        <v>1230</v>
      </c>
      <c r="I156" s="88" t="s">
        <v>1224</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1556</v>
      </c>
      <c r="V156" s="103"/>
      <c r="W156" s="104">
        <v>9</v>
      </c>
      <c r="X156" s="104" t="s">
        <v>1404</v>
      </c>
      <c r="Y156" s="101" t="s">
        <v>2407</v>
      </c>
      <c r="Z156" s="87"/>
      <c r="AA156" s="105"/>
      <c r="AB156" s="108" t="s">
        <v>1451</v>
      </c>
      <c r="AC156" s="40" t="s">
        <v>2814</v>
      </c>
      <c r="AD156" s="106"/>
      <c r="AE156" s="102" t="s">
        <v>2553</v>
      </c>
      <c r="AF156" s="40" t="s">
        <v>1624</v>
      </c>
      <c r="AG156" s="40" t="s">
        <v>1704</v>
      </c>
      <c r="AH156" s="40" t="s">
        <v>963</v>
      </c>
      <c r="AI156" s="40"/>
      <c r="AJ156" s="87"/>
      <c r="AK156" s="40" t="s">
        <v>1655</v>
      </c>
      <c r="AL156" s="40" t="s">
        <v>2073</v>
      </c>
      <c r="AM156" s="40" t="s">
        <v>715</v>
      </c>
      <c r="AN156" s="87">
        <v>46247</v>
      </c>
      <c r="AO156" s="87">
        <v>46274</v>
      </c>
      <c r="AP156" s="87"/>
      <c r="AQ156" s="87"/>
      <c r="AR156" s="107"/>
      <c r="AS156" s="107"/>
      <c r="AT156" s="103" t="s">
        <v>2287</v>
      </c>
      <c r="AU156" s="108" t="s">
        <v>2823</v>
      </c>
      <c r="AV156" s="106"/>
      <c r="AW156" s="132" t="s">
        <v>706</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996</v>
      </c>
      <c r="E157" s="114" t="s">
        <v>2816</v>
      </c>
      <c r="F157" s="112" t="s">
        <v>53</v>
      </c>
      <c r="G157" s="112" t="s">
        <v>503</v>
      </c>
      <c r="H157" s="115" t="s">
        <v>1230</v>
      </c>
      <c r="I157" s="112" t="s">
        <v>1224</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1556</v>
      </c>
      <c r="V157" s="116"/>
      <c r="W157" s="117">
        <v>15</v>
      </c>
      <c r="X157" s="117" t="s">
        <v>1404</v>
      </c>
      <c r="Y157" s="113" t="s">
        <v>2407</v>
      </c>
      <c r="Z157" s="118"/>
      <c r="AA157" s="119"/>
      <c r="AB157" s="122" t="s">
        <v>1451</v>
      </c>
      <c r="AC157" s="115" t="s">
        <v>2814</v>
      </c>
      <c r="AD157" s="120"/>
      <c r="AE157" s="114" t="s">
        <v>2553</v>
      </c>
      <c r="AF157" s="115" t="s">
        <v>1624</v>
      </c>
      <c r="AG157" s="115" t="s">
        <v>1704</v>
      </c>
      <c r="AH157" s="115" t="s">
        <v>963</v>
      </c>
      <c r="AI157" s="115"/>
      <c r="AJ157" s="118"/>
      <c r="AK157" s="115" t="s">
        <v>1656</v>
      </c>
      <c r="AL157" s="115" t="s">
        <v>2074</v>
      </c>
      <c r="AM157" s="115"/>
      <c r="AN157" s="118">
        <v>46247</v>
      </c>
      <c r="AO157" s="118">
        <v>46274</v>
      </c>
      <c r="AP157" s="118"/>
      <c r="AQ157" s="118"/>
      <c r="AR157" s="121"/>
      <c r="AS157" s="121"/>
      <c r="AT157" s="116" t="s">
        <v>2288</v>
      </c>
      <c r="AU157" s="122" t="s">
        <v>2823</v>
      </c>
      <c r="AV157" s="120"/>
      <c r="AW157" s="133" t="s">
        <v>822</v>
      </c>
      <c r="AX157" s="192" t="str">
        <f>IFERROR(IF(PAC!$X157="F01 - CAPTAÇÃO DE RECURSO",1,""),"")</f>
        <v/>
      </c>
      <c r="AY157" s="192">
        <f>IFERROR(IF(PAC!$X157="F02 - LICITAÇÃO",1,""),"")</f>
        <v>1</v>
      </c>
      <c r="AZ157" s="123" t="str">
        <f>IFERROR(IF(PAC!$X$6:$X$581="F03 - EXECUÇÃO DO OBJETO",1,""),"")</f>
        <v/>
      </c>
      <c r="BA157" s="123" t="str">
        <f>IFERROR(IF(PAC!$X$6:$X$581="F04 - CONCLUÍDA",1,""),"")</f>
        <v/>
      </c>
      <c r="BB157" s="190">
        <f>IF(PAC!$R157&gt;0,0,PAC!$Q157)</f>
        <v>4884770.1100000003</v>
      </c>
    </row>
    <row r="158" spans="1:54" s="1" customFormat="1" ht="276.75" customHeight="1" thickBot="1">
      <c r="A158" s="88">
        <f t="shared" si="2"/>
        <v>153</v>
      </c>
      <c r="B158" s="88">
        <v>2025</v>
      </c>
      <c r="C158" s="88" t="s">
        <v>605</v>
      </c>
      <c r="D158" s="88" t="s">
        <v>996</v>
      </c>
      <c r="E158" s="102" t="s">
        <v>729</v>
      </c>
      <c r="F158" s="88" t="s">
        <v>53</v>
      </c>
      <c r="G158" s="88" t="s">
        <v>503</v>
      </c>
      <c r="H158" s="40" t="s">
        <v>1230</v>
      </c>
      <c r="I158" s="88" t="s">
        <v>1224</v>
      </c>
      <c r="J158" s="88" t="s">
        <v>189</v>
      </c>
      <c r="K158" s="18">
        <v>3627943.04</v>
      </c>
      <c r="L158" s="18">
        <v>3627943.04</v>
      </c>
      <c r="M158" s="18"/>
      <c r="N158" s="18"/>
      <c r="O158" s="18"/>
      <c r="P158" s="18"/>
      <c r="Q158" s="20">
        <f>SUM(PAC!$M158:$P158)</f>
        <v>0</v>
      </c>
      <c r="R158" s="20"/>
      <c r="S158" s="20">
        <f>IF(PAC!$R158&gt;0,PAC!$R158,PAC!$Q158)</f>
        <v>0</v>
      </c>
      <c r="T158" s="20"/>
      <c r="U158" s="103" t="s">
        <v>1560</v>
      </c>
      <c r="V158" s="103"/>
      <c r="W158" s="104"/>
      <c r="X158" s="104" t="s">
        <v>1405</v>
      </c>
      <c r="Y158" s="101" t="s">
        <v>2413</v>
      </c>
      <c r="Z158" s="87"/>
      <c r="AA158" s="105"/>
      <c r="AB158" s="108"/>
      <c r="AC158" s="40"/>
      <c r="AD158" s="106"/>
      <c r="AE158" s="102" t="s">
        <v>2382</v>
      </c>
      <c r="AF158" s="40" t="s">
        <v>973</v>
      </c>
      <c r="AG158" s="40"/>
      <c r="AH158" s="40"/>
      <c r="AI158" s="40"/>
      <c r="AJ158" s="87"/>
      <c r="AK158" s="40"/>
      <c r="AL158" s="40"/>
      <c r="AM158" s="40"/>
      <c r="AN158" s="87"/>
      <c r="AO158" s="87"/>
      <c r="AP158" s="87"/>
      <c r="AQ158" s="87"/>
      <c r="AR158" s="107"/>
      <c r="AS158" s="107"/>
      <c r="AT158" s="103" t="s">
        <v>518</v>
      </c>
      <c r="AU158" s="108"/>
      <c r="AV158" s="106"/>
      <c r="AW158" s="132" t="s">
        <v>822</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996</v>
      </c>
      <c r="E159" s="114" t="s">
        <v>2817</v>
      </c>
      <c r="F159" s="112" t="s">
        <v>53</v>
      </c>
      <c r="G159" s="112" t="s">
        <v>503</v>
      </c>
      <c r="H159" s="115" t="s">
        <v>1230</v>
      </c>
      <c r="I159" s="112" t="s">
        <v>1224</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1556</v>
      </c>
      <c r="V159" s="116"/>
      <c r="W159" s="117">
        <v>13</v>
      </c>
      <c r="X159" s="117" t="s">
        <v>1404</v>
      </c>
      <c r="Y159" s="113" t="s">
        <v>2407</v>
      </c>
      <c r="Z159" s="118"/>
      <c r="AA159" s="119"/>
      <c r="AB159" s="122" t="s">
        <v>1451</v>
      </c>
      <c r="AC159" s="115" t="s">
        <v>2814</v>
      </c>
      <c r="AD159" s="120"/>
      <c r="AE159" s="114" t="s">
        <v>2553</v>
      </c>
      <c r="AF159" s="115" t="s">
        <v>1624</v>
      </c>
      <c r="AG159" s="115" t="s">
        <v>1704</v>
      </c>
      <c r="AH159" s="115" t="s">
        <v>963</v>
      </c>
      <c r="AI159" s="115"/>
      <c r="AJ159" s="118"/>
      <c r="AK159" s="115" t="s">
        <v>1653</v>
      </c>
      <c r="AL159" s="115" t="s">
        <v>2075</v>
      </c>
      <c r="AM159" s="115"/>
      <c r="AN159" s="118">
        <v>46247</v>
      </c>
      <c r="AO159" s="118">
        <v>46274</v>
      </c>
      <c r="AP159" s="118"/>
      <c r="AQ159" s="118"/>
      <c r="AR159" s="121"/>
      <c r="AS159" s="121"/>
      <c r="AT159" s="116" t="s">
        <v>2289</v>
      </c>
      <c r="AU159" s="122" t="s">
        <v>2823</v>
      </c>
      <c r="AV159" s="120"/>
      <c r="AW159" s="133" t="s">
        <v>822</v>
      </c>
      <c r="AX159" s="192" t="str">
        <f>IFERROR(IF(PAC!$X159="F01 - CAPTAÇÃO DE RECURSO",1,""),"")</f>
        <v/>
      </c>
      <c r="AY159" s="192">
        <f>IFERROR(IF(PAC!$X159="F02 - LICITAÇÃO",1,""),"")</f>
        <v>1</v>
      </c>
      <c r="AZ159" s="123" t="str">
        <f>IFERROR(IF(PAC!$X$6:$X$581="F03 - EXECUÇÃO DO OBJETO",1,""),"")</f>
        <v/>
      </c>
      <c r="BA159" s="123" t="str">
        <f>IFERROR(IF(PAC!$X$6:$X$581="F04 - CONCLUÍDA",1,""),"")</f>
        <v/>
      </c>
      <c r="BB159" s="190">
        <f>IF(PAC!$R159&gt;0,0,PAC!$Q159)</f>
        <v>5569768.3600000003</v>
      </c>
    </row>
    <row r="160" spans="1:54" s="1" customFormat="1" ht="63" customHeight="1" thickBot="1">
      <c r="A160" s="88">
        <f t="shared" si="2"/>
        <v>155</v>
      </c>
      <c r="B160" s="88">
        <v>2025</v>
      </c>
      <c r="C160" s="88" t="s">
        <v>605</v>
      </c>
      <c r="D160" s="88" t="s">
        <v>996</v>
      </c>
      <c r="E160" s="102" t="s">
        <v>2819</v>
      </c>
      <c r="F160" s="88" t="s">
        <v>53</v>
      </c>
      <c r="G160" s="88" t="s">
        <v>503</v>
      </c>
      <c r="H160" s="40" t="s">
        <v>1230</v>
      </c>
      <c r="I160" s="88" t="s">
        <v>1224</v>
      </c>
      <c r="J160" s="88" t="s">
        <v>192</v>
      </c>
      <c r="K160" s="18"/>
      <c r="L160" s="18">
        <v>1811147.68</v>
      </c>
      <c r="M160" s="18">
        <v>1811147.68</v>
      </c>
      <c r="N160" s="18"/>
      <c r="O160" s="18"/>
      <c r="P160" s="18"/>
      <c r="Q160" s="20">
        <f>SUM(PAC!$M160:$P160)</f>
        <v>1811147.68</v>
      </c>
      <c r="R160" s="20"/>
      <c r="S160" s="20">
        <f>IF(PAC!$R160&gt;0,PAC!$R160,PAC!$Q160)</f>
        <v>1811147.68</v>
      </c>
      <c r="T160" s="20"/>
      <c r="U160" s="103" t="s">
        <v>1556</v>
      </c>
      <c r="V160" s="103"/>
      <c r="W160" s="104">
        <v>10</v>
      </c>
      <c r="X160" s="104" t="s">
        <v>1404</v>
      </c>
      <c r="Y160" s="101" t="s">
        <v>2407</v>
      </c>
      <c r="Z160" s="87"/>
      <c r="AA160" s="105"/>
      <c r="AB160" s="108" t="s">
        <v>1451</v>
      </c>
      <c r="AC160" s="40" t="s">
        <v>2814</v>
      </c>
      <c r="AD160" s="106"/>
      <c r="AE160" s="102" t="s">
        <v>2553</v>
      </c>
      <c r="AF160" s="40" t="s">
        <v>1624</v>
      </c>
      <c r="AG160" s="40" t="s">
        <v>1704</v>
      </c>
      <c r="AH160" s="40" t="s">
        <v>963</v>
      </c>
      <c r="AI160" s="40"/>
      <c r="AJ160" s="87"/>
      <c r="AK160" s="40" t="s">
        <v>1657</v>
      </c>
      <c r="AL160" s="40" t="s">
        <v>2076</v>
      </c>
      <c r="AM160" s="40" t="s">
        <v>715</v>
      </c>
      <c r="AN160" s="87">
        <v>46247</v>
      </c>
      <c r="AO160" s="87">
        <v>46274</v>
      </c>
      <c r="AP160" s="87"/>
      <c r="AQ160" s="87"/>
      <c r="AR160" s="107"/>
      <c r="AS160" s="107"/>
      <c r="AT160" s="103" t="s">
        <v>2290</v>
      </c>
      <c r="AU160" s="108" t="s">
        <v>2823</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996</v>
      </c>
      <c r="E161" s="114" t="s">
        <v>730</v>
      </c>
      <c r="F161" s="112" t="s">
        <v>53</v>
      </c>
      <c r="G161" s="112" t="s">
        <v>503</v>
      </c>
      <c r="H161" s="115" t="s">
        <v>1230</v>
      </c>
      <c r="I161" s="112" t="s">
        <v>1224</v>
      </c>
      <c r="J161" s="112" t="s">
        <v>203</v>
      </c>
      <c r="K161" s="31">
        <v>2299985</v>
      </c>
      <c r="L161" s="31">
        <v>2299985</v>
      </c>
      <c r="M161" s="31"/>
      <c r="N161" s="31"/>
      <c r="O161" s="31"/>
      <c r="P161" s="31"/>
      <c r="Q161" s="33">
        <f>SUM(PAC!$M161:$P161)</f>
        <v>0</v>
      </c>
      <c r="R161" s="33"/>
      <c r="S161" s="33">
        <f>IF(PAC!$R161&gt;0,PAC!$R161,PAC!$Q161)</f>
        <v>0</v>
      </c>
      <c r="T161" s="33"/>
      <c r="U161" s="116" t="s">
        <v>1560</v>
      </c>
      <c r="V161" s="116"/>
      <c r="W161" s="117"/>
      <c r="X161" s="117" t="s">
        <v>1405</v>
      </c>
      <c r="Y161" s="113" t="s">
        <v>2413</v>
      </c>
      <c r="Z161" s="118"/>
      <c r="AA161" s="119"/>
      <c r="AB161" s="122"/>
      <c r="AC161" s="115"/>
      <c r="AD161" s="120"/>
      <c r="AE161" s="114" t="s">
        <v>2383</v>
      </c>
      <c r="AF161" s="115" t="s">
        <v>973</v>
      </c>
      <c r="AG161" s="115"/>
      <c r="AH161" s="115"/>
      <c r="AI161" s="115"/>
      <c r="AJ161" s="118"/>
      <c r="AK161" s="115"/>
      <c r="AL161" s="115"/>
      <c r="AM161" s="115" t="s">
        <v>715</v>
      </c>
      <c r="AN161" s="118"/>
      <c r="AO161" s="118"/>
      <c r="AP161" s="118"/>
      <c r="AQ161" s="118"/>
      <c r="AR161" s="121"/>
      <c r="AS161" s="121"/>
      <c r="AT161" s="116" t="s">
        <v>518</v>
      </c>
      <c r="AU161" s="122"/>
      <c r="AV161" s="120"/>
      <c r="AW161" s="133" t="s">
        <v>822</v>
      </c>
      <c r="AX161" s="192">
        <f>IFERROR(IF(PAC!$X161="F01 - CAPTAÇÃO DE RECURSO",1,""),"")</f>
        <v>1</v>
      </c>
      <c r="AY161" s="192" t="str">
        <f>IFERROR(IF(PAC!$X161="F02 - LICITAÇÃO",1,""),"")</f>
        <v/>
      </c>
      <c r="AZ161" s="123" t="str">
        <f>IFERROR(IF(PAC!$X$6:$X$581="F03 - EXECUÇÃO DO OBJETO",1,""),"")</f>
        <v/>
      </c>
      <c r="BA161" s="123" t="str">
        <f>IFERROR(IF(PAC!$X$6:$X$581="F04 - CONCLUÍDA",1,""),"")</f>
        <v/>
      </c>
      <c r="BB161" s="190">
        <f>IF(PAC!$R161&gt;0,0,PAC!$Q161)</f>
        <v>0</v>
      </c>
    </row>
    <row r="162" spans="1:54" s="1" customFormat="1" ht="64.5" customHeight="1" thickBot="1">
      <c r="A162" s="88">
        <f t="shared" si="2"/>
        <v>157</v>
      </c>
      <c r="B162" s="88">
        <v>2025</v>
      </c>
      <c r="C162" s="88" t="s">
        <v>605</v>
      </c>
      <c r="D162" s="88" t="s">
        <v>996</v>
      </c>
      <c r="E162" s="102" t="s">
        <v>731</v>
      </c>
      <c r="F162" s="88" t="s">
        <v>53</v>
      </c>
      <c r="G162" s="88" t="s">
        <v>503</v>
      </c>
      <c r="H162" s="40" t="s">
        <v>1230</v>
      </c>
      <c r="I162" s="88" t="s">
        <v>1224</v>
      </c>
      <c r="J162" s="88" t="s">
        <v>222</v>
      </c>
      <c r="K162" s="18">
        <v>1818763.19</v>
      </c>
      <c r="L162" s="18">
        <v>1818763.19</v>
      </c>
      <c r="M162" s="18"/>
      <c r="N162" s="18"/>
      <c r="O162" s="18"/>
      <c r="P162" s="18"/>
      <c r="Q162" s="20">
        <f>SUM(PAC!$M162:$P162)</f>
        <v>0</v>
      </c>
      <c r="R162" s="20"/>
      <c r="S162" s="20">
        <f>IF(PAC!$R162&gt;0,PAC!$R162,PAC!$Q162)</f>
        <v>0</v>
      </c>
      <c r="T162" s="20"/>
      <c r="U162" s="103" t="s">
        <v>1560</v>
      </c>
      <c r="V162" s="103"/>
      <c r="W162" s="104"/>
      <c r="X162" s="104" t="s">
        <v>1405</v>
      </c>
      <c r="Y162" s="101" t="s">
        <v>2413</v>
      </c>
      <c r="Z162" s="87"/>
      <c r="AA162" s="105"/>
      <c r="AB162" s="108"/>
      <c r="AC162" s="40"/>
      <c r="AD162" s="106"/>
      <c r="AE162" s="102" t="s">
        <v>2384</v>
      </c>
      <c r="AF162" s="40" t="s">
        <v>973</v>
      </c>
      <c r="AG162" s="40"/>
      <c r="AH162" s="40"/>
      <c r="AI162" s="40"/>
      <c r="AJ162" s="87"/>
      <c r="AK162" s="40"/>
      <c r="AL162" s="40"/>
      <c r="AM162" s="40" t="s">
        <v>715</v>
      </c>
      <c r="AN162" s="87"/>
      <c r="AO162" s="87"/>
      <c r="AP162" s="87"/>
      <c r="AQ162" s="87"/>
      <c r="AR162" s="107"/>
      <c r="AS162" s="107"/>
      <c r="AT162" s="103" t="s">
        <v>518</v>
      </c>
      <c r="AU162" s="108"/>
      <c r="AV162" s="106"/>
      <c r="AW162" s="132" t="s">
        <v>822</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996</v>
      </c>
      <c r="E163" s="114" t="s">
        <v>732</v>
      </c>
      <c r="F163" s="112" t="s">
        <v>53</v>
      </c>
      <c r="G163" s="112" t="s">
        <v>503</v>
      </c>
      <c r="H163" s="115" t="s">
        <v>1230</v>
      </c>
      <c r="I163" s="112" t="s">
        <v>1224</v>
      </c>
      <c r="J163" s="112" t="s">
        <v>222</v>
      </c>
      <c r="K163" s="31">
        <v>2259778.08</v>
      </c>
      <c r="L163" s="31">
        <v>2259778.08</v>
      </c>
      <c r="M163" s="31"/>
      <c r="N163" s="31"/>
      <c r="O163" s="31"/>
      <c r="P163" s="31"/>
      <c r="Q163" s="33">
        <f>SUM(PAC!$M163:$P163)</f>
        <v>0</v>
      </c>
      <c r="R163" s="33"/>
      <c r="S163" s="33">
        <f>IF(PAC!$R163&gt;0,PAC!$R163,PAC!$Q163)</f>
        <v>0</v>
      </c>
      <c r="T163" s="33"/>
      <c r="U163" s="116" t="s">
        <v>1560</v>
      </c>
      <c r="V163" s="116"/>
      <c r="W163" s="117"/>
      <c r="X163" s="117" t="s">
        <v>1405</v>
      </c>
      <c r="Y163" s="113" t="s">
        <v>2413</v>
      </c>
      <c r="Z163" s="118"/>
      <c r="AA163" s="119"/>
      <c r="AB163" s="122"/>
      <c r="AC163" s="115"/>
      <c r="AD163" s="120"/>
      <c r="AE163" s="114"/>
      <c r="AF163" s="115" t="s">
        <v>973</v>
      </c>
      <c r="AG163" s="115"/>
      <c r="AH163" s="115"/>
      <c r="AI163" s="115"/>
      <c r="AJ163" s="118"/>
      <c r="AK163" s="115"/>
      <c r="AL163" s="115"/>
      <c r="AM163" s="115"/>
      <c r="AN163" s="118"/>
      <c r="AO163" s="118"/>
      <c r="AP163" s="118"/>
      <c r="AQ163" s="118"/>
      <c r="AR163" s="121"/>
      <c r="AS163" s="121"/>
      <c r="AT163" s="116" t="s">
        <v>518</v>
      </c>
      <c r="AU163" s="122"/>
      <c r="AV163" s="120"/>
      <c r="AW163" s="133" t="s">
        <v>824</v>
      </c>
      <c r="AX163" s="192">
        <f>IFERROR(IF(PAC!$X163="F01 - CAPTAÇÃO DE RECURSO",1,""),"")</f>
        <v>1</v>
      </c>
      <c r="AY163" s="192" t="str">
        <f>IFERROR(IF(PAC!$X163="F02 - LICITAÇÃO",1,""),"")</f>
        <v/>
      </c>
      <c r="AZ163" s="123" t="str">
        <f>IFERROR(IF(PAC!$X$6:$X$581="F03 - EXECUÇÃO DO OBJETO",1,""),"")</f>
        <v/>
      </c>
      <c r="BA163" s="123" t="str">
        <f>IFERROR(IF(PAC!$X$6:$X$581="F04 - CONCLUÍDA",1,""),"")</f>
        <v/>
      </c>
      <c r="BB163" s="190">
        <f>IF(PAC!$R163&gt;0,0,PAC!$Q163)</f>
        <v>0</v>
      </c>
    </row>
    <row r="164" spans="1:54" s="1" customFormat="1" ht="63" customHeight="1" thickBot="1">
      <c r="A164" s="88">
        <f t="shared" si="2"/>
        <v>159</v>
      </c>
      <c r="B164" s="88">
        <v>2025</v>
      </c>
      <c r="C164" s="88" t="s">
        <v>605</v>
      </c>
      <c r="D164" s="88" t="s">
        <v>996</v>
      </c>
      <c r="E164" s="102" t="s">
        <v>733</v>
      </c>
      <c r="F164" s="88" t="s">
        <v>53</v>
      </c>
      <c r="G164" s="88" t="s">
        <v>503</v>
      </c>
      <c r="H164" s="40" t="s">
        <v>1230</v>
      </c>
      <c r="I164" s="88" t="s">
        <v>1224</v>
      </c>
      <c r="J164" s="88" t="s">
        <v>227</v>
      </c>
      <c r="K164" s="18">
        <v>2882370</v>
      </c>
      <c r="L164" s="18">
        <v>2882370</v>
      </c>
      <c r="M164" s="18"/>
      <c r="N164" s="18"/>
      <c r="O164" s="18"/>
      <c r="P164" s="18"/>
      <c r="Q164" s="20">
        <f>SUM(PAC!$M164:$P164)</f>
        <v>0</v>
      </c>
      <c r="R164" s="20"/>
      <c r="S164" s="20">
        <f>IF(PAC!$R164&gt;0,PAC!$R164,PAC!$Q164)</f>
        <v>0</v>
      </c>
      <c r="T164" s="20"/>
      <c r="U164" s="103" t="s">
        <v>1560</v>
      </c>
      <c r="V164" s="103"/>
      <c r="W164" s="104"/>
      <c r="X164" s="104" t="s">
        <v>1405</v>
      </c>
      <c r="Y164" s="101" t="s">
        <v>2413</v>
      </c>
      <c r="Z164" s="87"/>
      <c r="AA164" s="105"/>
      <c r="AB164" s="108"/>
      <c r="AC164" s="40"/>
      <c r="AD164" s="106"/>
      <c r="AE164" s="102"/>
      <c r="AF164" s="40" t="s">
        <v>973</v>
      </c>
      <c r="AG164" s="40"/>
      <c r="AH164" s="40"/>
      <c r="AI164" s="40"/>
      <c r="AJ164" s="87"/>
      <c r="AK164" s="40"/>
      <c r="AL164" s="40"/>
      <c r="AM164" s="40"/>
      <c r="AN164" s="87"/>
      <c r="AO164" s="87"/>
      <c r="AP164" s="87"/>
      <c r="AQ164" s="87"/>
      <c r="AR164" s="107"/>
      <c r="AS164" s="107"/>
      <c r="AT164" s="103" t="s">
        <v>518</v>
      </c>
      <c r="AU164" s="108"/>
      <c r="AV164" s="106"/>
      <c r="AW164" s="132" t="s">
        <v>824</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996</v>
      </c>
      <c r="E165" s="114" t="s">
        <v>734</v>
      </c>
      <c r="F165" s="112" t="s">
        <v>53</v>
      </c>
      <c r="G165" s="112" t="s">
        <v>503</v>
      </c>
      <c r="H165" s="115" t="s">
        <v>1230</v>
      </c>
      <c r="I165" s="112" t="s">
        <v>1224</v>
      </c>
      <c r="J165" s="112" t="s">
        <v>227</v>
      </c>
      <c r="K165" s="31">
        <v>1755302.26</v>
      </c>
      <c r="L165" s="31">
        <v>1755302.26</v>
      </c>
      <c r="M165" s="31"/>
      <c r="N165" s="31"/>
      <c r="O165" s="31"/>
      <c r="P165" s="31"/>
      <c r="Q165" s="33">
        <f>SUM(PAC!$M165:$P165)</f>
        <v>0</v>
      </c>
      <c r="R165" s="33"/>
      <c r="S165" s="33">
        <f>IF(PAC!$R165&gt;0,PAC!$R165,PAC!$Q165)</f>
        <v>0</v>
      </c>
      <c r="T165" s="33"/>
      <c r="U165" s="116" t="s">
        <v>1560</v>
      </c>
      <c r="V165" s="116"/>
      <c r="W165" s="117"/>
      <c r="X165" s="117" t="s">
        <v>1405</v>
      </c>
      <c r="Y165" s="113" t="s">
        <v>2413</v>
      </c>
      <c r="Z165" s="118"/>
      <c r="AA165" s="119"/>
      <c r="AB165" s="122"/>
      <c r="AC165" s="115"/>
      <c r="AD165" s="120"/>
      <c r="AE165" s="114"/>
      <c r="AF165" s="115" t="s">
        <v>973</v>
      </c>
      <c r="AG165" s="115"/>
      <c r="AH165" s="115"/>
      <c r="AI165" s="115"/>
      <c r="AJ165" s="118"/>
      <c r="AK165" s="115"/>
      <c r="AL165" s="115"/>
      <c r="AM165" s="115" t="s">
        <v>715</v>
      </c>
      <c r="AN165" s="118"/>
      <c r="AO165" s="118"/>
      <c r="AP165" s="118"/>
      <c r="AQ165" s="118"/>
      <c r="AR165" s="121"/>
      <c r="AS165" s="121"/>
      <c r="AT165" s="116" t="s">
        <v>518</v>
      </c>
      <c r="AU165" s="122"/>
      <c r="AV165" s="120"/>
      <c r="AW165" s="133" t="s">
        <v>706</v>
      </c>
      <c r="AX165" s="192">
        <f>IFERROR(IF(PAC!$X165="F01 - CAPTAÇÃO DE RECURSO",1,""),"")</f>
        <v>1</v>
      </c>
      <c r="AY165" s="192" t="str">
        <f>IFERROR(IF(PAC!$X165="F02 - LICITAÇÃO",1,""),"")</f>
        <v/>
      </c>
      <c r="AZ165" s="123" t="str">
        <f>IFERROR(IF(PAC!$X$6:$X$581="F03 - EXECUÇÃO DO OBJETO",1,""),"")</f>
        <v/>
      </c>
      <c r="BA165" s="123" t="str">
        <f>IFERROR(IF(PAC!$X$6:$X$581="F04 - CONCLUÍDA",1,""),"")</f>
        <v/>
      </c>
      <c r="BB165" s="190">
        <f>IF(PAC!$R165&gt;0,0,PAC!$Q165)</f>
        <v>0</v>
      </c>
    </row>
    <row r="166" spans="1:54" s="1" customFormat="1" ht="63" customHeight="1" thickBot="1">
      <c r="A166" s="88">
        <f t="shared" si="2"/>
        <v>161</v>
      </c>
      <c r="B166" s="88">
        <v>2025</v>
      </c>
      <c r="C166" s="88" t="s">
        <v>605</v>
      </c>
      <c r="D166" s="88" t="s">
        <v>996</v>
      </c>
      <c r="E166" s="102" t="s">
        <v>735</v>
      </c>
      <c r="F166" s="88" t="s">
        <v>53</v>
      </c>
      <c r="G166" s="88" t="s">
        <v>503</v>
      </c>
      <c r="H166" s="40" t="s">
        <v>1230</v>
      </c>
      <c r="I166" s="88" t="s">
        <v>1224</v>
      </c>
      <c r="J166" s="88" t="s">
        <v>229</v>
      </c>
      <c r="K166" s="18">
        <v>2875423.56</v>
      </c>
      <c r="L166" s="18">
        <v>2875423.56</v>
      </c>
      <c r="M166" s="18"/>
      <c r="N166" s="18"/>
      <c r="O166" s="18"/>
      <c r="P166" s="18"/>
      <c r="Q166" s="20">
        <f>SUM(PAC!$M166:$P166)</f>
        <v>0</v>
      </c>
      <c r="R166" s="20"/>
      <c r="S166" s="20">
        <f>IF(PAC!$R166&gt;0,PAC!$R166,PAC!$Q166)</f>
        <v>0</v>
      </c>
      <c r="T166" s="20"/>
      <c r="U166" s="103" t="s">
        <v>1560</v>
      </c>
      <c r="V166" s="103"/>
      <c r="W166" s="104"/>
      <c r="X166" s="104" t="s">
        <v>1405</v>
      </c>
      <c r="Y166" s="101" t="s">
        <v>2413</v>
      </c>
      <c r="Z166" s="87"/>
      <c r="AA166" s="105"/>
      <c r="AB166" s="108"/>
      <c r="AC166" s="40"/>
      <c r="AD166" s="106"/>
      <c r="AE166" s="102"/>
      <c r="AF166" s="40" t="s">
        <v>973</v>
      </c>
      <c r="AG166" s="40"/>
      <c r="AH166" s="40"/>
      <c r="AI166" s="40"/>
      <c r="AJ166" s="87"/>
      <c r="AK166" s="40"/>
      <c r="AL166" s="40"/>
      <c r="AM166" s="40"/>
      <c r="AN166" s="87"/>
      <c r="AO166" s="87"/>
      <c r="AP166" s="87"/>
      <c r="AQ166" s="87"/>
      <c r="AR166" s="107"/>
      <c r="AS166" s="107"/>
      <c r="AT166" s="103" t="s">
        <v>518</v>
      </c>
      <c r="AU166" s="108"/>
      <c r="AV166" s="106"/>
      <c r="AW166" s="132" t="s">
        <v>822</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996</v>
      </c>
      <c r="E167" s="114" t="s">
        <v>736</v>
      </c>
      <c r="F167" s="112" t="s">
        <v>53</v>
      </c>
      <c r="G167" s="112" t="s">
        <v>503</v>
      </c>
      <c r="H167" s="115" t="s">
        <v>1230</v>
      </c>
      <c r="I167" s="112" t="s">
        <v>1224</v>
      </c>
      <c r="J167" s="112" t="s">
        <v>229</v>
      </c>
      <c r="K167" s="31">
        <v>1626543.36</v>
      </c>
      <c r="L167" s="31">
        <v>1626543.36</v>
      </c>
      <c r="M167" s="31"/>
      <c r="N167" s="31"/>
      <c r="O167" s="31"/>
      <c r="P167" s="31"/>
      <c r="Q167" s="33">
        <f>SUM(PAC!$M167:$P167)</f>
        <v>0</v>
      </c>
      <c r="R167" s="33"/>
      <c r="S167" s="33">
        <f>IF(PAC!$R167&gt;0,PAC!$R167,PAC!$Q167)</f>
        <v>0</v>
      </c>
      <c r="T167" s="33"/>
      <c r="U167" s="116" t="s">
        <v>1560</v>
      </c>
      <c r="V167" s="116"/>
      <c r="W167" s="117"/>
      <c r="X167" s="117" t="s">
        <v>1405</v>
      </c>
      <c r="Y167" s="113" t="s">
        <v>2413</v>
      </c>
      <c r="Z167" s="118"/>
      <c r="AA167" s="119"/>
      <c r="AB167" s="122"/>
      <c r="AC167" s="115"/>
      <c r="AD167" s="120"/>
      <c r="AE167" s="114"/>
      <c r="AF167" s="115" t="s">
        <v>973</v>
      </c>
      <c r="AG167" s="115"/>
      <c r="AH167" s="115"/>
      <c r="AI167" s="115"/>
      <c r="AJ167" s="118"/>
      <c r="AK167" s="115"/>
      <c r="AL167" s="115"/>
      <c r="AM167" s="115" t="s">
        <v>715</v>
      </c>
      <c r="AN167" s="118"/>
      <c r="AO167" s="118"/>
      <c r="AP167" s="118"/>
      <c r="AQ167" s="118"/>
      <c r="AR167" s="121"/>
      <c r="AS167" s="121"/>
      <c r="AT167" s="116" t="s">
        <v>518</v>
      </c>
      <c r="AU167" s="122"/>
      <c r="AV167" s="120"/>
      <c r="AW167" s="133" t="s">
        <v>706</v>
      </c>
      <c r="AX167" s="192">
        <f>IFERROR(IF(PAC!$X167="F01 - CAPTAÇÃO DE RECURSO",1,""),"")</f>
        <v>1</v>
      </c>
      <c r="AY167" s="192" t="str">
        <f>IFERROR(IF(PAC!$X167="F02 - LICITAÇÃO",1,""),"")</f>
        <v/>
      </c>
      <c r="AZ167" s="123" t="str">
        <f>IFERROR(IF(PAC!$X$6:$X$581="F03 - EXECUÇÃO DO OBJETO",1,""),"")</f>
        <v/>
      </c>
      <c r="BA167" s="123" t="str">
        <f>IFERROR(IF(PAC!$X$6:$X$581="F04 - CONCLUÍDA",1,""),"")</f>
        <v/>
      </c>
      <c r="BB167" s="190">
        <f>IF(PAC!$R167&gt;0,0,PAC!$Q167)</f>
        <v>0</v>
      </c>
    </row>
    <row r="168" spans="1:54" s="1" customFormat="1" ht="50.25" customHeight="1" thickBot="1">
      <c r="A168" s="88">
        <f t="shared" si="2"/>
        <v>163</v>
      </c>
      <c r="B168" s="88">
        <v>2025</v>
      </c>
      <c r="C168" s="88" t="s">
        <v>605</v>
      </c>
      <c r="D168" s="88" t="s">
        <v>996</v>
      </c>
      <c r="E168" s="102" t="s">
        <v>737</v>
      </c>
      <c r="F168" s="88" t="s">
        <v>53</v>
      </c>
      <c r="G168" s="88" t="s">
        <v>503</v>
      </c>
      <c r="H168" s="40" t="s">
        <v>1230</v>
      </c>
      <c r="I168" s="88" t="s">
        <v>1224</v>
      </c>
      <c r="J168" s="88" t="s">
        <v>233</v>
      </c>
      <c r="K168" s="18">
        <v>3541654.2</v>
      </c>
      <c r="L168" s="18">
        <v>3541654.2</v>
      </c>
      <c r="M168" s="18"/>
      <c r="N168" s="18"/>
      <c r="O168" s="18"/>
      <c r="P168" s="18"/>
      <c r="Q168" s="20">
        <f>SUM(PAC!$M168:$P168)</f>
        <v>0</v>
      </c>
      <c r="R168" s="20"/>
      <c r="S168" s="20">
        <f>IF(PAC!$R168&gt;0,PAC!$R168,PAC!$Q168)</f>
        <v>0</v>
      </c>
      <c r="T168" s="20"/>
      <c r="U168" s="103" t="s">
        <v>1560</v>
      </c>
      <c r="V168" s="103"/>
      <c r="W168" s="104"/>
      <c r="X168" s="104" t="s">
        <v>1405</v>
      </c>
      <c r="Y168" s="101" t="s">
        <v>2413</v>
      </c>
      <c r="Z168" s="87"/>
      <c r="AA168" s="105"/>
      <c r="AB168" s="108"/>
      <c r="AC168" s="40"/>
      <c r="AD168" s="106"/>
      <c r="AE168" s="102"/>
      <c r="AF168" s="40" t="s">
        <v>973</v>
      </c>
      <c r="AG168" s="40"/>
      <c r="AH168" s="40"/>
      <c r="AI168" s="40"/>
      <c r="AJ168" s="87"/>
      <c r="AK168" s="40"/>
      <c r="AL168" s="40"/>
      <c r="AM168" s="40" t="s">
        <v>715</v>
      </c>
      <c r="AN168" s="87"/>
      <c r="AO168" s="87"/>
      <c r="AP168" s="87"/>
      <c r="AQ168" s="87"/>
      <c r="AR168" s="107"/>
      <c r="AS168" s="107"/>
      <c r="AT168" s="103" t="s">
        <v>518</v>
      </c>
      <c r="AU168" s="108"/>
      <c r="AV168" s="106"/>
      <c r="AW168" s="132" t="s">
        <v>822</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996</v>
      </c>
      <c r="E169" s="114" t="s">
        <v>738</v>
      </c>
      <c r="F169" s="112" t="s">
        <v>53</v>
      </c>
      <c r="G169" s="112" t="s">
        <v>503</v>
      </c>
      <c r="H169" s="115" t="s">
        <v>1230</v>
      </c>
      <c r="I169" s="112" t="s">
        <v>1224</v>
      </c>
      <c r="J169" s="112" t="s">
        <v>233</v>
      </c>
      <c r="K169" s="31">
        <v>3627943.04</v>
      </c>
      <c r="L169" s="31">
        <v>3627943.04</v>
      </c>
      <c r="M169" s="31"/>
      <c r="N169" s="31"/>
      <c r="O169" s="31"/>
      <c r="P169" s="31"/>
      <c r="Q169" s="33">
        <f>SUM(PAC!$M169:$P169)</f>
        <v>0</v>
      </c>
      <c r="R169" s="33"/>
      <c r="S169" s="33">
        <f>IF(PAC!$R169&gt;0,PAC!$R169,PAC!$Q169)</f>
        <v>0</v>
      </c>
      <c r="T169" s="33"/>
      <c r="U169" s="116" t="s">
        <v>1560</v>
      </c>
      <c r="V169" s="116"/>
      <c r="W169" s="117"/>
      <c r="X169" s="117" t="s">
        <v>1405</v>
      </c>
      <c r="Y169" s="113" t="s">
        <v>2413</v>
      </c>
      <c r="Z169" s="118"/>
      <c r="AA169" s="119"/>
      <c r="AB169" s="122"/>
      <c r="AC169" s="115"/>
      <c r="AD169" s="120"/>
      <c r="AE169" s="114"/>
      <c r="AF169" s="115" t="s">
        <v>973</v>
      </c>
      <c r="AG169" s="115"/>
      <c r="AH169" s="115"/>
      <c r="AI169" s="115"/>
      <c r="AJ169" s="118"/>
      <c r="AK169" s="115"/>
      <c r="AL169" s="115"/>
      <c r="AM169" s="115"/>
      <c r="AN169" s="118"/>
      <c r="AO169" s="118"/>
      <c r="AP169" s="118"/>
      <c r="AQ169" s="118"/>
      <c r="AR169" s="121"/>
      <c r="AS169" s="121"/>
      <c r="AT169" s="116" t="s">
        <v>518</v>
      </c>
      <c r="AU169" s="122"/>
      <c r="AV169" s="120"/>
      <c r="AW169" s="133" t="s">
        <v>822</v>
      </c>
      <c r="AX169" s="192">
        <f>IFERROR(IF(PAC!$X169="F01 - CAPTAÇÃO DE RECURSO",1,""),"")</f>
        <v>1</v>
      </c>
      <c r="AY169" s="192" t="str">
        <f>IFERROR(IF(PAC!$X169="F02 - LICITAÇÃO",1,""),"")</f>
        <v/>
      </c>
      <c r="AZ169" s="123" t="str">
        <f>IFERROR(IF(PAC!$X$6:$X$581="F03 - EXECUÇÃO DO OBJETO",1,""),"")</f>
        <v/>
      </c>
      <c r="BA169" s="123" t="str">
        <f>IFERROR(IF(PAC!$X$6:$X$581="F04 - CONCLUÍDA",1,""),"")</f>
        <v/>
      </c>
      <c r="BB169" s="190">
        <f>IF(PAC!$R169&gt;0,0,PAC!$Q169)</f>
        <v>0</v>
      </c>
    </row>
    <row r="170" spans="1:54" s="1" customFormat="1" ht="42" customHeight="1" thickBot="1">
      <c r="A170" s="88">
        <f t="shared" si="2"/>
        <v>165</v>
      </c>
      <c r="B170" s="88">
        <v>2025</v>
      </c>
      <c r="C170" s="88" t="s">
        <v>605</v>
      </c>
      <c r="D170" s="88" t="s">
        <v>996</v>
      </c>
      <c r="E170" s="102" t="s">
        <v>739</v>
      </c>
      <c r="F170" s="88" t="s">
        <v>53</v>
      </c>
      <c r="G170" s="88" t="s">
        <v>503</v>
      </c>
      <c r="H170" s="40" t="s">
        <v>1230</v>
      </c>
      <c r="I170" s="88" t="s">
        <v>1224</v>
      </c>
      <c r="J170" s="88" t="s">
        <v>234</v>
      </c>
      <c r="K170" s="18">
        <v>2021134.62</v>
      </c>
      <c r="L170" s="18">
        <v>2021134.62</v>
      </c>
      <c r="M170" s="18"/>
      <c r="N170" s="18"/>
      <c r="O170" s="18"/>
      <c r="P170" s="18"/>
      <c r="Q170" s="20">
        <f>SUM(PAC!$M170:$P170)</f>
        <v>0</v>
      </c>
      <c r="R170" s="20"/>
      <c r="S170" s="20">
        <f>IF(PAC!$R170&gt;0,PAC!$R170,PAC!$Q170)</f>
        <v>0</v>
      </c>
      <c r="T170" s="20"/>
      <c r="U170" s="103" t="s">
        <v>1560</v>
      </c>
      <c r="V170" s="103"/>
      <c r="W170" s="104"/>
      <c r="X170" s="104" t="s">
        <v>1405</v>
      </c>
      <c r="Y170" s="101" t="s">
        <v>2413</v>
      </c>
      <c r="Z170" s="87"/>
      <c r="AA170" s="105"/>
      <c r="AB170" s="108"/>
      <c r="AC170" s="40"/>
      <c r="AD170" s="106"/>
      <c r="AE170" s="102"/>
      <c r="AF170" s="40" t="s">
        <v>973</v>
      </c>
      <c r="AG170" s="40"/>
      <c r="AH170" s="40"/>
      <c r="AI170" s="40"/>
      <c r="AJ170" s="87"/>
      <c r="AK170" s="40"/>
      <c r="AL170" s="40"/>
      <c r="AM170" s="40"/>
      <c r="AN170" s="87"/>
      <c r="AO170" s="87"/>
      <c r="AP170" s="87"/>
      <c r="AQ170" s="87"/>
      <c r="AR170" s="107"/>
      <c r="AS170" s="107"/>
      <c r="AT170" s="103" t="s">
        <v>518</v>
      </c>
      <c r="AU170" s="108"/>
      <c r="AV170" s="106"/>
      <c r="AW170" s="132" t="s">
        <v>822</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996</v>
      </c>
      <c r="E171" s="114" t="s">
        <v>740</v>
      </c>
      <c r="F171" s="112" t="s">
        <v>53</v>
      </c>
      <c r="G171" s="112" t="s">
        <v>503</v>
      </c>
      <c r="H171" s="115" t="s">
        <v>1230</v>
      </c>
      <c r="I171" s="112" t="s">
        <v>1224</v>
      </c>
      <c r="J171" s="112" t="s">
        <v>234</v>
      </c>
      <c r="K171" s="31">
        <v>1938151.35</v>
      </c>
      <c r="L171" s="31">
        <v>1938151.35</v>
      </c>
      <c r="M171" s="31"/>
      <c r="N171" s="31"/>
      <c r="O171" s="31"/>
      <c r="P171" s="31"/>
      <c r="Q171" s="33">
        <f>SUM(PAC!$M171:$P171)</f>
        <v>0</v>
      </c>
      <c r="R171" s="33"/>
      <c r="S171" s="33">
        <f>IF(PAC!$R171&gt;0,PAC!$R171,PAC!$Q171)</f>
        <v>0</v>
      </c>
      <c r="T171" s="33"/>
      <c r="U171" s="116" t="s">
        <v>1560</v>
      </c>
      <c r="V171" s="116"/>
      <c r="W171" s="117"/>
      <c r="X171" s="117" t="s">
        <v>1405</v>
      </c>
      <c r="Y171" s="113" t="s">
        <v>2413</v>
      </c>
      <c r="Z171" s="118"/>
      <c r="AA171" s="119"/>
      <c r="AB171" s="122"/>
      <c r="AC171" s="115"/>
      <c r="AD171" s="120"/>
      <c r="AE171" s="114"/>
      <c r="AF171" s="115" t="s">
        <v>973</v>
      </c>
      <c r="AG171" s="115"/>
      <c r="AH171" s="115"/>
      <c r="AI171" s="115"/>
      <c r="AJ171" s="118"/>
      <c r="AK171" s="115"/>
      <c r="AL171" s="115"/>
      <c r="AM171" s="115"/>
      <c r="AN171" s="118"/>
      <c r="AO171" s="118"/>
      <c r="AP171" s="118"/>
      <c r="AQ171" s="118"/>
      <c r="AR171" s="121"/>
      <c r="AS171" s="121"/>
      <c r="AT171" s="116" t="s">
        <v>518</v>
      </c>
      <c r="AU171" s="122"/>
      <c r="AV171" s="120"/>
      <c r="AW171" s="133" t="s">
        <v>822</v>
      </c>
      <c r="AX171" s="192">
        <f>IFERROR(IF(PAC!$X171="F01 - CAPTAÇÃO DE RECURSO",1,""),"")</f>
        <v>1</v>
      </c>
      <c r="AY171" s="192" t="str">
        <f>IFERROR(IF(PAC!$X171="F02 - LICITAÇÃO",1,""),"")</f>
        <v/>
      </c>
      <c r="AZ171" s="123" t="str">
        <f>IFERROR(IF(PAC!$X$6:$X$581="F03 - EXECUÇÃO DO OBJETO",1,""),"")</f>
        <v/>
      </c>
      <c r="BA171" s="123" t="str">
        <f>IFERROR(IF(PAC!$X$6:$X$581="F04 - CONCLUÍDA",1,""),"")</f>
        <v/>
      </c>
      <c r="BB171" s="190">
        <f>IF(PAC!$R171&gt;0,0,PAC!$Q171)</f>
        <v>0</v>
      </c>
    </row>
    <row r="172" spans="1:54" s="1" customFormat="1" ht="63" customHeight="1" thickBot="1">
      <c r="A172" s="88">
        <f t="shared" si="2"/>
        <v>167</v>
      </c>
      <c r="B172" s="88">
        <v>2025</v>
      </c>
      <c r="C172" s="88" t="s">
        <v>605</v>
      </c>
      <c r="D172" s="88" t="s">
        <v>996</v>
      </c>
      <c r="E172" s="102" t="s">
        <v>741</v>
      </c>
      <c r="F172" s="88" t="s">
        <v>53</v>
      </c>
      <c r="G172" s="88" t="s">
        <v>503</v>
      </c>
      <c r="H172" s="40" t="s">
        <v>1230</v>
      </c>
      <c r="I172" s="88" t="s">
        <v>1224</v>
      </c>
      <c r="J172" s="88" t="s">
        <v>234</v>
      </c>
      <c r="K172" s="18">
        <v>1828444.68</v>
      </c>
      <c r="L172" s="18">
        <v>1828444.68</v>
      </c>
      <c r="M172" s="18"/>
      <c r="N172" s="18"/>
      <c r="O172" s="18"/>
      <c r="P172" s="18"/>
      <c r="Q172" s="20">
        <f>SUM(PAC!$M172:$P172)</f>
        <v>0</v>
      </c>
      <c r="R172" s="20"/>
      <c r="S172" s="20">
        <f>IF(PAC!$R172&gt;0,PAC!$R172,PAC!$Q172)</f>
        <v>0</v>
      </c>
      <c r="T172" s="20"/>
      <c r="U172" s="103" t="s">
        <v>1560</v>
      </c>
      <c r="V172" s="103"/>
      <c r="W172" s="104"/>
      <c r="X172" s="104" t="s">
        <v>1405</v>
      </c>
      <c r="Y172" s="101" t="s">
        <v>2413</v>
      </c>
      <c r="Z172" s="87"/>
      <c r="AA172" s="105"/>
      <c r="AB172" s="108"/>
      <c r="AC172" s="40"/>
      <c r="AD172" s="106"/>
      <c r="AE172" s="102"/>
      <c r="AF172" s="40" t="s">
        <v>973</v>
      </c>
      <c r="AG172" s="40"/>
      <c r="AH172" s="40"/>
      <c r="AI172" s="40"/>
      <c r="AJ172" s="87"/>
      <c r="AK172" s="40"/>
      <c r="AL172" s="40"/>
      <c r="AM172" s="40" t="s">
        <v>715</v>
      </c>
      <c r="AN172" s="87"/>
      <c r="AO172" s="87"/>
      <c r="AP172" s="87"/>
      <c r="AQ172" s="87"/>
      <c r="AR172" s="107"/>
      <c r="AS172" s="107"/>
      <c r="AT172" s="103" t="s">
        <v>518</v>
      </c>
      <c r="AU172" s="108"/>
      <c r="AV172" s="106"/>
      <c r="AW172" s="132" t="s">
        <v>822</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996</v>
      </c>
      <c r="E173" s="114" t="s">
        <v>742</v>
      </c>
      <c r="F173" s="112" t="s">
        <v>53</v>
      </c>
      <c r="G173" s="112" t="s">
        <v>503</v>
      </c>
      <c r="H173" s="115" t="s">
        <v>1230</v>
      </c>
      <c r="I173" s="112" t="s">
        <v>1224</v>
      </c>
      <c r="J173" s="112" t="s">
        <v>234</v>
      </c>
      <c r="K173" s="31">
        <v>2706098.11</v>
      </c>
      <c r="L173" s="31">
        <v>2706098.11</v>
      </c>
      <c r="M173" s="31"/>
      <c r="N173" s="31"/>
      <c r="O173" s="31"/>
      <c r="P173" s="31"/>
      <c r="Q173" s="33">
        <f>SUM(PAC!$M173:$P173)</f>
        <v>0</v>
      </c>
      <c r="R173" s="33"/>
      <c r="S173" s="33">
        <f>IF(PAC!$R173&gt;0,PAC!$R173,PAC!$Q173)</f>
        <v>0</v>
      </c>
      <c r="T173" s="33"/>
      <c r="U173" s="116" t="s">
        <v>1560</v>
      </c>
      <c r="V173" s="116"/>
      <c r="W173" s="117"/>
      <c r="X173" s="117" t="s">
        <v>1405</v>
      </c>
      <c r="Y173" s="113" t="s">
        <v>2413</v>
      </c>
      <c r="Z173" s="118"/>
      <c r="AA173" s="119"/>
      <c r="AB173" s="122"/>
      <c r="AC173" s="115"/>
      <c r="AD173" s="120"/>
      <c r="AE173" s="114"/>
      <c r="AF173" s="115" t="s">
        <v>973</v>
      </c>
      <c r="AG173" s="115"/>
      <c r="AH173" s="115"/>
      <c r="AI173" s="115"/>
      <c r="AJ173" s="118"/>
      <c r="AK173" s="115"/>
      <c r="AL173" s="115"/>
      <c r="AM173" s="115" t="s">
        <v>715</v>
      </c>
      <c r="AN173" s="118"/>
      <c r="AO173" s="118"/>
      <c r="AP173" s="118"/>
      <c r="AQ173" s="118"/>
      <c r="AR173" s="121"/>
      <c r="AS173" s="121"/>
      <c r="AT173" s="116" t="s">
        <v>518</v>
      </c>
      <c r="AU173" s="122"/>
      <c r="AV173" s="120"/>
      <c r="AW173" s="133" t="s">
        <v>822</v>
      </c>
      <c r="AX173" s="192">
        <f>IFERROR(IF(PAC!$X173="F01 - CAPTAÇÃO DE RECURSO",1,""),"")</f>
        <v>1</v>
      </c>
      <c r="AY173" s="192" t="str">
        <f>IFERROR(IF(PAC!$X173="F02 - LICITAÇÃO",1,""),"")</f>
        <v/>
      </c>
      <c r="AZ173" s="123" t="str">
        <f>IFERROR(IF(PAC!$X$6:$X$581="F03 - EXECUÇÃO DO OBJETO",1,""),"")</f>
        <v/>
      </c>
      <c r="BA173" s="123" t="str">
        <f>IFERROR(IF(PAC!$X$6:$X$581="F04 - CONCLUÍDA",1,""),"")</f>
        <v/>
      </c>
      <c r="BB173" s="190">
        <f>IF(PAC!$R173&gt;0,0,PAC!$Q173)</f>
        <v>0</v>
      </c>
    </row>
    <row r="174" spans="1:54" s="1" customFormat="1" ht="63" customHeight="1" thickBot="1">
      <c r="A174" s="88">
        <f t="shared" si="2"/>
        <v>169</v>
      </c>
      <c r="B174" s="88">
        <v>2025</v>
      </c>
      <c r="C174" s="88" t="s">
        <v>605</v>
      </c>
      <c r="D174" s="88" t="s">
        <v>996</v>
      </c>
      <c r="E174" s="102" t="s">
        <v>743</v>
      </c>
      <c r="F174" s="88" t="s">
        <v>53</v>
      </c>
      <c r="G174" s="88" t="s">
        <v>503</v>
      </c>
      <c r="H174" s="40" t="s">
        <v>1230</v>
      </c>
      <c r="I174" s="88" t="s">
        <v>1224</v>
      </c>
      <c r="J174" s="88" t="s">
        <v>234</v>
      </c>
      <c r="K174" s="18">
        <v>1597779.34</v>
      </c>
      <c r="L174" s="18">
        <v>1597779.34</v>
      </c>
      <c r="M174" s="18"/>
      <c r="N174" s="18"/>
      <c r="O174" s="18"/>
      <c r="P174" s="18"/>
      <c r="Q174" s="20">
        <f>SUM(PAC!$M174:$P174)</f>
        <v>0</v>
      </c>
      <c r="R174" s="20"/>
      <c r="S174" s="20">
        <f>IF(PAC!$R174&gt;0,PAC!$R174,PAC!$Q174)</f>
        <v>0</v>
      </c>
      <c r="T174" s="20"/>
      <c r="U174" s="103" t="s">
        <v>1560</v>
      </c>
      <c r="V174" s="103"/>
      <c r="W174" s="104"/>
      <c r="X174" s="104" t="s">
        <v>1405</v>
      </c>
      <c r="Y174" s="101" t="s">
        <v>2413</v>
      </c>
      <c r="Z174" s="87"/>
      <c r="AA174" s="105"/>
      <c r="AB174" s="108"/>
      <c r="AC174" s="40"/>
      <c r="AD174" s="106"/>
      <c r="AE174" s="102"/>
      <c r="AF174" s="40" t="s">
        <v>973</v>
      </c>
      <c r="AG174" s="40"/>
      <c r="AH174" s="40"/>
      <c r="AI174" s="40"/>
      <c r="AJ174" s="87"/>
      <c r="AK174" s="40"/>
      <c r="AL174" s="40"/>
      <c r="AM174" s="40" t="s">
        <v>715</v>
      </c>
      <c r="AN174" s="87"/>
      <c r="AO174" s="87"/>
      <c r="AP174" s="87"/>
      <c r="AQ174" s="87"/>
      <c r="AR174" s="107"/>
      <c r="AS174" s="107"/>
      <c r="AT174" s="103" t="s">
        <v>518</v>
      </c>
      <c r="AU174" s="108"/>
      <c r="AV174" s="106"/>
      <c r="AW174" s="132" t="s">
        <v>822</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996</v>
      </c>
      <c r="E175" s="114" t="s">
        <v>744</v>
      </c>
      <c r="F175" s="112" t="s">
        <v>53</v>
      </c>
      <c r="G175" s="112" t="s">
        <v>503</v>
      </c>
      <c r="H175" s="115" t="s">
        <v>1230</v>
      </c>
      <c r="I175" s="112" t="s">
        <v>1224</v>
      </c>
      <c r="J175" s="112" t="s">
        <v>234</v>
      </c>
      <c r="K175" s="31">
        <v>2396669.0100000002</v>
      </c>
      <c r="L175" s="31">
        <v>2396669.0100000002</v>
      </c>
      <c r="M175" s="31"/>
      <c r="N175" s="31"/>
      <c r="O175" s="31"/>
      <c r="P175" s="31"/>
      <c r="Q175" s="33">
        <f>SUM(PAC!$M175:$P175)</f>
        <v>0</v>
      </c>
      <c r="R175" s="33"/>
      <c r="S175" s="33">
        <f>IF(PAC!$R175&gt;0,PAC!$R175,PAC!$Q175)</f>
        <v>0</v>
      </c>
      <c r="T175" s="33"/>
      <c r="U175" s="116" t="s">
        <v>1560</v>
      </c>
      <c r="V175" s="116"/>
      <c r="W175" s="117"/>
      <c r="X175" s="117" t="s">
        <v>1405</v>
      </c>
      <c r="Y175" s="113" t="s">
        <v>2414</v>
      </c>
      <c r="Z175" s="118"/>
      <c r="AA175" s="119"/>
      <c r="AB175" s="122"/>
      <c r="AC175" s="115"/>
      <c r="AD175" s="120"/>
      <c r="AE175" s="114"/>
      <c r="AF175" s="115" t="s">
        <v>973</v>
      </c>
      <c r="AG175" s="115"/>
      <c r="AH175" s="115"/>
      <c r="AI175" s="115"/>
      <c r="AJ175" s="118"/>
      <c r="AK175" s="115"/>
      <c r="AL175" s="115"/>
      <c r="AM175" s="115" t="s">
        <v>715</v>
      </c>
      <c r="AN175" s="118"/>
      <c r="AO175" s="118"/>
      <c r="AP175" s="118"/>
      <c r="AQ175" s="118"/>
      <c r="AR175" s="121"/>
      <c r="AS175" s="121"/>
      <c r="AT175" s="116" t="s">
        <v>518</v>
      </c>
      <c r="AU175" s="122"/>
      <c r="AV175" s="120"/>
      <c r="AW175" s="122" t="s">
        <v>822</v>
      </c>
      <c r="AX175" s="192">
        <f>IFERROR(IF(PAC!$X175="F01 - CAPTAÇÃO DE RECURSO",1,""),"")</f>
        <v>1</v>
      </c>
      <c r="AY175" s="192" t="str">
        <f>IFERROR(IF(PAC!$X175="F02 - LICITAÇÃO",1,""),"")</f>
        <v/>
      </c>
      <c r="AZ175" s="123" t="str">
        <f>IFERROR(IF(PAC!$X$6:$X$581="F03 - EXECUÇÃO DO OBJETO",1,""),"")</f>
        <v/>
      </c>
      <c r="BA175" s="123" t="str">
        <f>IFERROR(IF(PAC!$X$6:$X$581="F04 - CONCLUÍDA",1,""),"")</f>
        <v/>
      </c>
      <c r="BB175" s="190">
        <f>IF(PAC!$R175&gt;0,0,PAC!$Q175)</f>
        <v>0</v>
      </c>
    </row>
    <row r="176" spans="1:54" s="1" customFormat="1" ht="63" customHeight="1" thickBot="1">
      <c r="A176" s="88">
        <f t="shared" si="2"/>
        <v>171</v>
      </c>
      <c r="B176" s="88">
        <v>2025</v>
      </c>
      <c r="C176" s="88" t="s">
        <v>605</v>
      </c>
      <c r="D176" s="88" t="s">
        <v>996</v>
      </c>
      <c r="E176" s="102" t="s">
        <v>745</v>
      </c>
      <c r="F176" s="88" t="s">
        <v>53</v>
      </c>
      <c r="G176" s="88" t="s">
        <v>503</v>
      </c>
      <c r="H176" s="40" t="s">
        <v>1230</v>
      </c>
      <c r="I176" s="88" t="s">
        <v>1224</v>
      </c>
      <c r="J176" s="88" t="s">
        <v>238</v>
      </c>
      <c r="K176" s="18">
        <v>1184503.71</v>
      </c>
      <c r="L176" s="18">
        <v>1184503.71</v>
      </c>
      <c r="M176" s="18"/>
      <c r="N176" s="18"/>
      <c r="O176" s="18"/>
      <c r="P176" s="18"/>
      <c r="Q176" s="20">
        <f>SUM(PAC!$M176:$P176)</f>
        <v>0</v>
      </c>
      <c r="R176" s="20"/>
      <c r="S176" s="20">
        <f>IF(PAC!$R176&gt;0,PAC!$R176,PAC!$Q176)</f>
        <v>0</v>
      </c>
      <c r="T176" s="20"/>
      <c r="U176" s="103" t="s">
        <v>1560</v>
      </c>
      <c r="V176" s="103"/>
      <c r="W176" s="104"/>
      <c r="X176" s="104" t="s">
        <v>1405</v>
      </c>
      <c r="Y176" s="101" t="s">
        <v>2414</v>
      </c>
      <c r="Z176" s="87"/>
      <c r="AA176" s="105"/>
      <c r="AB176" s="108"/>
      <c r="AC176" s="40"/>
      <c r="AD176" s="106"/>
      <c r="AE176" s="102"/>
      <c r="AF176" s="40" t="s">
        <v>973</v>
      </c>
      <c r="AG176" s="40"/>
      <c r="AH176" s="40"/>
      <c r="AI176" s="40"/>
      <c r="AJ176" s="87"/>
      <c r="AK176" s="40"/>
      <c r="AL176" s="40"/>
      <c r="AM176" s="40" t="s">
        <v>715</v>
      </c>
      <c r="AN176" s="87"/>
      <c r="AO176" s="87"/>
      <c r="AP176" s="87"/>
      <c r="AQ176" s="87"/>
      <c r="AR176" s="107"/>
      <c r="AS176" s="107"/>
      <c r="AT176" s="103" t="s">
        <v>518</v>
      </c>
      <c r="AU176" s="108"/>
      <c r="AV176" s="106"/>
      <c r="AW176" s="108" t="s">
        <v>706</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996</v>
      </c>
      <c r="E177" s="114" t="s">
        <v>746</v>
      </c>
      <c r="F177" s="112" t="s">
        <v>53</v>
      </c>
      <c r="G177" s="112" t="s">
        <v>503</v>
      </c>
      <c r="H177" s="115" t="s">
        <v>1230</v>
      </c>
      <c r="I177" s="112" t="s">
        <v>1224</v>
      </c>
      <c r="J177" s="112" t="s">
        <v>250</v>
      </c>
      <c r="K177" s="31">
        <v>1573711.18</v>
      </c>
      <c r="L177" s="31">
        <v>1573711.18</v>
      </c>
      <c r="M177" s="31"/>
      <c r="N177" s="31"/>
      <c r="O177" s="31"/>
      <c r="P177" s="31"/>
      <c r="Q177" s="33">
        <f>SUM(PAC!$M177:$P177)</f>
        <v>0</v>
      </c>
      <c r="R177" s="33"/>
      <c r="S177" s="33">
        <f>IF(PAC!$R177&gt;0,PAC!$R177,PAC!$Q177)</f>
        <v>0</v>
      </c>
      <c r="T177" s="33"/>
      <c r="U177" s="116" t="s">
        <v>1560</v>
      </c>
      <c r="V177" s="116"/>
      <c r="W177" s="117"/>
      <c r="X177" s="117" t="s">
        <v>1405</v>
      </c>
      <c r="Y177" s="113" t="s">
        <v>2414</v>
      </c>
      <c r="Z177" s="118"/>
      <c r="AA177" s="119"/>
      <c r="AB177" s="122"/>
      <c r="AC177" s="115"/>
      <c r="AD177" s="120"/>
      <c r="AE177" s="114"/>
      <c r="AF177" s="115" t="s">
        <v>973</v>
      </c>
      <c r="AG177" s="115"/>
      <c r="AH177" s="115"/>
      <c r="AI177" s="115"/>
      <c r="AJ177" s="118"/>
      <c r="AK177" s="115"/>
      <c r="AL177" s="115"/>
      <c r="AM177" s="115" t="s">
        <v>715</v>
      </c>
      <c r="AN177" s="118"/>
      <c r="AO177" s="118"/>
      <c r="AP177" s="118"/>
      <c r="AQ177" s="118"/>
      <c r="AR177" s="121"/>
      <c r="AS177" s="121"/>
      <c r="AT177" s="116" t="s">
        <v>518</v>
      </c>
      <c r="AU177" s="122"/>
      <c r="AV177" s="120"/>
      <c r="AW177" s="122" t="s">
        <v>822</v>
      </c>
      <c r="AX177" s="192">
        <f>IFERROR(IF(PAC!$X177="F01 - CAPTAÇÃO DE RECURSO",1,""),"")</f>
        <v>1</v>
      </c>
      <c r="AY177" s="192" t="str">
        <f>IFERROR(IF(PAC!$X177="F02 - LICITAÇÃO",1,""),"")</f>
        <v/>
      </c>
      <c r="AZ177" s="123" t="str">
        <f>IFERROR(IF(PAC!$X$6:$X$581="F03 - EXECUÇÃO DO OBJETO",1,""),"")</f>
        <v/>
      </c>
      <c r="BA177" s="123" t="str">
        <f>IFERROR(IF(PAC!$X$6:$X$581="F04 - CONCLUÍDA",1,""),"")</f>
        <v/>
      </c>
      <c r="BB177" s="190">
        <f>IF(PAC!$R177&gt;0,0,PAC!$Q177)</f>
        <v>0</v>
      </c>
    </row>
    <row r="178" spans="1:54" s="1" customFormat="1" ht="63" customHeight="1" thickBot="1">
      <c r="A178" s="88">
        <f t="shared" si="2"/>
        <v>173</v>
      </c>
      <c r="B178" s="88">
        <v>2025</v>
      </c>
      <c r="C178" s="88" t="s">
        <v>605</v>
      </c>
      <c r="D178" s="88" t="s">
        <v>996</v>
      </c>
      <c r="E178" s="102" t="s">
        <v>747</v>
      </c>
      <c r="F178" s="88" t="s">
        <v>53</v>
      </c>
      <c r="G178" s="88" t="s">
        <v>503</v>
      </c>
      <c r="H178" s="40" t="s">
        <v>1230</v>
      </c>
      <c r="I178" s="88" t="s">
        <v>1224</v>
      </c>
      <c r="J178" s="88" t="s">
        <v>250</v>
      </c>
      <c r="K178" s="18">
        <v>2502650.9500000002</v>
      </c>
      <c r="L178" s="18">
        <v>2502650.9500000002</v>
      </c>
      <c r="M178" s="18"/>
      <c r="N178" s="18"/>
      <c r="O178" s="18"/>
      <c r="P178" s="18"/>
      <c r="Q178" s="20">
        <f>SUM(PAC!$M178:$P178)</f>
        <v>0</v>
      </c>
      <c r="R178" s="20"/>
      <c r="S178" s="20">
        <f>IF(PAC!$R178&gt;0,PAC!$R178,PAC!$Q178)</f>
        <v>0</v>
      </c>
      <c r="T178" s="20"/>
      <c r="U178" s="103" t="s">
        <v>1560</v>
      </c>
      <c r="V178" s="103"/>
      <c r="W178" s="104"/>
      <c r="X178" s="104" t="s">
        <v>1405</v>
      </c>
      <c r="Y178" s="101" t="s">
        <v>2413</v>
      </c>
      <c r="Z178" s="87"/>
      <c r="AA178" s="105"/>
      <c r="AB178" s="108"/>
      <c r="AC178" s="40"/>
      <c r="AD178" s="106"/>
      <c r="AE178" s="102"/>
      <c r="AF178" s="40" t="s">
        <v>973</v>
      </c>
      <c r="AG178" s="40"/>
      <c r="AH178" s="40"/>
      <c r="AI178" s="40"/>
      <c r="AJ178" s="87"/>
      <c r="AK178" s="40"/>
      <c r="AL178" s="40"/>
      <c r="AM178" s="40" t="s">
        <v>715</v>
      </c>
      <c r="AN178" s="87"/>
      <c r="AO178" s="87"/>
      <c r="AP178" s="87"/>
      <c r="AQ178" s="87"/>
      <c r="AR178" s="107"/>
      <c r="AS178" s="107"/>
      <c r="AT178" s="103" t="s">
        <v>518</v>
      </c>
      <c r="AU178" s="108"/>
      <c r="AV178" s="106"/>
      <c r="AW178" s="108" t="s">
        <v>822</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996</v>
      </c>
      <c r="E179" s="114" t="s">
        <v>748</v>
      </c>
      <c r="F179" s="112" t="s">
        <v>53</v>
      </c>
      <c r="G179" s="112" t="s">
        <v>503</v>
      </c>
      <c r="H179" s="115" t="s">
        <v>1230</v>
      </c>
      <c r="I179" s="112" t="s">
        <v>1224</v>
      </c>
      <c r="J179" s="112" t="s">
        <v>256</v>
      </c>
      <c r="K179" s="31">
        <v>1693421.06</v>
      </c>
      <c r="L179" s="31">
        <v>1693421.06</v>
      </c>
      <c r="M179" s="31"/>
      <c r="N179" s="31"/>
      <c r="O179" s="31"/>
      <c r="P179" s="31"/>
      <c r="Q179" s="33">
        <f>SUM(PAC!$M179:$P179)</f>
        <v>0</v>
      </c>
      <c r="R179" s="33"/>
      <c r="S179" s="33">
        <f>IF(PAC!$R179&gt;0,PAC!$R179,PAC!$Q179)</f>
        <v>0</v>
      </c>
      <c r="T179" s="33"/>
      <c r="U179" s="116" t="s">
        <v>1560</v>
      </c>
      <c r="V179" s="116"/>
      <c r="W179" s="117"/>
      <c r="X179" s="117" t="s">
        <v>1405</v>
      </c>
      <c r="Y179" s="113" t="s">
        <v>2413</v>
      </c>
      <c r="Z179" s="118"/>
      <c r="AA179" s="119"/>
      <c r="AB179" s="122"/>
      <c r="AC179" s="115"/>
      <c r="AD179" s="120"/>
      <c r="AE179" s="114"/>
      <c r="AF179" s="115" t="s">
        <v>973</v>
      </c>
      <c r="AG179" s="115"/>
      <c r="AH179" s="115"/>
      <c r="AI179" s="115"/>
      <c r="AJ179" s="118"/>
      <c r="AK179" s="115"/>
      <c r="AL179" s="115"/>
      <c r="AM179" s="115" t="s">
        <v>715</v>
      </c>
      <c r="AN179" s="118"/>
      <c r="AO179" s="118"/>
      <c r="AP179" s="118"/>
      <c r="AQ179" s="118"/>
      <c r="AR179" s="121"/>
      <c r="AS179" s="121"/>
      <c r="AT179" s="116" t="s">
        <v>518</v>
      </c>
      <c r="AU179" s="122"/>
      <c r="AV179" s="120"/>
      <c r="AW179" s="122" t="s">
        <v>822</v>
      </c>
      <c r="AX179" s="192">
        <f>IFERROR(IF(PAC!$X179="F01 - CAPTAÇÃO DE RECURSO",1,""),"")</f>
        <v>1</v>
      </c>
      <c r="AY179" s="192" t="str">
        <f>IFERROR(IF(PAC!$X179="F02 - LICITAÇÃO",1,""),"")</f>
        <v/>
      </c>
      <c r="AZ179" s="123" t="str">
        <f>IFERROR(IF(PAC!$X$6:$X$581="F03 - EXECUÇÃO DO OBJETO",1,""),"")</f>
        <v/>
      </c>
      <c r="BA179" s="123" t="str">
        <f>IFERROR(IF(PAC!$X$6:$X$581="F04 - CONCLUÍDA",1,""),"")</f>
        <v/>
      </c>
      <c r="BB179" s="190">
        <f>IF(PAC!$R179&gt;0,0,PAC!$Q179)</f>
        <v>0</v>
      </c>
    </row>
    <row r="180" spans="1:54" s="1" customFormat="1" ht="63" customHeight="1" thickBot="1">
      <c r="A180" s="88">
        <f t="shared" si="2"/>
        <v>175</v>
      </c>
      <c r="B180" s="88">
        <v>2025</v>
      </c>
      <c r="C180" s="88" t="s">
        <v>605</v>
      </c>
      <c r="D180" s="88" t="s">
        <v>996</v>
      </c>
      <c r="E180" s="102" t="s">
        <v>749</v>
      </c>
      <c r="F180" s="88" t="s">
        <v>53</v>
      </c>
      <c r="G180" s="88" t="s">
        <v>503</v>
      </c>
      <c r="H180" s="40" t="s">
        <v>1230</v>
      </c>
      <c r="I180" s="88" t="s">
        <v>1224</v>
      </c>
      <c r="J180" s="88" t="s">
        <v>256</v>
      </c>
      <c r="K180" s="18">
        <v>2162991.42</v>
      </c>
      <c r="L180" s="18">
        <v>2162991.42</v>
      </c>
      <c r="M180" s="18"/>
      <c r="N180" s="18"/>
      <c r="O180" s="18"/>
      <c r="P180" s="18"/>
      <c r="Q180" s="20">
        <f>SUM(PAC!$M180:$P180)</f>
        <v>0</v>
      </c>
      <c r="R180" s="20"/>
      <c r="S180" s="20">
        <f>IF(PAC!$R180&gt;0,PAC!$R180,PAC!$Q180)</f>
        <v>0</v>
      </c>
      <c r="T180" s="20"/>
      <c r="U180" s="103" t="s">
        <v>1560</v>
      </c>
      <c r="V180" s="103"/>
      <c r="W180" s="104"/>
      <c r="X180" s="104" t="s">
        <v>1405</v>
      </c>
      <c r="Y180" s="101" t="s">
        <v>2413</v>
      </c>
      <c r="Z180" s="87"/>
      <c r="AA180" s="105"/>
      <c r="AB180" s="108"/>
      <c r="AC180" s="40"/>
      <c r="AD180" s="106"/>
      <c r="AE180" s="102"/>
      <c r="AF180" s="40" t="s">
        <v>973</v>
      </c>
      <c r="AG180" s="40"/>
      <c r="AH180" s="40"/>
      <c r="AI180" s="40"/>
      <c r="AJ180" s="87"/>
      <c r="AK180" s="40"/>
      <c r="AL180" s="40"/>
      <c r="AM180" s="40" t="s">
        <v>715</v>
      </c>
      <c r="AN180" s="87"/>
      <c r="AO180" s="87"/>
      <c r="AP180" s="87"/>
      <c r="AQ180" s="87"/>
      <c r="AR180" s="107"/>
      <c r="AS180" s="107"/>
      <c r="AT180" s="103" t="s">
        <v>518</v>
      </c>
      <c r="AU180" s="108"/>
      <c r="AV180" s="106"/>
      <c r="AW180" s="108" t="s">
        <v>822</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996</v>
      </c>
      <c r="E181" s="114" t="s">
        <v>750</v>
      </c>
      <c r="F181" s="112" t="s">
        <v>53</v>
      </c>
      <c r="G181" s="112" t="s">
        <v>503</v>
      </c>
      <c r="H181" s="115" t="s">
        <v>1230</v>
      </c>
      <c r="I181" s="112" t="s">
        <v>1224</v>
      </c>
      <c r="J181" s="112" t="s">
        <v>256</v>
      </c>
      <c r="K181" s="31">
        <v>1367114.04</v>
      </c>
      <c r="L181" s="31">
        <v>1367114.04</v>
      </c>
      <c r="M181" s="31"/>
      <c r="N181" s="31"/>
      <c r="O181" s="31"/>
      <c r="P181" s="31"/>
      <c r="Q181" s="33">
        <f>SUM(PAC!$M181:$P181)</f>
        <v>0</v>
      </c>
      <c r="R181" s="33"/>
      <c r="S181" s="33">
        <f>IF(PAC!$R181&gt;0,PAC!$R181,PAC!$Q181)</f>
        <v>0</v>
      </c>
      <c r="T181" s="33"/>
      <c r="U181" s="116" t="s">
        <v>1560</v>
      </c>
      <c r="V181" s="116"/>
      <c r="W181" s="117"/>
      <c r="X181" s="117" t="s">
        <v>1405</v>
      </c>
      <c r="Y181" s="113" t="s">
        <v>2413</v>
      </c>
      <c r="Z181" s="118"/>
      <c r="AA181" s="119"/>
      <c r="AB181" s="122"/>
      <c r="AC181" s="115"/>
      <c r="AD181" s="120"/>
      <c r="AE181" s="114"/>
      <c r="AF181" s="115" t="s">
        <v>973</v>
      </c>
      <c r="AG181" s="115"/>
      <c r="AH181" s="115"/>
      <c r="AI181" s="115"/>
      <c r="AJ181" s="118"/>
      <c r="AK181" s="115"/>
      <c r="AL181" s="115"/>
      <c r="AM181" s="115" t="s">
        <v>715</v>
      </c>
      <c r="AN181" s="118"/>
      <c r="AO181" s="118"/>
      <c r="AP181" s="118"/>
      <c r="AQ181" s="118"/>
      <c r="AR181" s="121"/>
      <c r="AS181" s="121"/>
      <c r="AT181" s="116" t="s">
        <v>518</v>
      </c>
      <c r="AU181" s="122"/>
      <c r="AV181" s="120"/>
      <c r="AW181" s="122" t="s">
        <v>822</v>
      </c>
      <c r="AX181" s="192">
        <f>IFERROR(IF(PAC!$X181="F01 - CAPTAÇÃO DE RECURSO",1,""),"")</f>
        <v>1</v>
      </c>
      <c r="AY181" s="192" t="str">
        <f>IFERROR(IF(PAC!$X181="F02 - LICITAÇÃO",1,""),"")</f>
        <v/>
      </c>
      <c r="AZ181" s="123" t="str">
        <f>IFERROR(IF(PAC!$X$6:$X$581="F03 - EXECUÇÃO DO OBJETO",1,""),"")</f>
        <v/>
      </c>
      <c r="BA181" s="123" t="str">
        <f>IFERROR(IF(PAC!$X$6:$X$581="F04 - CONCLUÍDA",1,""),"")</f>
        <v/>
      </c>
      <c r="BB181" s="190">
        <f>IF(PAC!$R181&gt;0,0,PAC!$Q181)</f>
        <v>0</v>
      </c>
    </row>
    <row r="182" spans="1:54" s="1" customFormat="1" ht="63" customHeight="1" thickBot="1">
      <c r="A182" s="88">
        <f t="shared" si="2"/>
        <v>177</v>
      </c>
      <c r="B182" s="88">
        <v>2025</v>
      </c>
      <c r="C182" s="88" t="s">
        <v>605</v>
      </c>
      <c r="D182" s="88" t="s">
        <v>996</v>
      </c>
      <c r="E182" s="102" t="s">
        <v>752</v>
      </c>
      <c r="F182" s="88" t="s">
        <v>53</v>
      </c>
      <c r="G182" s="88" t="s">
        <v>503</v>
      </c>
      <c r="H182" s="40" t="s">
        <v>1230</v>
      </c>
      <c r="I182" s="88" t="s">
        <v>1224</v>
      </c>
      <c r="J182" s="88" t="s">
        <v>274</v>
      </c>
      <c r="K182" s="18">
        <v>1645925.58</v>
      </c>
      <c r="L182" s="18">
        <v>1645925.58</v>
      </c>
      <c r="M182" s="18"/>
      <c r="N182" s="18"/>
      <c r="O182" s="18"/>
      <c r="P182" s="18"/>
      <c r="Q182" s="20">
        <f>SUM(PAC!$M182:$P182)</f>
        <v>0</v>
      </c>
      <c r="R182" s="20"/>
      <c r="S182" s="20">
        <f>IF(PAC!$R182&gt;0,PAC!$R182,PAC!$Q182)</f>
        <v>0</v>
      </c>
      <c r="T182" s="20"/>
      <c r="U182" s="103" t="s">
        <v>1560</v>
      </c>
      <c r="V182" s="103"/>
      <c r="W182" s="104"/>
      <c r="X182" s="104" t="s">
        <v>1405</v>
      </c>
      <c r="Y182" s="101" t="s">
        <v>2413</v>
      </c>
      <c r="Z182" s="87"/>
      <c r="AA182" s="105"/>
      <c r="AB182" s="108"/>
      <c r="AC182" s="40"/>
      <c r="AD182" s="106"/>
      <c r="AE182" s="102"/>
      <c r="AF182" s="40" t="s">
        <v>973</v>
      </c>
      <c r="AG182" s="40"/>
      <c r="AH182" s="40"/>
      <c r="AI182" s="40"/>
      <c r="AJ182" s="87"/>
      <c r="AK182" s="40"/>
      <c r="AL182" s="40"/>
      <c r="AM182" s="40" t="s">
        <v>715</v>
      </c>
      <c r="AN182" s="87"/>
      <c r="AO182" s="87"/>
      <c r="AP182" s="87"/>
      <c r="AQ182" s="87"/>
      <c r="AR182" s="107"/>
      <c r="AS182" s="107"/>
      <c r="AT182" s="103" t="s">
        <v>518</v>
      </c>
      <c r="AU182" s="108"/>
      <c r="AV182" s="106"/>
      <c r="AW182" s="108" t="s">
        <v>706</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996</v>
      </c>
      <c r="E183" s="114" t="s">
        <v>2810</v>
      </c>
      <c r="F183" s="112" t="s">
        <v>53</v>
      </c>
      <c r="G183" s="112" t="s">
        <v>503</v>
      </c>
      <c r="H183" s="115" t="s">
        <v>1230</v>
      </c>
      <c r="I183" s="112" t="s">
        <v>1224</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1556</v>
      </c>
      <c r="V183" s="116"/>
      <c r="W183" s="117">
        <v>24</v>
      </c>
      <c r="X183" s="117" t="s">
        <v>1404</v>
      </c>
      <c r="Y183" s="113" t="s">
        <v>2407</v>
      </c>
      <c r="Z183" s="118"/>
      <c r="AA183" s="119"/>
      <c r="AB183" s="122" t="s">
        <v>1451</v>
      </c>
      <c r="AC183" s="115" t="s">
        <v>2796</v>
      </c>
      <c r="AD183" s="120"/>
      <c r="AE183" s="114" t="s">
        <v>2553</v>
      </c>
      <c r="AF183" s="115" t="s">
        <v>1624</v>
      </c>
      <c r="AG183" s="115" t="s">
        <v>1704</v>
      </c>
      <c r="AH183" s="115" t="s">
        <v>963</v>
      </c>
      <c r="AI183" s="115"/>
      <c r="AJ183" s="118"/>
      <c r="AK183" s="115" t="s">
        <v>1658</v>
      </c>
      <c r="AL183" s="115" t="s">
        <v>2077</v>
      </c>
      <c r="AM183" s="115"/>
      <c r="AN183" s="118">
        <v>46247</v>
      </c>
      <c r="AO183" s="118">
        <v>46274</v>
      </c>
      <c r="AP183" s="118"/>
      <c r="AQ183" s="118"/>
      <c r="AR183" s="121"/>
      <c r="AS183" s="121"/>
      <c r="AT183" s="116" t="s">
        <v>2291</v>
      </c>
      <c r="AU183" s="122" t="s">
        <v>2823</v>
      </c>
      <c r="AV183" s="120"/>
      <c r="AW183" s="122" t="s">
        <v>823</v>
      </c>
      <c r="AX183" s="192" t="str">
        <f>IFERROR(IF(PAC!$X183="F01 - CAPTAÇÃO DE RECURSO",1,""),"")</f>
        <v/>
      </c>
      <c r="AY183" s="192">
        <f>IFERROR(IF(PAC!$X183="F02 - LICITAÇÃO",1,""),"")</f>
        <v>1</v>
      </c>
      <c r="AZ183" s="123" t="str">
        <f>IFERROR(IF(PAC!$X$6:$X$581="F03 - EXECUÇÃO DO OBJETO",1,""),"")</f>
        <v/>
      </c>
      <c r="BA183" s="123" t="str">
        <f>IFERROR(IF(PAC!$X$6:$X$581="F04 - CONCLUÍDA",1,""),"")</f>
        <v/>
      </c>
      <c r="BB183" s="190">
        <f>IF(PAC!$R183&gt;0,0,PAC!$Q183)</f>
        <v>15174063.029999999</v>
      </c>
    </row>
    <row r="184" spans="1:54" s="1" customFormat="1" ht="63" customHeight="1" thickBot="1">
      <c r="A184" s="88">
        <f t="shared" si="2"/>
        <v>179</v>
      </c>
      <c r="B184" s="88">
        <v>2025</v>
      </c>
      <c r="C184" s="88" t="s">
        <v>605</v>
      </c>
      <c r="D184" s="88" t="s">
        <v>996</v>
      </c>
      <c r="E184" s="102" t="s">
        <v>2811</v>
      </c>
      <c r="F184" s="88" t="s">
        <v>53</v>
      </c>
      <c r="G184" s="88" t="s">
        <v>503</v>
      </c>
      <c r="H184" s="40" t="s">
        <v>1230</v>
      </c>
      <c r="I184" s="88" t="s">
        <v>1224</v>
      </c>
      <c r="J184" s="88" t="s">
        <v>280</v>
      </c>
      <c r="K184" s="18"/>
      <c r="L184" s="18">
        <v>4054877.56</v>
      </c>
      <c r="M184" s="18">
        <v>4054877.56</v>
      </c>
      <c r="N184" s="18"/>
      <c r="O184" s="18"/>
      <c r="P184" s="18"/>
      <c r="Q184" s="20">
        <f>SUM(PAC!$M184:$P184)</f>
        <v>4054877.56</v>
      </c>
      <c r="R184" s="20"/>
      <c r="S184" s="20">
        <f>IF(PAC!$R184&gt;0,PAC!$R184,PAC!$Q184)</f>
        <v>4054877.56</v>
      </c>
      <c r="T184" s="20"/>
      <c r="U184" s="103" t="s">
        <v>1556</v>
      </c>
      <c r="V184" s="103"/>
      <c r="W184" s="104">
        <v>10</v>
      </c>
      <c r="X184" s="104" t="s">
        <v>1404</v>
      </c>
      <c r="Y184" s="101" t="s">
        <v>2407</v>
      </c>
      <c r="Z184" s="87"/>
      <c r="AA184" s="105"/>
      <c r="AB184" s="108" t="s">
        <v>1451</v>
      </c>
      <c r="AC184" s="40" t="s">
        <v>2796</v>
      </c>
      <c r="AD184" s="106"/>
      <c r="AE184" s="102" t="s">
        <v>2553</v>
      </c>
      <c r="AF184" s="40" t="s">
        <v>1624</v>
      </c>
      <c r="AG184" s="40" t="s">
        <v>1704</v>
      </c>
      <c r="AH184" s="40" t="s">
        <v>963</v>
      </c>
      <c r="AI184" s="40"/>
      <c r="AJ184" s="87"/>
      <c r="AK184" s="40" t="s">
        <v>1659</v>
      </c>
      <c r="AL184" s="40" t="s">
        <v>2077</v>
      </c>
      <c r="AM184" s="40"/>
      <c r="AN184" s="87">
        <v>46247</v>
      </c>
      <c r="AO184" s="87">
        <v>46274</v>
      </c>
      <c r="AP184" s="87"/>
      <c r="AQ184" s="87"/>
      <c r="AR184" s="107"/>
      <c r="AS184" s="107"/>
      <c r="AT184" s="103" t="s">
        <v>2292</v>
      </c>
      <c r="AU184" s="108" t="s">
        <v>2823</v>
      </c>
      <c r="AV184" s="106"/>
      <c r="AW184" s="108" t="s">
        <v>823</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996</v>
      </c>
      <c r="E185" s="114" t="s">
        <v>2812</v>
      </c>
      <c r="F185" s="112" t="s">
        <v>53</v>
      </c>
      <c r="G185" s="112" t="s">
        <v>503</v>
      </c>
      <c r="H185" s="115" t="s">
        <v>1230</v>
      </c>
      <c r="I185" s="112" t="s">
        <v>1224</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1556</v>
      </c>
      <c r="V185" s="116"/>
      <c r="W185" s="117">
        <v>24</v>
      </c>
      <c r="X185" s="117" t="s">
        <v>1404</v>
      </c>
      <c r="Y185" s="113" t="s">
        <v>2407</v>
      </c>
      <c r="Z185" s="118"/>
      <c r="AA185" s="119"/>
      <c r="AB185" s="122" t="s">
        <v>1451</v>
      </c>
      <c r="AC185" s="115" t="s">
        <v>2796</v>
      </c>
      <c r="AD185" s="120"/>
      <c r="AE185" s="114" t="s">
        <v>2553</v>
      </c>
      <c r="AF185" s="115" t="s">
        <v>1624</v>
      </c>
      <c r="AG185" s="115" t="s">
        <v>1704</v>
      </c>
      <c r="AH185" s="115" t="s">
        <v>963</v>
      </c>
      <c r="AI185" s="115"/>
      <c r="AJ185" s="118"/>
      <c r="AK185" s="115" t="s">
        <v>1660</v>
      </c>
      <c r="AL185" s="115" t="s">
        <v>2077</v>
      </c>
      <c r="AM185" s="115"/>
      <c r="AN185" s="118">
        <v>46247</v>
      </c>
      <c r="AO185" s="118">
        <v>46274</v>
      </c>
      <c r="AP185" s="118"/>
      <c r="AQ185" s="118"/>
      <c r="AR185" s="121"/>
      <c r="AS185" s="121"/>
      <c r="AT185" s="116" t="s">
        <v>2293</v>
      </c>
      <c r="AU185" s="122" t="s">
        <v>2823</v>
      </c>
      <c r="AV185" s="120"/>
      <c r="AW185" s="122" t="s">
        <v>823</v>
      </c>
      <c r="AX185" s="192" t="str">
        <f>IFERROR(IF(PAC!$X185="F01 - CAPTAÇÃO DE RECURSO",1,""),"")</f>
        <v/>
      </c>
      <c r="AY185" s="192">
        <f>IFERROR(IF(PAC!$X185="F02 - LICITAÇÃO",1,""),"")</f>
        <v>1</v>
      </c>
      <c r="AZ185" s="123" t="str">
        <f>IFERROR(IF(PAC!$X$6:$X$581="F03 - EXECUÇÃO DO OBJETO",1,""),"")</f>
        <v/>
      </c>
      <c r="BA185" s="123" t="str">
        <f>IFERROR(IF(PAC!$X$6:$X$581="F04 - CONCLUÍDA",1,""),"")</f>
        <v/>
      </c>
      <c r="BB185" s="190">
        <f>IF(PAC!$R185&gt;0,0,PAC!$Q185)</f>
        <v>20293047.440000001</v>
      </c>
    </row>
    <row r="186" spans="1:54" s="1" customFormat="1" ht="63" customHeight="1" thickBot="1">
      <c r="A186" s="88">
        <f t="shared" si="2"/>
        <v>181</v>
      </c>
      <c r="B186" s="88">
        <v>2025</v>
      </c>
      <c r="C186" s="88" t="s">
        <v>605</v>
      </c>
      <c r="D186" s="88" t="s">
        <v>996</v>
      </c>
      <c r="E186" s="102" t="s">
        <v>753</v>
      </c>
      <c r="F186" s="88" t="s">
        <v>53</v>
      </c>
      <c r="G186" s="88" t="s">
        <v>503</v>
      </c>
      <c r="H186" s="40" t="s">
        <v>1230</v>
      </c>
      <c r="I186" s="88" t="s">
        <v>1224</v>
      </c>
      <c r="J186" s="88" t="s">
        <v>292</v>
      </c>
      <c r="K186" s="18">
        <v>2332990.2799999998</v>
      </c>
      <c r="L186" s="18"/>
      <c r="M186" s="18"/>
      <c r="N186" s="18"/>
      <c r="O186" s="18"/>
      <c r="P186" s="18"/>
      <c r="Q186" s="20">
        <f>SUM(PAC!$M186:$P186)</f>
        <v>0</v>
      </c>
      <c r="R186" s="20"/>
      <c r="S186" s="20">
        <f>IF(PAC!$R186&gt;0,PAC!$R186,PAC!$Q186)</f>
        <v>0</v>
      </c>
      <c r="T186" s="20"/>
      <c r="U186" s="103" t="s">
        <v>1560</v>
      </c>
      <c r="V186" s="103"/>
      <c r="W186" s="104"/>
      <c r="X186" s="104" t="s">
        <v>1405</v>
      </c>
      <c r="Y186" s="101" t="s">
        <v>2413</v>
      </c>
      <c r="Z186" s="87"/>
      <c r="AA186" s="105"/>
      <c r="AB186" s="108"/>
      <c r="AC186" s="40"/>
      <c r="AD186" s="106"/>
      <c r="AE186" s="102"/>
      <c r="AF186" s="40" t="s">
        <v>973</v>
      </c>
      <c r="AG186" s="40"/>
      <c r="AH186" s="40"/>
      <c r="AI186" s="40"/>
      <c r="AJ186" s="87"/>
      <c r="AK186" s="40"/>
      <c r="AL186" s="40"/>
      <c r="AM186" s="40"/>
      <c r="AN186" s="87"/>
      <c r="AO186" s="87"/>
      <c r="AP186" s="87"/>
      <c r="AQ186" s="87"/>
      <c r="AR186" s="107"/>
      <c r="AS186" s="107"/>
      <c r="AT186" s="103" t="s">
        <v>518</v>
      </c>
      <c r="AU186" s="108"/>
      <c r="AV186" s="106"/>
      <c r="AW186" s="108" t="s">
        <v>822</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996</v>
      </c>
      <c r="E187" s="114" t="s">
        <v>754</v>
      </c>
      <c r="F187" s="112" t="s">
        <v>53</v>
      </c>
      <c r="G187" s="112" t="s">
        <v>503</v>
      </c>
      <c r="H187" s="115" t="s">
        <v>1230</v>
      </c>
      <c r="I187" s="112" t="s">
        <v>1224</v>
      </c>
      <c r="J187" s="112" t="s">
        <v>292</v>
      </c>
      <c r="K187" s="31">
        <v>1873540.5</v>
      </c>
      <c r="L187" s="31">
        <v>1873540.5</v>
      </c>
      <c r="M187" s="31"/>
      <c r="N187" s="31"/>
      <c r="O187" s="31"/>
      <c r="P187" s="31"/>
      <c r="Q187" s="33">
        <f>SUM(PAC!$M187:$P187)</f>
        <v>0</v>
      </c>
      <c r="R187" s="33"/>
      <c r="S187" s="33">
        <f>IF(PAC!$R187&gt;0,PAC!$R187,PAC!$Q187)</f>
        <v>0</v>
      </c>
      <c r="T187" s="33"/>
      <c r="U187" s="116" t="s">
        <v>1560</v>
      </c>
      <c r="V187" s="116"/>
      <c r="W187" s="117"/>
      <c r="X187" s="117" t="s">
        <v>1405</v>
      </c>
      <c r="Y187" s="113" t="s">
        <v>2413</v>
      </c>
      <c r="Z187" s="118"/>
      <c r="AA187" s="119"/>
      <c r="AB187" s="122"/>
      <c r="AC187" s="115"/>
      <c r="AD187" s="120"/>
      <c r="AE187" s="114"/>
      <c r="AF187" s="115" t="s">
        <v>973</v>
      </c>
      <c r="AG187" s="115"/>
      <c r="AH187" s="115"/>
      <c r="AI187" s="115"/>
      <c r="AJ187" s="118"/>
      <c r="AK187" s="115"/>
      <c r="AL187" s="115"/>
      <c r="AM187" s="115"/>
      <c r="AN187" s="118"/>
      <c r="AO187" s="118"/>
      <c r="AP187" s="118"/>
      <c r="AQ187" s="118"/>
      <c r="AR187" s="121"/>
      <c r="AS187" s="121"/>
      <c r="AT187" s="116" t="s">
        <v>518</v>
      </c>
      <c r="AU187" s="122"/>
      <c r="AV187" s="120"/>
      <c r="AW187" s="122" t="s">
        <v>822</v>
      </c>
      <c r="AX187" s="192">
        <f>IFERROR(IF(PAC!$X187="F01 - CAPTAÇÃO DE RECURSO",1,""),"")</f>
        <v>1</v>
      </c>
      <c r="AY187" s="192" t="str">
        <f>IFERROR(IF(PAC!$X187="F02 - LICITAÇÃO",1,""),"")</f>
        <v/>
      </c>
      <c r="AZ187" s="123" t="str">
        <f>IFERROR(IF(PAC!$X$6:$X$581="F03 - EXECUÇÃO DO OBJETO",1,""),"")</f>
        <v/>
      </c>
      <c r="BA187" s="123" t="str">
        <f>IFERROR(IF(PAC!$X$6:$X$581="F04 - CONCLUÍDA",1,""),"")</f>
        <v/>
      </c>
      <c r="BB187" s="190">
        <f>IF(PAC!$R187&gt;0,0,PAC!$Q187)</f>
        <v>0</v>
      </c>
    </row>
    <row r="188" spans="1:54" s="1" customFormat="1" ht="63" customHeight="1" thickBot="1">
      <c r="A188" s="88">
        <f t="shared" si="2"/>
        <v>183</v>
      </c>
      <c r="B188" s="88">
        <v>2025</v>
      </c>
      <c r="C188" s="88" t="s">
        <v>605</v>
      </c>
      <c r="D188" s="88" t="s">
        <v>996</v>
      </c>
      <c r="E188" s="102" t="s">
        <v>755</v>
      </c>
      <c r="F188" s="88" t="s">
        <v>53</v>
      </c>
      <c r="G188" s="88" t="s">
        <v>503</v>
      </c>
      <c r="H188" s="40" t="s">
        <v>1230</v>
      </c>
      <c r="I188" s="88" t="s">
        <v>1224</v>
      </c>
      <c r="J188" s="88" t="s">
        <v>292</v>
      </c>
      <c r="K188" s="18">
        <v>2102688.92</v>
      </c>
      <c r="L188" s="18">
        <v>2102688.92</v>
      </c>
      <c r="M188" s="18"/>
      <c r="N188" s="18"/>
      <c r="O188" s="18"/>
      <c r="P188" s="18"/>
      <c r="Q188" s="20">
        <f>SUM(PAC!$M188:$P188)</f>
        <v>0</v>
      </c>
      <c r="R188" s="20"/>
      <c r="S188" s="20">
        <f>IF(PAC!$R188&gt;0,PAC!$R188,PAC!$Q188)</f>
        <v>0</v>
      </c>
      <c r="T188" s="20"/>
      <c r="U188" s="103" t="s">
        <v>1560</v>
      </c>
      <c r="V188" s="103"/>
      <c r="W188" s="104"/>
      <c r="X188" s="104" t="s">
        <v>1405</v>
      </c>
      <c r="Y188" s="101" t="s">
        <v>2413</v>
      </c>
      <c r="Z188" s="87"/>
      <c r="AA188" s="105"/>
      <c r="AB188" s="108"/>
      <c r="AC188" s="40"/>
      <c r="AD188" s="106"/>
      <c r="AE188" s="102"/>
      <c r="AF188" s="40" t="s">
        <v>973</v>
      </c>
      <c r="AG188" s="40"/>
      <c r="AH188" s="40"/>
      <c r="AI188" s="40"/>
      <c r="AJ188" s="87"/>
      <c r="AK188" s="40"/>
      <c r="AL188" s="40"/>
      <c r="AM188" s="40"/>
      <c r="AN188" s="87"/>
      <c r="AO188" s="87"/>
      <c r="AP188" s="87"/>
      <c r="AQ188" s="87"/>
      <c r="AR188" s="107"/>
      <c r="AS188" s="107"/>
      <c r="AT188" s="103" t="s">
        <v>518</v>
      </c>
      <c r="AU188" s="108"/>
      <c r="AV188" s="106"/>
      <c r="AW188" s="108" t="s">
        <v>822</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996</v>
      </c>
      <c r="E189" s="114" t="s">
        <v>2818</v>
      </c>
      <c r="F189" s="112" t="s">
        <v>53</v>
      </c>
      <c r="G189" s="112" t="s">
        <v>503</v>
      </c>
      <c r="H189" s="115" t="s">
        <v>1230</v>
      </c>
      <c r="I189" s="112" t="s">
        <v>1224</v>
      </c>
      <c r="J189" s="112" t="s">
        <v>292</v>
      </c>
      <c r="K189" s="31"/>
      <c r="L189" s="31">
        <v>1435612.87</v>
      </c>
      <c r="M189" s="31">
        <v>1435612.87</v>
      </c>
      <c r="N189" s="31"/>
      <c r="O189" s="31"/>
      <c r="P189" s="31"/>
      <c r="Q189" s="33">
        <f>SUM(PAC!$M189:$P189)</f>
        <v>1435612.87</v>
      </c>
      <c r="R189" s="33"/>
      <c r="S189" s="33">
        <f>IF(PAC!$R189&gt;0,PAC!$R189,PAC!$Q189)</f>
        <v>1435612.87</v>
      </c>
      <c r="T189" s="33"/>
      <c r="U189" s="116" t="s">
        <v>1556</v>
      </c>
      <c r="V189" s="116"/>
      <c r="W189" s="117">
        <v>16</v>
      </c>
      <c r="X189" s="117" t="s">
        <v>1404</v>
      </c>
      <c r="Y189" s="113" t="s">
        <v>2407</v>
      </c>
      <c r="Z189" s="118"/>
      <c r="AA189" s="119"/>
      <c r="AB189" s="122" t="s">
        <v>1453</v>
      </c>
      <c r="AC189" s="115" t="s">
        <v>2825</v>
      </c>
      <c r="AD189" s="120"/>
      <c r="AE189" s="114" t="s">
        <v>2827</v>
      </c>
      <c r="AF189" s="115" t="s">
        <v>1624</v>
      </c>
      <c r="AG189" s="115" t="s">
        <v>1704</v>
      </c>
      <c r="AH189" s="115" t="s">
        <v>963</v>
      </c>
      <c r="AI189" s="115"/>
      <c r="AJ189" s="118"/>
      <c r="AK189" s="115" t="s">
        <v>1661</v>
      </c>
      <c r="AL189" s="115" t="s">
        <v>2078</v>
      </c>
      <c r="AM189" s="115" t="s">
        <v>715</v>
      </c>
      <c r="AN189" s="118">
        <v>46247</v>
      </c>
      <c r="AO189" s="118">
        <v>46274</v>
      </c>
      <c r="AP189" s="118"/>
      <c r="AQ189" s="118"/>
      <c r="AR189" s="121"/>
      <c r="AS189" s="121"/>
      <c r="AT189" s="116" t="s">
        <v>2294</v>
      </c>
      <c r="AU189" s="122" t="s">
        <v>2828</v>
      </c>
      <c r="AV189" s="120"/>
      <c r="AW189" s="122" t="s">
        <v>706</v>
      </c>
      <c r="AX189" s="192" t="str">
        <f>IFERROR(IF(PAC!$X189="F01 - CAPTAÇÃO DE RECURSO",1,""),"")</f>
        <v/>
      </c>
      <c r="AY189" s="192">
        <f>IFERROR(IF(PAC!$X189="F02 - LICITAÇÃO",1,""),"")</f>
        <v>1</v>
      </c>
      <c r="AZ189" s="123" t="str">
        <f>IFERROR(IF(PAC!$X$6:$X$581="F03 - EXECUÇÃO DO OBJETO",1,""),"")</f>
        <v/>
      </c>
      <c r="BA189" s="123" t="str">
        <f>IFERROR(IF(PAC!$X$6:$X$581="F04 - CONCLUÍDA",1,""),"")</f>
        <v/>
      </c>
      <c r="BB189" s="190">
        <f>IF(PAC!$R189&gt;0,0,PAC!$Q189)</f>
        <v>1435612.87</v>
      </c>
    </row>
    <row r="190" spans="1:54" s="1" customFormat="1" ht="63" customHeight="1" thickBot="1">
      <c r="A190" s="88">
        <f t="shared" si="2"/>
        <v>185</v>
      </c>
      <c r="B190" s="88">
        <v>2025</v>
      </c>
      <c r="C190" s="88" t="s">
        <v>605</v>
      </c>
      <c r="D190" s="88" t="s">
        <v>996</v>
      </c>
      <c r="E190" s="102" t="s">
        <v>821</v>
      </c>
      <c r="F190" s="88" t="s">
        <v>53</v>
      </c>
      <c r="G190" s="88" t="s">
        <v>503</v>
      </c>
      <c r="H190" s="40" t="s">
        <v>1230</v>
      </c>
      <c r="I190" s="88" t="s">
        <v>1224</v>
      </c>
      <c r="J190" s="88" t="s">
        <v>296</v>
      </c>
      <c r="K190" s="18">
        <v>8687856.6500000004</v>
      </c>
      <c r="L190" s="18">
        <v>8687856.6500000004</v>
      </c>
      <c r="M190" s="18"/>
      <c r="N190" s="18"/>
      <c r="O190" s="18"/>
      <c r="P190" s="18"/>
      <c r="Q190" s="20">
        <f>SUM(PAC!$M190:$P190)</f>
        <v>0</v>
      </c>
      <c r="R190" s="20"/>
      <c r="S190" s="20">
        <f>IF(PAC!$R190&gt;0,PAC!$R190,PAC!$Q190)</f>
        <v>0</v>
      </c>
      <c r="T190" s="20"/>
      <c r="U190" s="103" t="s">
        <v>1560</v>
      </c>
      <c r="V190" s="103"/>
      <c r="W190" s="104"/>
      <c r="X190" s="104" t="s">
        <v>1405</v>
      </c>
      <c r="Y190" s="101" t="s">
        <v>2413</v>
      </c>
      <c r="Z190" s="87"/>
      <c r="AA190" s="105"/>
      <c r="AB190" s="108"/>
      <c r="AC190" s="40"/>
      <c r="AD190" s="106"/>
      <c r="AE190" s="102"/>
      <c r="AF190" s="40" t="s">
        <v>973</v>
      </c>
      <c r="AG190" s="40"/>
      <c r="AH190" s="40"/>
      <c r="AI190" s="40"/>
      <c r="AJ190" s="87"/>
      <c r="AK190" s="40"/>
      <c r="AL190" s="40"/>
      <c r="AM190" s="40"/>
      <c r="AN190" s="87"/>
      <c r="AO190" s="87"/>
      <c r="AP190" s="87"/>
      <c r="AQ190" s="87"/>
      <c r="AR190" s="107"/>
      <c r="AS190" s="107"/>
      <c r="AT190" s="103" t="s">
        <v>518</v>
      </c>
      <c r="AU190" s="108"/>
      <c r="AV190" s="106"/>
      <c r="AW190" s="108" t="s">
        <v>822</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996</v>
      </c>
      <c r="E191" s="114" t="s">
        <v>756</v>
      </c>
      <c r="F191" s="112" t="s">
        <v>53</v>
      </c>
      <c r="G191" s="112" t="s">
        <v>503</v>
      </c>
      <c r="H191" s="115" t="s">
        <v>1230</v>
      </c>
      <c r="I191" s="112" t="s">
        <v>1224</v>
      </c>
      <c r="J191" s="112" t="s">
        <v>296</v>
      </c>
      <c r="K191" s="31">
        <v>4988421.68</v>
      </c>
      <c r="L191" s="31">
        <v>4988421.68</v>
      </c>
      <c r="M191" s="31"/>
      <c r="N191" s="31"/>
      <c r="O191" s="31"/>
      <c r="P191" s="31"/>
      <c r="Q191" s="33">
        <f>SUM(PAC!$M191:$P191)</f>
        <v>0</v>
      </c>
      <c r="R191" s="33"/>
      <c r="S191" s="33">
        <f>IF(PAC!$R191&gt;0,PAC!$R191,PAC!$Q191)</f>
        <v>0</v>
      </c>
      <c r="T191" s="33"/>
      <c r="U191" s="116" t="s">
        <v>1560</v>
      </c>
      <c r="V191" s="116"/>
      <c r="W191" s="117"/>
      <c r="X191" s="117" t="s">
        <v>1405</v>
      </c>
      <c r="Y191" s="113" t="s">
        <v>2413</v>
      </c>
      <c r="Z191" s="118"/>
      <c r="AA191" s="119"/>
      <c r="AB191" s="122"/>
      <c r="AC191" s="115"/>
      <c r="AD191" s="120"/>
      <c r="AE191" s="114"/>
      <c r="AF191" s="115" t="s">
        <v>973</v>
      </c>
      <c r="AG191" s="115"/>
      <c r="AH191" s="115"/>
      <c r="AI191" s="115"/>
      <c r="AJ191" s="118"/>
      <c r="AK191" s="115"/>
      <c r="AL191" s="115"/>
      <c r="AM191" s="115"/>
      <c r="AN191" s="118"/>
      <c r="AO191" s="118"/>
      <c r="AP191" s="118"/>
      <c r="AQ191" s="118"/>
      <c r="AR191" s="121"/>
      <c r="AS191" s="121"/>
      <c r="AT191" s="116" t="s">
        <v>518</v>
      </c>
      <c r="AU191" s="122"/>
      <c r="AV191" s="120"/>
      <c r="AW191" s="122" t="s">
        <v>822</v>
      </c>
      <c r="AX191" s="192">
        <f>IFERROR(IF(PAC!$X191="F01 - CAPTAÇÃO DE RECURSO",1,""),"")</f>
        <v>1</v>
      </c>
      <c r="AY191" s="192" t="str">
        <f>IFERROR(IF(PAC!$X191="F02 - LICITAÇÃO",1,""),"")</f>
        <v/>
      </c>
      <c r="AZ191" s="123" t="str">
        <f>IFERROR(IF(PAC!$X$6:$X$581="F03 - EXECUÇÃO DO OBJETO",1,""),"")</f>
        <v/>
      </c>
      <c r="BA191" s="123" t="str">
        <f>IFERROR(IF(PAC!$X$6:$X$581="F04 - CONCLUÍDA",1,""),"")</f>
        <v/>
      </c>
      <c r="BB191" s="190">
        <f>IF(PAC!$R191&gt;0,0,PAC!$Q191)</f>
        <v>0</v>
      </c>
    </row>
    <row r="192" spans="1:54" s="1" customFormat="1" ht="63" customHeight="1" thickBot="1">
      <c r="A192" s="88">
        <f t="shared" si="2"/>
        <v>187</v>
      </c>
      <c r="B192" s="88">
        <v>2025</v>
      </c>
      <c r="C192" s="88" t="s">
        <v>605</v>
      </c>
      <c r="D192" s="88" t="s">
        <v>996</v>
      </c>
      <c r="E192" s="102" t="s">
        <v>757</v>
      </c>
      <c r="F192" s="88" t="s">
        <v>53</v>
      </c>
      <c r="G192" s="88" t="s">
        <v>503</v>
      </c>
      <c r="H192" s="40" t="s">
        <v>1230</v>
      </c>
      <c r="I192" s="88" t="s">
        <v>1224</v>
      </c>
      <c r="J192" s="88" t="s">
        <v>297</v>
      </c>
      <c r="K192" s="18">
        <v>1856246.28</v>
      </c>
      <c r="L192" s="18">
        <v>1856246.28</v>
      </c>
      <c r="M192" s="18"/>
      <c r="N192" s="18"/>
      <c r="O192" s="18"/>
      <c r="P192" s="18"/>
      <c r="Q192" s="20">
        <f>SUM(PAC!$M192:$P192)</f>
        <v>0</v>
      </c>
      <c r="R192" s="20"/>
      <c r="S192" s="20">
        <f>IF(PAC!$R192&gt;0,PAC!$R192,PAC!$Q192)</f>
        <v>0</v>
      </c>
      <c r="T192" s="20"/>
      <c r="U192" s="103" t="s">
        <v>1560</v>
      </c>
      <c r="V192" s="103"/>
      <c r="W192" s="104"/>
      <c r="X192" s="104" t="s">
        <v>1405</v>
      </c>
      <c r="Y192" s="101" t="s">
        <v>2413</v>
      </c>
      <c r="Z192" s="87"/>
      <c r="AA192" s="105"/>
      <c r="AB192" s="108"/>
      <c r="AC192" s="40"/>
      <c r="AD192" s="106"/>
      <c r="AE192" s="102"/>
      <c r="AF192" s="40" t="s">
        <v>973</v>
      </c>
      <c r="AG192" s="40"/>
      <c r="AH192" s="40"/>
      <c r="AI192" s="40"/>
      <c r="AJ192" s="87"/>
      <c r="AK192" s="40"/>
      <c r="AL192" s="40"/>
      <c r="AM192" s="40"/>
      <c r="AN192" s="87"/>
      <c r="AO192" s="87"/>
      <c r="AP192" s="87"/>
      <c r="AQ192" s="87"/>
      <c r="AR192" s="107"/>
      <c r="AS192" s="107"/>
      <c r="AT192" s="103" t="s">
        <v>518</v>
      </c>
      <c r="AU192" s="108"/>
      <c r="AV192" s="106"/>
      <c r="AW192" s="108" t="s">
        <v>822</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996</v>
      </c>
      <c r="E193" s="114" t="s">
        <v>758</v>
      </c>
      <c r="F193" s="112" t="s">
        <v>53</v>
      </c>
      <c r="G193" s="112" t="s">
        <v>503</v>
      </c>
      <c r="H193" s="115" t="s">
        <v>1230</v>
      </c>
      <c r="I193" s="112" t="s">
        <v>1224</v>
      </c>
      <c r="J193" s="112" t="s">
        <v>297</v>
      </c>
      <c r="K193" s="31">
        <v>1602597.72</v>
      </c>
      <c r="L193" s="31">
        <v>1602597.72</v>
      </c>
      <c r="M193" s="31"/>
      <c r="N193" s="31"/>
      <c r="O193" s="31"/>
      <c r="P193" s="31"/>
      <c r="Q193" s="33">
        <f>SUM(PAC!$M193:$P193)</f>
        <v>0</v>
      </c>
      <c r="R193" s="33"/>
      <c r="S193" s="33">
        <f>IF(PAC!$R193&gt;0,PAC!$R193,PAC!$Q193)</f>
        <v>0</v>
      </c>
      <c r="T193" s="33"/>
      <c r="U193" s="116" t="s">
        <v>1560</v>
      </c>
      <c r="V193" s="116"/>
      <c r="W193" s="117"/>
      <c r="X193" s="117" t="s">
        <v>1405</v>
      </c>
      <c r="Y193" s="113" t="s">
        <v>2413</v>
      </c>
      <c r="Z193" s="118"/>
      <c r="AA193" s="119"/>
      <c r="AB193" s="122"/>
      <c r="AC193" s="115"/>
      <c r="AD193" s="120"/>
      <c r="AE193" s="114"/>
      <c r="AF193" s="115" t="s">
        <v>973</v>
      </c>
      <c r="AG193" s="115"/>
      <c r="AH193" s="115"/>
      <c r="AI193" s="115"/>
      <c r="AJ193" s="118"/>
      <c r="AK193" s="115"/>
      <c r="AL193" s="115"/>
      <c r="AM193" s="115"/>
      <c r="AN193" s="118"/>
      <c r="AO193" s="118"/>
      <c r="AP193" s="118"/>
      <c r="AQ193" s="118"/>
      <c r="AR193" s="121"/>
      <c r="AS193" s="121"/>
      <c r="AT193" s="116" t="s">
        <v>518</v>
      </c>
      <c r="AU193" s="122"/>
      <c r="AV193" s="120"/>
      <c r="AW193" s="122" t="s">
        <v>822</v>
      </c>
      <c r="AX193" s="192">
        <f>IFERROR(IF(PAC!$X193="F01 - CAPTAÇÃO DE RECURSO",1,""),"")</f>
        <v>1</v>
      </c>
      <c r="AY193" s="192" t="str">
        <f>IFERROR(IF(PAC!$X193="F02 - LICITAÇÃO",1,""),"")</f>
        <v/>
      </c>
      <c r="AZ193" s="123" t="str">
        <f>IFERROR(IF(PAC!$X$6:$X$581="F03 - EXECUÇÃO DO OBJETO",1,""),"")</f>
        <v/>
      </c>
      <c r="BA193" s="123" t="str">
        <f>IFERROR(IF(PAC!$X$6:$X$581="F04 - CONCLUÍDA",1,""),"")</f>
        <v/>
      </c>
      <c r="BB193" s="190">
        <f>IF(PAC!$R193&gt;0,0,PAC!$Q193)</f>
        <v>0</v>
      </c>
    </row>
    <row r="194" spans="1:54" s="1" customFormat="1" ht="54.75" customHeight="1" thickBot="1">
      <c r="A194" s="88">
        <f t="shared" si="2"/>
        <v>189</v>
      </c>
      <c r="B194" s="88">
        <v>2025</v>
      </c>
      <c r="C194" s="88" t="s">
        <v>605</v>
      </c>
      <c r="D194" s="88" t="s">
        <v>996</v>
      </c>
      <c r="E194" s="102" t="s">
        <v>759</v>
      </c>
      <c r="F194" s="88" t="s">
        <v>53</v>
      </c>
      <c r="G194" s="88" t="s">
        <v>503</v>
      </c>
      <c r="H194" s="40" t="s">
        <v>1230</v>
      </c>
      <c r="I194" s="88" t="s">
        <v>1224</v>
      </c>
      <c r="J194" s="88" t="s">
        <v>297</v>
      </c>
      <c r="K194" s="18">
        <v>2793977.32</v>
      </c>
      <c r="L194" s="18">
        <v>2793977.32</v>
      </c>
      <c r="M194" s="18"/>
      <c r="N194" s="18"/>
      <c r="O194" s="18"/>
      <c r="P194" s="18"/>
      <c r="Q194" s="20">
        <f>SUM(PAC!$M194:$P194)</f>
        <v>0</v>
      </c>
      <c r="R194" s="20"/>
      <c r="S194" s="20">
        <f>IF(PAC!$R194&gt;0,PAC!$R194,PAC!$Q194)</f>
        <v>0</v>
      </c>
      <c r="T194" s="20"/>
      <c r="U194" s="103" t="s">
        <v>1560</v>
      </c>
      <c r="V194" s="103"/>
      <c r="W194" s="104"/>
      <c r="X194" s="104" t="s">
        <v>1405</v>
      </c>
      <c r="Y194" s="101" t="s">
        <v>2413</v>
      </c>
      <c r="Z194" s="87"/>
      <c r="AA194" s="105"/>
      <c r="AB194" s="108"/>
      <c r="AC194" s="40"/>
      <c r="AD194" s="106"/>
      <c r="AE194" s="102"/>
      <c r="AF194" s="40" t="s">
        <v>973</v>
      </c>
      <c r="AG194" s="40"/>
      <c r="AH194" s="40"/>
      <c r="AI194" s="40"/>
      <c r="AJ194" s="87"/>
      <c r="AK194" s="40"/>
      <c r="AL194" s="40"/>
      <c r="AM194" s="40"/>
      <c r="AN194" s="87"/>
      <c r="AO194" s="87"/>
      <c r="AP194" s="87"/>
      <c r="AQ194" s="87"/>
      <c r="AR194" s="107"/>
      <c r="AS194" s="107"/>
      <c r="AT194" s="103" t="s">
        <v>518</v>
      </c>
      <c r="AU194" s="108"/>
      <c r="AV194" s="106"/>
      <c r="AW194" s="108" t="s">
        <v>822</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996</v>
      </c>
      <c r="E195" s="114" t="s">
        <v>760</v>
      </c>
      <c r="F195" s="112" t="s">
        <v>53</v>
      </c>
      <c r="G195" s="112" t="s">
        <v>503</v>
      </c>
      <c r="H195" s="115" t="s">
        <v>1230</v>
      </c>
      <c r="I195" s="112" t="s">
        <v>1224</v>
      </c>
      <c r="J195" s="112" t="s">
        <v>297</v>
      </c>
      <c r="K195" s="31">
        <v>2572791</v>
      </c>
      <c r="L195" s="31">
        <v>2572791</v>
      </c>
      <c r="M195" s="31"/>
      <c r="N195" s="31"/>
      <c r="O195" s="31"/>
      <c r="P195" s="31"/>
      <c r="Q195" s="33">
        <f>SUM(PAC!$M195:$P195)</f>
        <v>0</v>
      </c>
      <c r="R195" s="33"/>
      <c r="S195" s="33">
        <f>IF(PAC!$R195&gt;0,PAC!$R195,PAC!$Q195)</f>
        <v>0</v>
      </c>
      <c r="T195" s="33"/>
      <c r="U195" s="116" t="s">
        <v>1560</v>
      </c>
      <c r="V195" s="116"/>
      <c r="W195" s="117"/>
      <c r="X195" s="117" t="s">
        <v>1405</v>
      </c>
      <c r="Y195" s="113" t="s">
        <v>2413</v>
      </c>
      <c r="Z195" s="118"/>
      <c r="AA195" s="119"/>
      <c r="AB195" s="122"/>
      <c r="AC195" s="115"/>
      <c r="AD195" s="120"/>
      <c r="AE195" s="114"/>
      <c r="AF195" s="115" t="s">
        <v>973</v>
      </c>
      <c r="AG195" s="115"/>
      <c r="AH195" s="115"/>
      <c r="AI195" s="115"/>
      <c r="AJ195" s="118"/>
      <c r="AK195" s="115"/>
      <c r="AL195" s="115"/>
      <c r="AM195" s="115"/>
      <c r="AN195" s="118"/>
      <c r="AO195" s="118"/>
      <c r="AP195" s="118"/>
      <c r="AQ195" s="118"/>
      <c r="AR195" s="121"/>
      <c r="AS195" s="121"/>
      <c r="AT195" s="116" t="s">
        <v>518</v>
      </c>
      <c r="AU195" s="122"/>
      <c r="AV195" s="120"/>
      <c r="AW195" s="122" t="s">
        <v>822</v>
      </c>
      <c r="AX195" s="192">
        <f>IFERROR(IF(PAC!$X195="F01 - CAPTAÇÃO DE RECURSO",1,""),"")</f>
        <v>1</v>
      </c>
      <c r="AY195" s="192" t="str">
        <f>IFERROR(IF(PAC!$X195="F02 - LICITAÇÃO",1,""),"")</f>
        <v/>
      </c>
      <c r="AZ195" s="123" t="str">
        <f>IFERROR(IF(PAC!$X$6:$X$581="F03 - EXECUÇÃO DO OBJETO",1,""),"")</f>
        <v/>
      </c>
      <c r="BA195" s="123" t="str">
        <f>IFERROR(IF(PAC!$X$6:$X$581="F04 - CONCLUÍDA",1,""),"")</f>
        <v/>
      </c>
      <c r="BB195" s="190">
        <f>IF(PAC!$R195&gt;0,0,PAC!$Q195)</f>
        <v>0</v>
      </c>
    </row>
    <row r="196" spans="1:54" s="1" customFormat="1" ht="57.75" customHeight="1" thickBot="1">
      <c r="A196" s="88">
        <f t="shared" si="2"/>
        <v>191</v>
      </c>
      <c r="B196" s="88">
        <v>2025</v>
      </c>
      <c r="C196" s="88" t="s">
        <v>605</v>
      </c>
      <c r="D196" s="88" t="s">
        <v>996</v>
      </c>
      <c r="E196" s="102" t="s">
        <v>2820</v>
      </c>
      <c r="F196" s="88" t="s">
        <v>53</v>
      </c>
      <c r="G196" s="88" t="s">
        <v>503</v>
      </c>
      <c r="H196" s="40" t="s">
        <v>1230</v>
      </c>
      <c r="I196" s="88" t="s">
        <v>1224</v>
      </c>
      <c r="J196" s="88" t="s">
        <v>297</v>
      </c>
      <c r="K196" s="18"/>
      <c r="L196" s="18">
        <v>2610972.54</v>
      </c>
      <c r="M196" s="18">
        <v>2610972.54</v>
      </c>
      <c r="N196" s="18"/>
      <c r="O196" s="18"/>
      <c r="P196" s="18"/>
      <c r="Q196" s="20">
        <f>SUM(PAC!$M196:$P196)</f>
        <v>2610972.54</v>
      </c>
      <c r="R196" s="20"/>
      <c r="S196" s="20">
        <f>IF(PAC!$R196&gt;0,PAC!$R196,PAC!$Q196)</f>
        <v>2610972.54</v>
      </c>
      <c r="T196" s="20"/>
      <c r="U196" s="103" t="s">
        <v>1556</v>
      </c>
      <c r="V196" s="103"/>
      <c r="W196" s="104">
        <v>10</v>
      </c>
      <c r="X196" s="104" t="s">
        <v>1404</v>
      </c>
      <c r="Y196" s="101" t="s">
        <v>2407</v>
      </c>
      <c r="Z196" s="87"/>
      <c r="AA196" s="105"/>
      <c r="AB196" s="108" t="s">
        <v>1453</v>
      </c>
      <c r="AC196" s="40" t="s">
        <v>2825</v>
      </c>
      <c r="AD196" s="106"/>
      <c r="AE196" s="102" t="s">
        <v>2826</v>
      </c>
      <c r="AF196" s="40" t="s">
        <v>1624</v>
      </c>
      <c r="AG196" s="40" t="s">
        <v>1704</v>
      </c>
      <c r="AH196" s="40" t="s">
        <v>963</v>
      </c>
      <c r="AI196" s="40"/>
      <c r="AJ196" s="87"/>
      <c r="AK196" s="40" t="s">
        <v>1662</v>
      </c>
      <c r="AL196" s="40" t="s">
        <v>2079</v>
      </c>
      <c r="AM196" s="40" t="s">
        <v>715</v>
      </c>
      <c r="AN196" s="87">
        <v>46247</v>
      </c>
      <c r="AO196" s="87">
        <v>46274</v>
      </c>
      <c r="AP196" s="87"/>
      <c r="AQ196" s="87"/>
      <c r="AR196" s="107"/>
      <c r="AS196" s="107"/>
      <c r="AT196" s="103" t="s">
        <v>2295</v>
      </c>
      <c r="AU196" s="108" t="s">
        <v>2828</v>
      </c>
      <c r="AV196" s="106"/>
      <c r="AW196" s="108" t="s">
        <v>706</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996</v>
      </c>
      <c r="E197" s="114" t="s">
        <v>761</v>
      </c>
      <c r="F197" s="112" t="s">
        <v>53</v>
      </c>
      <c r="G197" s="112" t="s">
        <v>503</v>
      </c>
      <c r="H197" s="115" t="s">
        <v>1230</v>
      </c>
      <c r="I197" s="112" t="s">
        <v>1224</v>
      </c>
      <c r="J197" s="112" t="s">
        <v>298</v>
      </c>
      <c r="K197" s="31">
        <v>1459762.49</v>
      </c>
      <c r="L197" s="31">
        <v>1459762.49</v>
      </c>
      <c r="M197" s="31"/>
      <c r="N197" s="31"/>
      <c r="O197" s="31"/>
      <c r="P197" s="31"/>
      <c r="Q197" s="33">
        <f>SUM(PAC!$M197:$P197)</f>
        <v>0</v>
      </c>
      <c r="R197" s="33"/>
      <c r="S197" s="33">
        <f>IF(PAC!$R197&gt;0,PAC!$R197,PAC!$Q197)</f>
        <v>0</v>
      </c>
      <c r="T197" s="33"/>
      <c r="U197" s="116" t="s">
        <v>1560</v>
      </c>
      <c r="V197" s="116"/>
      <c r="W197" s="117"/>
      <c r="X197" s="117" t="s">
        <v>1405</v>
      </c>
      <c r="Y197" s="113" t="s">
        <v>2413</v>
      </c>
      <c r="Z197" s="118"/>
      <c r="AA197" s="119"/>
      <c r="AB197" s="122"/>
      <c r="AC197" s="115"/>
      <c r="AD197" s="120"/>
      <c r="AE197" s="114"/>
      <c r="AF197" s="115" t="s">
        <v>973</v>
      </c>
      <c r="AG197" s="115"/>
      <c r="AH197" s="115"/>
      <c r="AI197" s="115"/>
      <c r="AJ197" s="118"/>
      <c r="AK197" s="115"/>
      <c r="AL197" s="115"/>
      <c r="AM197" s="115" t="s">
        <v>715</v>
      </c>
      <c r="AN197" s="118"/>
      <c r="AO197" s="118"/>
      <c r="AP197" s="118"/>
      <c r="AQ197" s="118"/>
      <c r="AR197" s="121"/>
      <c r="AS197" s="121"/>
      <c r="AT197" s="116" t="s">
        <v>518</v>
      </c>
      <c r="AU197" s="122"/>
      <c r="AV197" s="120"/>
      <c r="AW197" s="122" t="s">
        <v>706</v>
      </c>
      <c r="AX197" s="192">
        <f>IFERROR(IF(PAC!$X197="F01 - CAPTAÇÃO DE RECURSO",1,""),"")</f>
        <v>1</v>
      </c>
      <c r="AY197" s="192" t="str">
        <f>IFERROR(IF(PAC!$X197="F02 - LICITAÇÃO",1,""),"")</f>
        <v/>
      </c>
      <c r="AZ197" s="123" t="str">
        <f>IFERROR(IF(PAC!$X$6:$X$581="F03 - EXECUÇÃO DO OBJETO",1,""),"")</f>
        <v/>
      </c>
      <c r="BA197" s="123" t="str">
        <f>IFERROR(IF(PAC!$X$6:$X$581="F04 - CONCLUÍDA",1,""),"")</f>
        <v/>
      </c>
      <c r="BB197" s="190">
        <f>IF(PAC!$R197&gt;0,0,PAC!$Q197)</f>
        <v>0</v>
      </c>
    </row>
    <row r="198" spans="1:54" s="1" customFormat="1" ht="63" customHeight="1" thickBot="1">
      <c r="A198" s="88">
        <f t="shared" si="3"/>
        <v>193</v>
      </c>
      <c r="B198" s="88">
        <v>2025</v>
      </c>
      <c r="C198" s="88" t="s">
        <v>605</v>
      </c>
      <c r="D198" s="88" t="s">
        <v>996</v>
      </c>
      <c r="E198" s="102" t="s">
        <v>762</v>
      </c>
      <c r="F198" s="88" t="s">
        <v>53</v>
      </c>
      <c r="G198" s="88" t="s">
        <v>503</v>
      </c>
      <c r="H198" s="40" t="s">
        <v>1230</v>
      </c>
      <c r="I198" s="88" t="s">
        <v>1224</v>
      </c>
      <c r="J198" s="88" t="s">
        <v>318</v>
      </c>
      <c r="K198" s="18">
        <v>11529480</v>
      </c>
      <c r="L198" s="18">
        <v>11529480</v>
      </c>
      <c r="M198" s="18"/>
      <c r="N198" s="18"/>
      <c r="O198" s="18"/>
      <c r="P198" s="18"/>
      <c r="Q198" s="20">
        <f>SUM(PAC!$M198:$P198)</f>
        <v>0</v>
      </c>
      <c r="R198" s="20"/>
      <c r="S198" s="20">
        <f>IF(PAC!$R198&gt;0,PAC!$R198,PAC!$Q198)</f>
        <v>0</v>
      </c>
      <c r="T198" s="20"/>
      <c r="U198" s="103" t="s">
        <v>1560</v>
      </c>
      <c r="V198" s="103"/>
      <c r="W198" s="104"/>
      <c r="X198" s="104" t="s">
        <v>1405</v>
      </c>
      <c r="Y198" s="101" t="s">
        <v>2413</v>
      </c>
      <c r="Z198" s="87"/>
      <c r="AA198" s="105"/>
      <c r="AB198" s="108"/>
      <c r="AC198" s="40"/>
      <c r="AD198" s="106"/>
      <c r="AE198" s="102"/>
      <c r="AF198" s="40" t="s">
        <v>973</v>
      </c>
      <c r="AG198" s="40"/>
      <c r="AH198" s="40"/>
      <c r="AI198" s="40"/>
      <c r="AJ198" s="87"/>
      <c r="AK198" s="40"/>
      <c r="AL198" s="40"/>
      <c r="AM198" s="40"/>
      <c r="AN198" s="87"/>
      <c r="AO198" s="87"/>
      <c r="AP198" s="87"/>
      <c r="AQ198" s="87"/>
      <c r="AR198" s="107"/>
      <c r="AS198" s="107"/>
      <c r="AT198" s="103" t="s">
        <v>518</v>
      </c>
      <c r="AU198" s="108"/>
      <c r="AV198" s="106"/>
      <c r="AW198" s="108" t="s">
        <v>822</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996</v>
      </c>
      <c r="E199" s="114" t="s">
        <v>763</v>
      </c>
      <c r="F199" s="112" t="s">
        <v>53</v>
      </c>
      <c r="G199" s="112" t="s">
        <v>503</v>
      </c>
      <c r="H199" s="115" t="s">
        <v>1230</v>
      </c>
      <c r="I199" s="112" t="s">
        <v>1224</v>
      </c>
      <c r="J199" s="112" t="s">
        <v>318</v>
      </c>
      <c r="K199" s="31">
        <v>2203811.9500000002</v>
      </c>
      <c r="L199" s="31">
        <v>2203811.9500000002</v>
      </c>
      <c r="M199" s="31"/>
      <c r="N199" s="31"/>
      <c r="O199" s="31"/>
      <c r="P199" s="31"/>
      <c r="Q199" s="33">
        <f>SUM(PAC!$M199:$P199)</f>
        <v>0</v>
      </c>
      <c r="R199" s="33"/>
      <c r="S199" s="33">
        <f>IF(PAC!$R199&gt;0,PAC!$R199,PAC!$Q199)</f>
        <v>0</v>
      </c>
      <c r="T199" s="33"/>
      <c r="U199" s="116" t="s">
        <v>1560</v>
      </c>
      <c r="V199" s="116"/>
      <c r="W199" s="117"/>
      <c r="X199" s="117" t="s">
        <v>1405</v>
      </c>
      <c r="Y199" s="113" t="s">
        <v>2413</v>
      </c>
      <c r="Z199" s="118"/>
      <c r="AA199" s="119"/>
      <c r="AB199" s="122"/>
      <c r="AC199" s="115"/>
      <c r="AD199" s="120"/>
      <c r="AE199" s="114"/>
      <c r="AF199" s="115" t="s">
        <v>973</v>
      </c>
      <c r="AG199" s="115"/>
      <c r="AH199" s="115"/>
      <c r="AI199" s="115"/>
      <c r="AJ199" s="118"/>
      <c r="AK199" s="115"/>
      <c r="AL199" s="115"/>
      <c r="AM199" s="115" t="s">
        <v>715</v>
      </c>
      <c r="AN199" s="118"/>
      <c r="AO199" s="118"/>
      <c r="AP199" s="118"/>
      <c r="AQ199" s="118"/>
      <c r="AR199" s="121"/>
      <c r="AS199" s="121"/>
      <c r="AT199" s="116" t="s">
        <v>518</v>
      </c>
      <c r="AU199" s="122"/>
      <c r="AV199" s="120"/>
      <c r="AW199" s="122" t="s">
        <v>706</v>
      </c>
      <c r="AX199" s="192">
        <f>IFERROR(IF(PAC!$X199="F01 - CAPTAÇÃO DE RECURSO",1,""),"")</f>
        <v>1</v>
      </c>
      <c r="AY199" s="192" t="str">
        <f>IFERROR(IF(PAC!$X199="F02 - LICITAÇÃO",1,""),"")</f>
        <v/>
      </c>
      <c r="AZ199" s="123" t="str">
        <f>IFERROR(IF(PAC!$X$6:$X$581="F03 - EXECUÇÃO DO OBJETO",1,""),"")</f>
        <v/>
      </c>
      <c r="BA199" s="123" t="str">
        <f>IFERROR(IF(PAC!$X$6:$X$581="F04 - CONCLUÍDA",1,""),"")</f>
        <v/>
      </c>
      <c r="BB199" s="190">
        <f>IF(PAC!$R199&gt;0,0,PAC!$Q199)</f>
        <v>0</v>
      </c>
    </row>
    <row r="200" spans="1:54" s="1" customFormat="1" ht="66" customHeight="1" thickBot="1">
      <c r="A200" s="88">
        <f t="shared" si="3"/>
        <v>195</v>
      </c>
      <c r="B200" s="88">
        <v>2025</v>
      </c>
      <c r="C200" s="88" t="s">
        <v>605</v>
      </c>
      <c r="D200" s="88" t="s">
        <v>996</v>
      </c>
      <c r="E200" s="102" t="s">
        <v>764</v>
      </c>
      <c r="F200" s="88" t="s">
        <v>53</v>
      </c>
      <c r="G200" s="88" t="s">
        <v>503</v>
      </c>
      <c r="H200" s="40" t="s">
        <v>1230</v>
      </c>
      <c r="I200" s="88" t="s">
        <v>1224</v>
      </c>
      <c r="J200" s="88" t="s">
        <v>338</v>
      </c>
      <c r="K200" s="18">
        <v>1945099.52</v>
      </c>
      <c r="L200" s="18">
        <v>1945099.52</v>
      </c>
      <c r="M200" s="18"/>
      <c r="N200" s="18"/>
      <c r="O200" s="18"/>
      <c r="P200" s="18"/>
      <c r="Q200" s="20">
        <f>SUM(PAC!$M200:$P200)</f>
        <v>0</v>
      </c>
      <c r="R200" s="20"/>
      <c r="S200" s="20">
        <f>IF(PAC!$R200&gt;0,PAC!$R200,PAC!$Q200)</f>
        <v>0</v>
      </c>
      <c r="T200" s="20"/>
      <c r="U200" s="103" t="s">
        <v>1560</v>
      </c>
      <c r="V200" s="103"/>
      <c r="W200" s="104"/>
      <c r="X200" s="104" t="s">
        <v>1405</v>
      </c>
      <c r="Y200" s="101" t="s">
        <v>2413</v>
      </c>
      <c r="Z200" s="87"/>
      <c r="AA200" s="105"/>
      <c r="AB200" s="108"/>
      <c r="AC200" s="40"/>
      <c r="AD200" s="106"/>
      <c r="AE200" s="102"/>
      <c r="AF200" s="40" t="s">
        <v>973</v>
      </c>
      <c r="AG200" s="40"/>
      <c r="AH200" s="40"/>
      <c r="AI200" s="40"/>
      <c r="AJ200" s="87"/>
      <c r="AK200" s="40"/>
      <c r="AL200" s="40"/>
      <c r="AM200" s="40" t="s">
        <v>715</v>
      </c>
      <c r="AN200" s="87"/>
      <c r="AO200" s="87"/>
      <c r="AP200" s="87"/>
      <c r="AQ200" s="87"/>
      <c r="AR200" s="107"/>
      <c r="AS200" s="107"/>
      <c r="AT200" s="103" t="s">
        <v>518</v>
      </c>
      <c r="AU200" s="108"/>
      <c r="AV200" s="106"/>
      <c r="AW200" s="108" t="s">
        <v>706</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996</v>
      </c>
      <c r="E201" s="114" t="s">
        <v>765</v>
      </c>
      <c r="F201" s="112" t="s">
        <v>53</v>
      </c>
      <c r="G201" s="112" t="s">
        <v>503</v>
      </c>
      <c r="H201" s="115" t="s">
        <v>1230</v>
      </c>
      <c r="I201" s="112" t="s">
        <v>1224</v>
      </c>
      <c r="J201" s="112" t="s">
        <v>341</v>
      </c>
      <c r="K201" s="31">
        <v>4996108</v>
      </c>
      <c r="L201" s="31">
        <v>4996108</v>
      </c>
      <c r="M201" s="31"/>
      <c r="N201" s="31"/>
      <c r="O201" s="31"/>
      <c r="P201" s="31"/>
      <c r="Q201" s="33">
        <f>SUM(PAC!$M201:$P201)</f>
        <v>0</v>
      </c>
      <c r="R201" s="33"/>
      <c r="S201" s="33">
        <f>IF(PAC!$R201&gt;0,PAC!$R201,PAC!$Q201)</f>
        <v>0</v>
      </c>
      <c r="T201" s="33"/>
      <c r="U201" s="116" t="s">
        <v>1560</v>
      </c>
      <c r="V201" s="116"/>
      <c r="W201" s="117"/>
      <c r="X201" s="117" t="s">
        <v>1405</v>
      </c>
      <c r="Y201" s="113" t="s">
        <v>2413</v>
      </c>
      <c r="Z201" s="118"/>
      <c r="AA201" s="119"/>
      <c r="AB201" s="122"/>
      <c r="AC201" s="115"/>
      <c r="AD201" s="120"/>
      <c r="AE201" s="114"/>
      <c r="AF201" s="115" t="s">
        <v>973</v>
      </c>
      <c r="AG201" s="115"/>
      <c r="AH201" s="115"/>
      <c r="AI201" s="115"/>
      <c r="AJ201" s="118"/>
      <c r="AK201" s="115"/>
      <c r="AL201" s="115"/>
      <c r="AM201" s="115" t="s">
        <v>715</v>
      </c>
      <c r="AN201" s="118"/>
      <c r="AO201" s="118"/>
      <c r="AP201" s="118"/>
      <c r="AQ201" s="118"/>
      <c r="AR201" s="121"/>
      <c r="AS201" s="121"/>
      <c r="AT201" s="116" t="s">
        <v>518</v>
      </c>
      <c r="AU201" s="122"/>
      <c r="AV201" s="120"/>
      <c r="AW201" s="122" t="s">
        <v>706</v>
      </c>
      <c r="AX201" s="192">
        <f>IFERROR(IF(PAC!$X201="F01 - CAPTAÇÃO DE RECURSO",1,""),"")</f>
        <v>1</v>
      </c>
      <c r="AY201" s="192" t="str">
        <f>IFERROR(IF(PAC!$X201="F02 - LICITAÇÃO",1,""),"")</f>
        <v/>
      </c>
      <c r="AZ201" s="123" t="str">
        <f>IFERROR(IF(PAC!$X$6:$X$581="F03 - EXECUÇÃO DO OBJETO",1,""),"")</f>
        <v/>
      </c>
      <c r="BA201" s="123" t="str">
        <f>IFERROR(IF(PAC!$X$6:$X$581="F04 - CONCLUÍDA",1,""),"")</f>
        <v/>
      </c>
      <c r="BB201" s="190">
        <f>IF(PAC!$R201&gt;0,0,PAC!$Q201)</f>
        <v>0</v>
      </c>
    </row>
    <row r="202" spans="1:54" s="1" customFormat="1" ht="63" customHeight="1" thickBot="1">
      <c r="A202" s="88">
        <f t="shared" si="3"/>
        <v>197</v>
      </c>
      <c r="B202" s="88">
        <v>2025</v>
      </c>
      <c r="C202" s="88" t="s">
        <v>605</v>
      </c>
      <c r="D202" s="88" t="s">
        <v>996</v>
      </c>
      <c r="E202" s="102" t="s">
        <v>766</v>
      </c>
      <c r="F202" s="88" t="s">
        <v>53</v>
      </c>
      <c r="G202" s="88" t="s">
        <v>503</v>
      </c>
      <c r="H202" s="40" t="s">
        <v>1230</v>
      </c>
      <c r="I202" s="88" t="s">
        <v>1224</v>
      </c>
      <c r="J202" s="88" t="s">
        <v>353</v>
      </c>
      <c r="K202" s="18">
        <v>2090466.17</v>
      </c>
      <c r="L202" s="18">
        <v>2090466.17</v>
      </c>
      <c r="M202" s="18"/>
      <c r="N202" s="18"/>
      <c r="O202" s="18"/>
      <c r="P202" s="18"/>
      <c r="Q202" s="20">
        <f>SUM(PAC!$M202:$P202)</f>
        <v>0</v>
      </c>
      <c r="R202" s="20"/>
      <c r="S202" s="20">
        <f>IF(PAC!$R202&gt;0,PAC!$R202,PAC!$Q202)</f>
        <v>0</v>
      </c>
      <c r="T202" s="20"/>
      <c r="U202" s="103" t="s">
        <v>1560</v>
      </c>
      <c r="V202" s="103"/>
      <c r="W202" s="104"/>
      <c r="X202" s="104" t="s">
        <v>1405</v>
      </c>
      <c r="Y202" s="101" t="s">
        <v>2413</v>
      </c>
      <c r="Z202" s="87"/>
      <c r="AA202" s="105"/>
      <c r="AB202" s="108"/>
      <c r="AC202" s="40"/>
      <c r="AD202" s="106"/>
      <c r="AE202" s="102"/>
      <c r="AF202" s="40" t="s">
        <v>973</v>
      </c>
      <c r="AG202" s="40"/>
      <c r="AH202" s="40"/>
      <c r="AI202" s="40"/>
      <c r="AJ202" s="87"/>
      <c r="AK202" s="40"/>
      <c r="AL202" s="40"/>
      <c r="AM202" s="40"/>
      <c r="AN202" s="87"/>
      <c r="AO202" s="87"/>
      <c r="AP202" s="87"/>
      <c r="AQ202" s="87"/>
      <c r="AR202" s="107"/>
      <c r="AS202" s="107"/>
      <c r="AT202" s="103" t="s">
        <v>518</v>
      </c>
      <c r="AU202" s="108"/>
      <c r="AV202" s="106"/>
      <c r="AW202" s="108" t="s">
        <v>706</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996</v>
      </c>
      <c r="E203" s="114" t="s">
        <v>767</v>
      </c>
      <c r="F203" s="112" t="s">
        <v>53</v>
      </c>
      <c r="G203" s="112" t="s">
        <v>503</v>
      </c>
      <c r="H203" s="115" t="s">
        <v>1230</v>
      </c>
      <c r="I203" s="112" t="s">
        <v>1224</v>
      </c>
      <c r="J203" s="112" t="s">
        <v>368</v>
      </c>
      <c r="K203" s="31">
        <v>2363028.63</v>
      </c>
      <c r="L203" s="31">
        <v>2363028.63</v>
      </c>
      <c r="M203" s="31"/>
      <c r="N203" s="31"/>
      <c r="O203" s="31"/>
      <c r="P203" s="31"/>
      <c r="Q203" s="33">
        <f>SUM(PAC!$M203:$P203)</f>
        <v>0</v>
      </c>
      <c r="R203" s="33"/>
      <c r="S203" s="33">
        <f>IF(PAC!$R203&gt;0,PAC!$R203,PAC!$Q203)</f>
        <v>0</v>
      </c>
      <c r="T203" s="33"/>
      <c r="U203" s="116" t="s">
        <v>1560</v>
      </c>
      <c r="V203" s="116"/>
      <c r="W203" s="117"/>
      <c r="X203" s="117" t="s">
        <v>1405</v>
      </c>
      <c r="Y203" s="113" t="s">
        <v>2413</v>
      </c>
      <c r="Z203" s="118"/>
      <c r="AA203" s="119"/>
      <c r="AB203" s="122"/>
      <c r="AC203" s="115"/>
      <c r="AD203" s="120"/>
      <c r="AE203" s="114"/>
      <c r="AF203" s="115" t="s">
        <v>973</v>
      </c>
      <c r="AG203" s="115"/>
      <c r="AH203" s="115"/>
      <c r="AI203" s="115"/>
      <c r="AJ203" s="118"/>
      <c r="AK203" s="115"/>
      <c r="AL203" s="115"/>
      <c r="AM203" s="115" t="s">
        <v>715</v>
      </c>
      <c r="AN203" s="118"/>
      <c r="AO203" s="118"/>
      <c r="AP203" s="118"/>
      <c r="AQ203" s="118"/>
      <c r="AR203" s="121"/>
      <c r="AS203" s="121"/>
      <c r="AT203" s="116" t="s">
        <v>518</v>
      </c>
      <c r="AU203" s="122"/>
      <c r="AV203" s="120"/>
      <c r="AW203" s="122" t="s">
        <v>706</v>
      </c>
      <c r="AX203" s="192">
        <f>IFERROR(IF(PAC!$X203="F01 - CAPTAÇÃO DE RECURSO",1,""),"")</f>
        <v>1</v>
      </c>
      <c r="AY203" s="192" t="str">
        <f>IFERROR(IF(PAC!$X203="F02 - LICITAÇÃO",1,""),"")</f>
        <v/>
      </c>
      <c r="AZ203" s="123" t="str">
        <f>IFERROR(IF(PAC!$X$6:$X$581="F03 - EXECUÇÃO DO OBJETO",1,""),"")</f>
        <v/>
      </c>
      <c r="BA203" s="123" t="str">
        <f>IFERROR(IF(PAC!$X$6:$X$581="F04 - CONCLUÍDA",1,""),"")</f>
        <v/>
      </c>
      <c r="BB203" s="190">
        <f>IF(PAC!$R203&gt;0,0,PAC!$Q203)</f>
        <v>0</v>
      </c>
    </row>
    <row r="204" spans="1:54" s="1" customFormat="1" ht="63" customHeight="1" thickBot="1">
      <c r="A204" s="88">
        <f t="shared" si="3"/>
        <v>199</v>
      </c>
      <c r="B204" s="88">
        <v>2025</v>
      </c>
      <c r="C204" s="88" t="s">
        <v>605</v>
      </c>
      <c r="D204" s="88" t="s">
        <v>996</v>
      </c>
      <c r="E204" s="102" t="s">
        <v>768</v>
      </c>
      <c r="F204" s="88" t="s">
        <v>53</v>
      </c>
      <c r="G204" s="88" t="s">
        <v>503</v>
      </c>
      <c r="H204" s="40" t="s">
        <v>1230</v>
      </c>
      <c r="I204" s="88" t="s">
        <v>1224</v>
      </c>
      <c r="J204" s="88" t="s">
        <v>374</v>
      </c>
      <c r="K204" s="18">
        <v>2274753.56</v>
      </c>
      <c r="L204" s="18">
        <v>2274753.56</v>
      </c>
      <c r="M204" s="18"/>
      <c r="N204" s="18"/>
      <c r="O204" s="18"/>
      <c r="P204" s="18"/>
      <c r="Q204" s="20">
        <f>SUM(PAC!$M204:$P204)</f>
        <v>0</v>
      </c>
      <c r="R204" s="20"/>
      <c r="S204" s="20">
        <f>IF(PAC!$R204&gt;0,PAC!$R204,PAC!$Q204)</f>
        <v>0</v>
      </c>
      <c r="T204" s="20"/>
      <c r="U204" s="103" t="s">
        <v>1560</v>
      </c>
      <c r="V204" s="103"/>
      <c r="W204" s="104"/>
      <c r="X204" s="104" t="s">
        <v>1405</v>
      </c>
      <c r="Y204" s="101" t="s">
        <v>2413</v>
      </c>
      <c r="Z204" s="87"/>
      <c r="AA204" s="105"/>
      <c r="AB204" s="108"/>
      <c r="AC204" s="40"/>
      <c r="AD204" s="106"/>
      <c r="AE204" s="102"/>
      <c r="AF204" s="40" t="s">
        <v>973</v>
      </c>
      <c r="AG204" s="40"/>
      <c r="AH204" s="40"/>
      <c r="AI204" s="40"/>
      <c r="AJ204" s="87"/>
      <c r="AK204" s="40"/>
      <c r="AL204" s="40"/>
      <c r="AM204" s="40" t="s">
        <v>715</v>
      </c>
      <c r="AN204" s="87"/>
      <c r="AO204" s="87"/>
      <c r="AP204" s="87"/>
      <c r="AQ204" s="87"/>
      <c r="AR204" s="107"/>
      <c r="AS204" s="107"/>
      <c r="AT204" s="103" t="s">
        <v>518</v>
      </c>
      <c r="AU204" s="108"/>
      <c r="AV204" s="106"/>
      <c r="AW204" s="108" t="s">
        <v>822</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996</v>
      </c>
      <c r="E205" s="114" t="s">
        <v>769</v>
      </c>
      <c r="F205" s="112" t="s">
        <v>53</v>
      </c>
      <c r="G205" s="112" t="s">
        <v>503</v>
      </c>
      <c r="H205" s="115" t="s">
        <v>1230</v>
      </c>
      <c r="I205" s="112" t="s">
        <v>1224</v>
      </c>
      <c r="J205" s="112" t="s">
        <v>374</v>
      </c>
      <c r="K205" s="31">
        <v>1862568.78</v>
      </c>
      <c r="L205" s="31">
        <v>1862568.78</v>
      </c>
      <c r="M205" s="31"/>
      <c r="N205" s="31"/>
      <c r="O205" s="31"/>
      <c r="P205" s="31"/>
      <c r="Q205" s="33">
        <f>SUM(PAC!$M205:$P205)</f>
        <v>0</v>
      </c>
      <c r="R205" s="33"/>
      <c r="S205" s="33">
        <f>IF(PAC!$R205&gt;0,PAC!$R205,PAC!$Q205)</f>
        <v>0</v>
      </c>
      <c r="T205" s="33"/>
      <c r="U205" s="116" t="s">
        <v>1560</v>
      </c>
      <c r="V205" s="116"/>
      <c r="W205" s="117"/>
      <c r="X205" s="117" t="s">
        <v>1405</v>
      </c>
      <c r="Y205" s="113" t="s">
        <v>2413</v>
      </c>
      <c r="Z205" s="118"/>
      <c r="AA205" s="119"/>
      <c r="AB205" s="122"/>
      <c r="AC205" s="115"/>
      <c r="AD205" s="120"/>
      <c r="AE205" s="114"/>
      <c r="AF205" s="115" t="s">
        <v>973</v>
      </c>
      <c r="AG205" s="115"/>
      <c r="AH205" s="115"/>
      <c r="AI205" s="115"/>
      <c r="AJ205" s="118"/>
      <c r="AK205" s="115"/>
      <c r="AL205" s="115"/>
      <c r="AM205" s="115" t="s">
        <v>715</v>
      </c>
      <c r="AN205" s="118"/>
      <c r="AO205" s="118"/>
      <c r="AP205" s="118"/>
      <c r="AQ205" s="118"/>
      <c r="AR205" s="121"/>
      <c r="AS205" s="121"/>
      <c r="AT205" s="116" t="s">
        <v>518</v>
      </c>
      <c r="AU205" s="122"/>
      <c r="AV205" s="120"/>
      <c r="AW205" s="122" t="s">
        <v>822</v>
      </c>
      <c r="AX205" s="192">
        <f>IFERROR(IF(PAC!$X205="F01 - CAPTAÇÃO DE RECURSO",1,""),"")</f>
        <v>1</v>
      </c>
      <c r="AY205" s="192" t="str">
        <f>IFERROR(IF(PAC!$X205="F02 - LICITAÇÃO",1,""),"")</f>
        <v/>
      </c>
      <c r="AZ205" s="123" t="str">
        <f>IFERROR(IF(PAC!$X$6:$X$581="F03 - EXECUÇÃO DO OBJETO",1,""),"")</f>
        <v/>
      </c>
      <c r="BA205" s="123" t="str">
        <f>IFERROR(IF(PAC!$X$6:$X$581="F04 - CONCLUÍDA",1,""),"")</f>
        <v/>
      </c>
      <c r="BB205" s="190">
        <f>IF(PAC!$R205&gt;0,0,PAC!$Q205)</f>
        <v>0</v>
      </c>
    </row>
    <row r="206" spans="1:54" s="1" customFormat="1" ht="63" customHeight="1" thickBot="1">
      <c r="A206" s="88">
        <f t="shared" si="3"/>
        <v>201</v>
      </c>
      <c r="B206" s="88">
        <v>2025</v>
      </c>
      <c r="C206" s="88" t="s">
        <v>605</v>
      </c>
      <c r="D206" s="88" t="s">
        <v>996</v>
      </c>
      <c r="E206" s="102" t="s">
        <v>770</v>
      </c>
      <c r="F206" s="88" t="s">
        <v>53</v>
      </c>
      <c r="G206" s="88" t="s">
        <v>503</v>
      </c>
      <c r="H206" s="40" t="s">
        <v>1230</v>
      </c>
      <c r="I206" s="88" t="s">
        <v>1224</v>
      </c>
      <c r="J206" s="88" t="s">
        <v>374</v>
      </c>
      <c r="K206" s="18">
        <v>1853659.21</v>
      </c>
      <c r="L206" s="18">
        <v>1853659.21</v>
      </c>
      <c r="M206" s="18"/>
      <c r="N206" s="18"/>
      <c r="O206" s="18"/>
      <c r="P206" s="18"/>
      <c r="Q206" s="20">
        <f>SUM(PAC!$M206:$P206)</f>
        <v>0</v>
      </c>
      <c r="R206" s="20"/>
      <c r="S206" s="20">
        <f>IF(PAC!$R206&gt;0,PAC!$R206,PAC!$Q206)</f>
        <v>0</v>
      </c>
      <c r="T206" s="20"/>
      <c r="U206" s="103" t="s">
        <v>1560</v>
      </c>
      <c r="V206" s="103"/>
      <c r="W206" s="104"/>
      <c r="X206" s="104" t="s">
        <v>1405</v>
      </c>
      <c r="Y206" s="101" t="s">
        <v>2413</v>
      </c>
      <c r="Z206" s="87"/>
      <c r="AA206" s="105"/>
      <c r="AB206" s="108"/>
      <c r="AC206" s="40"/>
      <c r="AD206" s="106"/>
      <c r="AE206" s="102"/>
      <c r="AF206" s="40" t="s">
        <v>973</v>
      </c>
      <c r="AG206" s="40"/>
      <c r="AH206" s="40"/>
      <c r="AI206" s="40"/>
      <c r="AJ206" s="87"/>
      <c r="AK206" s="40"/>
      <c r="AL206" s="40"/>
      <c r="AM206" s="40" t="s">
        <v>715</v>
      </c>
      <c r="AN206" s="87"/>
      <c r="AO206" s="87"/>
      <c r="AP206" s="87"/>
      <c r="AQ206" s="87"/>
      <c r="AR206" s="107"/>
      <c r="AS206" s="107"/>
      <c r="AT206" s="103" t="s">
        <v>518</v>
      </c>
      <c r="AU206" s="108"/>
      <c r="AV206" s="106"/>
      <c r="AW206" s="108" t="s">
        <v>822</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996</v>
      </c>
      <c r="E207" s="114" t="s">
        <v>771</v>
      </c>
      <c r="F207" s="112" t="s">
        <v>53</v>
      </c>
      <c r="G207" s="112" t="s">
        <v>503</v>
      </c>
      <c r="H207" s="115" t="s">
        <v>1230</v>
      </c>
      <c r="I207" s="112" t="s">
        <v>1224</v>
      </c>
      <c r="J207" s="112" t="s">
        <v>380</v>
      </c>
      <c r="K207" s="31">
        <v>2854374.23</v>
      </c>
      <c r="L207" s="31">
        <v>2854374.23</v>
      </c>
      <c r="M207" s="31"/>
      <c r="N207" s="31"/>
      <c r="O207" s="31"/>
      <c r="P207" s="31"/>
      <c r="Q207" s="33">
        <f>SUM(PAC!$M207:$P207)</f>
        <v>0</v>
      </c>
      <c r="R207" s="33"/>
      <c r="S207" s="33">
        <f>IF(PAC!$R207&gt;0,PAC!$R207,PAC!$Q207)</f>
        <v>0</v>
      </c>
      <c r="T207" s="33"/>
      <c r="U207" s="116" t="s">
        <v>1560</v>
      </c>
      <c r="V207" s="116"/>
      <c r="W207" s="117"/>
      <c r="X207" s="117" t="s">
        <v>1405</v>
      </c>
      <c r="Y207" s="113" t="s">
        <v>2413</v>
      </c>
      <c r="Z207" s="118"/>
      <c r="AA207" s="119"/>
      <c r="AB207" s="122"/>
      <c r="AC207" s="115"/>
      <c r="AD207" s="120"/>
      <c r="AE207" s="114"/>
      <c r="AF207" s="115" t="s">
        <v>973</v>
      </c>
      <c r="AG207" s="115"/>
      <c r="AH207" s="115"/>
      <c r="AI207" s="115"/>
      <c r="AJ207" s="118"/>
      <c r="AK207" s="115"/>
      <c r="AL207" s="115"/>
      <c r="AM207" s="115"/>
      <c r="AN207" s="118"/>
      <c r="AO207" s="118"/>
      <c r="AP207" s="118"/>
      <c r="AQ207" s="118"/>
      <c r="AR207" s="121"/>
      <c r="AS207" s="121"/>
      <c r="AT207" s="116" t="s">
        <v>518</v>
      </c>
      <c r="AU207" s="122"/>
      <c r="AV207" s="120"/>
      <c r="AW207" s="122" t="s">
        <v>822</v>
      </c>
      <c r="AX207" s="192">
        <f>IFERROR(IF(PAC!$X207="F01 - CAPTAÇÃO DE RECURSO",1,""),"")</f>
        <v>1</v>
      </c>
      <c r="AY207" s="192" t="str">
        <f>IFERROR(IF(PAC!$X207="F02 - LICITAÇÃO",1,""),"")</f>
        <v/>
      </c>
      <c r="AZ207" s="123" t="str">
        <f>IFERROR(IF(PAC!$X$6:$X$581="F03 - EXECUÇÃO DO OBJETO",1,""),"")</f>
        <v/>
      </c>
      <c r="BA207" s="123" t="str">
        <f>IFERROR(IF(PAC!$X$6:$X$581="F04 - CONCLUÍDA",1,""),"")</f>
        <v/>
      </c>
      <c r="BB207" s="190">
        <f>IF(PAC!$R207&gt;0,0,PAC!$Q207)</f>
        <v>0</v>
      </c>
    </row>
    <row r="208" spans="1:54" s="1" customFormat="1" ht="63" customHeight="1" thickBot="1">
      <c r="A208" s="88">
        <f t="shared" si="3"/>
        <v>203</v>
      </c>
      <c r="B208" s="88">
        <v>2025</v>
      </c>
      <c r="C208" s="88" t="s">
        <v>605</v>
      </c>
      <c r="D208" s="88" t="s">
        <v>996</v>
      </c>
      <c r="E208" s="102" t="s">
        <v>854</v>
      </c>
      <c r="F208" s="88" t="s">
        <v>53</v>
      </c>
      <c r="G208" s="88" t="s">
        <v>503</v>
      </c>
      <c r="H208" s="40" t="s">
        <v>1230</v>
      </c>
      <c r="I208" s="88" t="s">
        <v>1224</v>
      </c>
      <c r="J208" s="88" t="s">
        <v>380</v>
      </c>
      <c r="K208" s="18">
        <v>1968076.83</v>
      </c>
      <c r="L208" s="18">
        <v>1968076.83</v>
      </c>
      <c r="M208" s="18"/>
      <c r="N208" s="18"/>
      <c r="O208" s="18"/>
      <c r="P208" s="18"/>
      <c r="Q208" s="20">
        <f>SUM(PAC!$M208:$P208)</f>
        <v>0</v>
      </c>
      <c r="R208" s="20"/>
      <c r="S208" s="20">
        <f>IF(PAC!$R208&gt;0,PAC!$R208,PAC!$Q208)</f>
        <v>0</v>
      </c>
      <c r="T208" s="20"/>
      <c r="U208" s="103" t="s">
        <v>1560</v>
      </c>
      <c r="V208" s="103"/>
      <c r="W208" s="104"/>
      <c r="X208" s="104" t="s">
        <v>1405</v>
      </c>
      <c r="Y208" s="101" t="s">
        <v>2413</v>
      </c>
      <c r="Z208" s="87"/>
      <c r="AA208" s="105"/>
      <c r="AB208" s="108"/>
      <c r="AC208" s="40"/>
      <c r="AD208" s="106"/>
      <c r="AE208" s="102"/>
      <c r="AF208" s="40" t="s">
        <v>973</v>
      </c>
      <c r="AG208" s="40"/>
      <c r="AH208" s="40"/>
      <c r="AI208" s="40"/>
      <c r="AJ208" s="87"/>
      <c r="AK208" s="40"/>
      <c r="AL208" s="40"/>
      <c r="AM208" s="40" t="s">
        <v>715</v>
      </c>
      <c r="AN208" s="87"/>
      <c r="AO208" s="87"/>
      <c r="AP208" s="87"/>
      <c r="AQ208" s="87"/>
      <c r="AR208" s="107"/>
      <c r="AS208" s="107"/>
      <c r="AT208" s="103" t="s">
        <v>518</v>
      </c>
      <c r="AU208" s="108"/>
      <c r="AV208" s="106"/>
      <c r="AW208" s="108" t="s">
        <v>706</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996</v>
      </c>
      <c r="E209" s="114" t="s">
        <v>2607</v>
      </c>
      <c r="F209" s="112" t="s">
        <v>53</v>
      </c>
      <c r="G209" s="112" t="s">
        <v>503</v>
      </c>
      <c r="H209" s="115" t="s">
        <v>1230</v>
      </c>
      <c r="I209" s="112" t="s">
        <v>1224</v>
      </c>
      <c r="J209" s="112" t="s">
        <v>361</v>
      </c>
      <c r="K209" s="31"/>
      <c r="L209" s="31">
        <v>1582620.75</v>
      </c>
      <c r="M209" s="31">
        <v>1582620.75</v>
      </c>
      <c r="N209" s="31"/>
      <c r="O209" s="31"/>
      <c r="P209" s="31"/>
      <c r="Q209" s="33">
        <f>SUM(PAC!$M209:$P209)</f>
        <v>1582620.75</v>
      </c>
      <c r="R209" s="33"/>
      <c r="S209" s="33">
        <f>IF(PAC!$R209&gt;0,PAC!$R209,PAC!$Q209)</f>
        <v>1582620.75</v>
      </c>
      <c r="T209" s="33"/>
      <c r="U209" s="116" t="s">
        <v>1556</v>
      </c>
      <c r="V209" s="116"/>
      <c r="W209" s="117"/>
      <c r="X209" s="117" t="s">
        <v>1404</v>
      </c>
      <c r="Y209" s="113" t="s">
        <v>2407</v>
      </c>
      <c r="Z209" s="118"/>
      <c r="AA209" s="119"/>
      <c r="AB209" s="122" t="s">
        <v>1450</v>
      </c>
      <c r="AC209" s="115" t="s">
        <v>2535</v>
      </c>
      <c r="AD209" s="120">
        <v>46300</v>
      </c>
      <c r="AE209" s="114" t="s">
        <v>2793</v>
      </c>
      <c r="AF209" s="115" t="s">
        <v>1623</v>
      </c>
      <c r="AG209" s="115" t="s">
        <v>1685</v>
      </c>
      <c r="AH209" s="115" t="s">
        <v>963</v>
      </c>
      <c r="AI209" s="115"/>
      <c r="AJ209" s="118"/>
      <c r="AK209" s="115" t="s">
        <v>1663</v>
      </c>
      <c r="AL209" s="115" t="s">
        <v>2061</v>
      </c>
      <c r="AM209" s="115" t="s">
        <v>715</v>
      </c>
      <c r="AN209" s="118">
        <v>46274</v>
      </c>
      <c r="AO209" s="118">
        <v>46300</v>
      </c>
      <c r="AP209" s="118"/>
      <c r="AQ209" s="118"/>
      <c r="AR209" s="121"/>
      <c r="AS209" s="121"/>
      <c r="AT209" s="116" t="s">
        <v>2608</v>
      </c>
      <c r="AU209" s="122" t="s">
        <v>2792</v>
      </c>
      <c r="AV209" s="120"/>
      <c r="AW209" s="122" t="s">
        <v>706</v>
      </c>
      <c r="AX209" s="192" t="str">
        <f>IFERROR(IF(PAC!$X209="F01 - CAPTAÇÃO DE RECURSO",1,""),"")</f>
        <v/>
      </c>
      <c r="AY209" s="192">
        <f>IFERROR(IF(PAC!$X209="F02 - LICITAÇÃO",1,""),"")</f>
        <v>1</v>
      </c>
      <c r="AZ209" s="123" t="str">
        <f>IFERROR(IF(PAC!$X$6:$X$581="F03 - EXECUÇÃO DO OBJETO",1,""),"")</f>
        <v/>
      </c>
      <c r="BA209" s="123" t="str">
        <f>IFERROR(IF(PAC!$X$6:$X$581="F04 - CONCLUÍDA",1,""),"")</f>
        <v/>
      </c>
      <c r="BB209" s="190">
        <f>IF(PAC!$R209&gt;0,0,PAC!$Q209)</f>
        <v>1582620.75</v>
      </c>
    </row>
    <row r="210" spans="1:54" s="1" customFormat="1" ht="63" customHeight="1" thickBot="1">
      <c r="A210" s="88">
        <f t="shared" si="3"/>
        <v>205</v>
      </c>
      <c r="B210" s="88">
        <v>2025</v>
      </c>
      <c r="C210" s="88" t="s">
        <v>605</v>
      </c>
      <c r="D210" s="88" t="s">
        <v>996</v>
      </c>
      <c r="E210" s="102" t="s">
        <v>772</v>
      </c>
      <c r="F210" s="88" t="s">
        <v>53</v>
      </c>
      <c r="G210" s="88" t="s">
        <v>503</v>
      </c>
      <c r="H210" s="40" t="s">
        <v>1230</v>
      </c>
      <c r="I210" s="88" t="s">
        <v>1224</v>
      </c>
      <c r="J210" s="88" t="s">
        <v>410</v>
      </c>
      <c r="K210" s="18">
        <v>1813971.52</v>
      </c>
      <c r="L210" s="18">
        <v>1813971.52</v>
      </c>
      <c r="M210" s="18"/>
      <c r="N210" s="18"/>
      <c r="O210" s="18"/>
      <c r="P210" s="18"/>
      <c r="Q210" s="20">
        <f>SUM(PAC!$M210:$P210)</f>
        <v>0</v>
      </c>
      <c r="R210" s="20"/>
      <c r="S210" s="20">
        <f>IF(PAC!$R210&gt;0,PAC!$R210,PAC!$Q210)</f>
        <v>0</v>
      </c>
      <c r="T210" s="20"/>
      <c r="U210" s="103" t="s">
        <v>1560</v>
      </c>
      <c r="V210" s="103"/>
      <c r="W210" s="104"/>
      <c r="X210" s="104" t="s">
        <v>1405</v>
      </c>
      <c r="Y210" s="101" t="s">
        <v>2413</v>
      </c>
      <c r="Z210" s="87"/>
      <c r="AA210" s="105"/>
      <c r="AB210" s="108"/>
      <c r="AC210" s="40"/>
      <c r="AD210" s="106"/>
      <c r="AE210" s="102"/>
      <c r="AF210" s="40" t="s">
        <v>973</v>
      </c>
      <c r="AG210" s="40"/>
      <c r="AH210" s="40"/>
      <c r="AI210" s="40"/>
      <c r="AJ210" s="87"/>
      <c r="AK210" s="40"/>
      <c r="AL210" s="40"/>
      <c r="AM210" s="40"/>
      <c r="AN210" s="87"/>
      <c r="AO210" s="87"/>
      <c r="AP210" s="87"/>
      <c r="AQ210" s="87"/>
      <c r="AR210" s="107"/>
      <c r="AS210" s="107"/>
      <c r="AT210" s="103" t="s">
        <v>518</v>
      </c>
      <c r="AU210" s="108"/>
      <c r="AV210" s="106"/>
      <c r="AW210" s="108" t="s">
        <v>822</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996</v>
      </c>
      <c r="E211" s="114" t="s">
        <v>773</v>
      </c>
      <c r="F211" s="112" t="s">
        <v>53</v>
      </c>
      <c r="G211" s="112" t="s">
        <v>503</v>
      </c>
      <c r="H211" s="115" t="s">
        <v>1230</v>
      </c>
      <c r="I211" s="112" t="s">
        <v>1224</v>
      </c>
      <c r="J211" s="112" t="s">
        <v>410</v>
      </c>
      <c r="K211" s="31">
        <v>2252245.17</v>
      </c>
      <c r="L211" s="31">
        <v>2252245.17</v>
      </c>
      <c r="M211" s="31"/>
      <c r="N211" s="31"/>
      <c r="O211" s="31"/>
      <c r="P211" s="31"/>
      <c r="Q211" s="33">
        <f>SUM(PAC!$M211:$P211)</f>
        <v>0</v>
      </c>
      <c r="R211" s="33"/>
      <c r="S211" s="33">
        <f>IF(PAC!$R211&gt;0,PAC!$R211,PAC!$Q211)</f>
        <v>0</v>
      </c>
      <c r="T211" s="33"/>
      <c r="U211" s="116" t="s">
        <v>1560</v>
      </c>
      <c r="V211" s="116"/>
      <c r="W211" s="117"/>
      <c r="X211" s="117" t="s">
        <v>1405</v>
      </c>
      <c r="Y211" s="113" t="s">
        <v>2413</v>
      </c>
      <c r="Z211" s="118"/>
      <c r="AA211" s="119"/>
      <c r="AB211" s="122"/>
      <c r="AC211" s="115"/>
      <c r="AD211" s="120"/>
      <c r="AE211" s="114"/>
      <c r="AF211" s="115" t="s">
        <v>973</v>
      </c>
      <c r="AG211" s="115"/>
      <c r="AH211" s="115"/>
      <c r="AI211" s="115"/>
      <c r="AJ211" s="118"/>
      <c r="AK211" s="115"/>
      <c r="AL211" s="115"/>
      <c r="AM211" s="115" t="s">
        <v>715</v>
      </c>
      <c r="AN211" s="118"/>
      <c r="AO211" s="118"/>
      <c r="AP211" s="118"/>
      <c r="AQ211" s="118"/>
      <c r="AR211" s="121"/>
      <c r="AS211" s="121"/>
      <c r="AT211" s="116" t="s">
        <v>518</v>
      </c>
      <c r="AU211" s="122"/>
      <c r="AV211" s="120"/>
      <c r="AW211" s="122" t="s">
        <v>706</v>
      </c>
      <c r="AX211" s="192">
        <f>IFERROR(IF(PAC!$X211="F01 - CAPTAÇÃO DE RECURSO",1,""),"")</f>
        <v>1</v>
      </c>
      <c r="AY211" s="192" t="str">
        <f>IFERROR(IF(PAC!$X211="F02 - LICITAÇÃO",1,""),"")</f>
        <v/>
      </c>
      <c r="AZ211" s="123" t="str">
        <f>IFERROR(IF(PAC!$X$6:$X$581="F03 - EXECUÇÃO DO OBJETO",1,""),"")</f>
        <v/>
      </c>
      <c r="BA211" s="123" t="str">
        <f>IFERROR(IF(PAC!$X$6:$X$581="F04 - CONCLUÍDA",1,""),"")</f>
        <v/>
      </c>
      <c r="BB211" s="190">
        <f>IF(PAC!$R211&gt;0,0,PAC!$Q211)</f>
        <v>0</v>
      </c>
    </row>
    <row r="212" spans="1:54" s="1" customFormat="1" ht="63" customHeight="1" thickBot="1">
      <c r="A212" s="88">
        <f t="shared" si="3"/>
        <v>207</v>
      </c>
      <c r="B212" s="88">
        <v>2025</v>
      </c>
      <c r="C212" s="88" t="s">
        <v>605</v>
      </c>
      <c r="D212" s="88" t="s">
        <v>996</v>
      </c>
      <c r="E212" s="102" t="s">
        <v>774</v>
      </c>
      <c r="F212" s="88" t="s">
        <v>53</v>
      </c>
      <c r="G212" s="88" t="s">
        <v>503</v>
      </c>
      <c r="H212" s="40" t="s">
        <v>1230</v>
      </c>
      <c r="I212" s="88" t="s">
        <v>1224</v>
      </c>
      <c r="J212" s="88" t="s">
        <v>410</v>
      </c>
      <c r="K212" s="18">
        <v>1813971.52</v>
      </c>
      <c r="L212" s="18">
        <v>1813971.52</v>
      </c>
      <c r="M212" s="18"/>
      <c r="N212" s="18"/>
      <c r="O212" s="18"/>
      <c r="P212" s="18"/>
      <c r="Q212" s="20">
        <f>SUM(PAC!$M212:$P212)</f>
        <v>0</v>
      </c>
      <c r="R212" s="20"/>
      <c r="S212" s="20">
        <f>IF(PAC!$R212&gt;0,PAC!$R212,PAC!$Q212)</f>
        <v>0</v>
      </c>
      <c r="T212" s="20"/>
      <c r="U212" s="103" t="s">
        <v>1560</v>
      </c>
      <c r="V212" s="103"/>
      <c r="W212" s="104"/>
      <c r="X212" s="104" t="s">
        <v>1405</v>
      </c>
      <c r="Y212" s="101" t="s">
        <v>2413</v>
      </c>
      <c r="Z212" s="87"/>
      <c r="AA212" s="105"/>
      <c r="AB212" s="108"/>
      <c r="AC212" s="40"/>
      <c r="AD212" s="106"/>
      <c r="AE212" s="102"/>
      <c r="AF212" s="40" t="s">
        <v>973</v>
      </c>
      <c r="AG212" s="40"/>
      <c r="AH212" s="40"/>
      <c r="AI212" s="40"/>
      <c r="AJ212" s="87"/>
      <c r="AK212" s="40"/>
      <c r="AL212" s="40"/>
      <c r="AM212" s="40"/>
      <c r="AN212" s="87"/>
      <c r="AO212" s="87"/>
      <c r="AP212" s="87"/>
      <c r="AQ212" s="87"/>
      <c r="AR212" s="107"/>
      <c r="AS212" s="107"/>
      <c r="AT212" s="103" t="s">
        <v>518</v>
      </c>
      <c r="AU212" s="108"/>
      <c r="AV212" s="106"/>
      <c r="AW212" s="108" t="s">
        <v>822</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996</v>
      </c>
      <c r="E213" s="114" t="s">
        <v>775</v>
      </c>
      <c r="F213" s="112" t="s">
        <v>53</v>
      </c>
      <c r="G213" s="112" t="s">
        <v>503</v>
      </c>
      <c r="H213" s="115" t="s">
        <v>1230</v>
      </c>
      <c r="I213" s="112" t="s">
        <v>1224</v>
      </c>
      <c r="J213" s="112" t="s">
        <v>420</v>
      </c>
      <c r="K213" s="31">
        <v>2067957.78</v>
      </c>
      <c r="L213" s="31">
        <v>2067957.78</v>
      </c>
      <c r="M213" s="31"/>
      <c r="N213" s="31"/>
      <c r="O213" s="31"/>
      <c r="P213" s="31"/>
      <c r="Q213" s="33">
        <f>SUM(PAC!$M213:$P213)</f>
        <v>0</v>
      </c>
      <c r="R213" s="33"/>
      <c r="S213" s="33">
        <f>IF(PAC!$R213&gt;0,PAC!$R213,PAC!$Q213)</f>
        <v>0</v>
      </c>
      <c r="T213" s="33"/>
      <c r="U213" s="116" t="s">
        <v>1560</v>
      </c>
      <c r="V213" s="116"/>
      <c r="W213" s="117"/>
      <c r="X213" s="117" t="s">
        <v>1405</v>
      </c>
      <c r="Y213" s="113" t="s">
        <v>2413</v>
      </c>
      <c r="Z213" s="118"/>
      <c r="AA213" s="119"/>
      <c r="AB213" s="122"/>
      <c r="AC213" s="115"/>
      <c r="AD213" s="120"/>
      <c r="AE213" s="114"/>
      <c r="AF213" s="115" t="s">
        <v>973</v>
      </c>
      <c r="AG213" s="115"/>
      <c r="AH213" s="115"/>
      <c r="AI213" s="115"/>
      <c r="AJ213" s="118"/>
      <c r="AK213" s="115"/>
      <c r="AL213" s="115"/>
      <c r="AM213" s="115" t="s">
        <v>715</v>
      </c>
      <c r="AN213" s="118"/>
      <c r="AO213" s="118"/>
      <c r="AP213" s="118"/>
      <c r="AQ213" s="118"/>
      <c r="AR213" s="121"/>
      <c r="AS213" s="121"/>
      <c r="AT213" s="116" t="s">
        <v>518</v>
      </c>
      <c r="AU213" s="122"/>
      <c r="AV213" s="120"/>
      <c r="AW213" s="122" t="s">
        <v>822</v>
      </c>
      <c r="AX213" s="192">
        <f>IFERROR(IF(PAC!$X213="F01 - CAPTAÇÃO DE RECURSO",1,""),"")</f>
        <v>1</v>
      </c>
      <c r="AY213" s="192" t="str">
        <f>IFERROR(IF(PAC!$X213="F02 - LICITAÇÃO",1,""),"")</f>
        <v/>
      </c>
      <c r="AZ213" s="123" t="str">
        <f>IFERROR(IF(PAC!$X$6:$X$581="F03 - EXECUÇÃO DO OBJETO",1,""),"")</f>
        <v/>
      </c>
      <c r="BA213" s="123" t="str">
        <f>IFERROR(IF(PAC!$X$6:$X$581="F04 - CONCLUÍDA",1,""),"")</f>
        <v/>
      </c>
      <c r="BB213" s="190">
        <f>IF(PAC!$R213&gt;0,0,PAC!$Q213)</f>
        <v>0</v>
      </c>
    </row>
    <row r="214" spans="1:54" s="1" customFormat="1" ht="63" customHeight="1" thickBot="1">
      <c r="A214" s="88">
        <f t="shared" si="3"/>
        <v>209</v>
      </c>
      <c r="B214" s="88">
        <v>2025</v>
      </c>
      <c r="C214" s="88" t="s">
        <v>605</v>
      </c>
      <c r="D214" s="88" t="s">
        <v>996</v>
      </c>
      <c r="E214" s="102" t="s">
        <v>776</v>
      </c>
      <c r="F214" s="88" t="s">
        <v>53</v>
      </c>
      <c r="G214" s="88" t="s">
        <v>503</v>
      </c>
      <c r="H214" s="40" t="s">
        <v>1230</v>
      </c>
      <c r="I214" s="88" t="s">
        <v>1224</v>
      </c>
      <c r="J214" s="88" t="s">
        <v>422</v>
      </c>
      <c r="K214" s="18">
        <v>2101720.36</v>
      </c>
      <c r="L214" s="18">
        <v>2101720.36</v>
      </c>
      <c r="M214" s="18"/>
      <c r="N214" s="18"/>
      <c r="O214" s="18"/>
      <c r="P214" s="18"/>
      <c r="Q214" s="20">
        <f>SUM(PAC!$M214:$P214)</f>
        <v>0</v>
      </c>
      <c r="R214" s="20"/>
      <c r="S214" s="20">
        <f>IF(PAC!$R214&gt;0,PAC!$R214,PAC!$Q214)</f>
        <v>0</v>
      </c>
      <c r="T214" s="20"/>
      <c r="U214" s="103" t="s">
        <v>1560</v>
      </c>
      <c r="V214" s="103"/>
      <c r="W214" s="104"/>
      <c r="X214" s="104" t="s">
        <v>1405</v>
      </c>
      <c r="Y214" s="101" t="s">
        <v>2413</v>
      </c>
      <c r="Z214" s="87"/>
      <c r="AA214" s="105"/>
      <c r="AB214" s="108"/>
      <c r="AC214" s="40"/>
      <c r="AD214" s="106"/>
      <c r="AE214" s="102"/>
      <c r="AF214" s="40" t="s">
        <v>973</v>
      </c>
      <c r="AG214" s="40"/>
      <c r="AH214" s="40"/>
      <c r="AI214" s="40"/>
      <c r="AJ214" s="87"/>
      <c r="AK214" s="40"/>
      <c r="AL214" s="40"/>
      <c r="AM214" s="40" t="s">
        <v>715</v>
      </c>
      <c r="AN214" s="87"/>
      <c r="AO214" s="87"/>
      <c r="AP214" s="87"/>
      <c r="AQ214" s="87"/>
      <c r="AR214" s="107"/>
      <c r="AS214" s="107"/>
      <c r="AT214" s="103" t="s">
        <v>518</v>
      </c>
      <c r="AU214" s="108"/>
      <c r="AV214" s="106"/>
      <c r="AW214" s="108" t="s">
        <v>706</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996</v>
      </c>
      <c r="E215" s="114" t="s">
        <v>777</v>
      </c>
      <c r="F215" s="112" t="s">
        <v>53</v>
      </c>
      <c r="G215" s="112" t="s">
        <v>503</v>
      </c>
      <c r="H215" s="115" t="s">
        <v>1230</v>
      </c>
      <c r="I215" s="112" t="s">
        <v>1224</v>
      </c>
      <c r="J215" s="112" t="s">
        <v>429</v>
      </c>
      <c r="K215" s="31">
        <v>3694188.52</v>
      </c>
      <c r="L215" s="31">
        <v>3694188.52</v>
      </c>
      <c r="M215" s="31"/>
      <c r="N215" s="31"/>
      <c r="O215" s="31"/>
      <c r="P215" s="31"/>
      <c r="Q215" s="33">
        <f>SUM(PAC!$M215:$P215)</f>
        <v>0</v>
      </c>
      <c r="R215" s="33"/>
      <c r="S215" s="33">
        <f>IF(PAC!$R215&gt;0,PAC!$R215,PAC!$Q215)</f>
        <v>0</v>
      </c>
      <c r="T215" s="33"/>
      <c r="U215" s="116" t="s">
        <v>1560</v>
      </c>
      <c r="V215" s="116"/>
      <c r="W215" s="117"/>
      <c r="X215" s="117" t="s">
        <v>1405</v>
      </c>
      <c r="Y215" s="113" t="s">
        <v>2413</v>
      </c>
      <c r="Z215" s="118"/>
      <c r="AA215" s="119"/>
      <c r="AB215" s="122"/>
      <c r="AC215" s="115"/>
      <c r="AD215" s="120"/>
      <c r="AE215" s="114"/>
      <c r="AF215" s="115" t="s">
        <v>973</v>
      </c>
      <c r="AG215" s="115"/>
      <c r="AH215" s="115"/>
      <c r="AI215" s="115"/>
      <c r="AJ215" s="118"/>
      <c r="AK215" s="115"/>
      <c r="AL215" s="115"/>
      <c r="AM215" s="115" t="s">
        <v>715</v>
      </c>
      <c r="AN215" s="118"/>
      <c r="AO215" s="118"/>
      <c r="AP215" s="118"/>
      <c r="AQ215" s="118"/>
      <c r="AR215" s="121"/>
      <c r="AS215" s="121"/>
      <c r="AT215" s="116" t="s">
        <v>518</v>
      </c>
      <c r="AU215" s="122"/>
      <c r="AV215" s="120"/>
      <c r="AW215" s="122" t="s">
        <v>822</v>
      </c>
      <c r="AX215" s="192">
        <f>IFERROR(IF(PAC!$X215="F01 - CAPTAÇÃO DE RECURSO",1,""),"")</f>
        <v>1</v>
      </c>
      <c r="AY215" s="192" t="str">
        <f>IFERROR(IF(PAC!$X215="F02 - LICITAÇÃO",1,""),"")</f>
        <v/>
      </c>
      <c r="AZ215" s="123" t="str">
        <f>IFERROR(IF(PAC!$X$6:$X$581="F03 - EXECUÇÃO DO OBJETO",1,""),"")</f>
        <v/>
      </c>
      <c r="BA215" s="123" t="str">
        <f>IFERROR(IF(PAC!$X$6:$X$581="F04 - CONCLUÍDA",1,""),"")</f>
        <v/>
      </c>
      <c r="BB215" s="190">
        <f>IF(PAC!$R215&gt;0,0,PAC!$Q215)</f>
        <v>0</v>
      </c>
    </row>
    <row r="216" spans="1:54" s="1" customFormat="1" ht="63" customHeight="1" thickBot="1">
      <c r="A216" s="88">
        <f t="shared" si="3"/>
        <v>211</v>
      </c>
      <c r="B216" s="88">
        <v>2025</v>
      </c>
      <c r="C216" s="88" t="s">
        <v>605</v>
      </c>
      <c r="D216" s="88" t="s">
        <v>996</v>
      </c>
      <c r="E216" s="102" t="s">
        <v>778</v>
      </c>
      <c r="F216" s="88" t="s">
        <v>53</v>
      </c>
      <c r="G216" s="88" t="s">
        <v>503</v>
      </c>
      <c r="H216" s="40" t="s">
        <v>1230</v>
      </c>
      <c r="I216" s="88" t="s">
        <v>1224</v>
      </c>
      <c r="J216" s="88" t="s">
        <v>429</v>
      </c>
      <c r="K216" s="18">
        <v>2270084.38</v>
      </c>
      <c r="L216" s="18">
        <v>2270084.38</v>
      </c>
      <c r="M216" s="18"/>
      <c r="N216" s="18"/>
      <c r="O216" s="18"/>
      <c r="P216" s="18"/>
      <c r="Q216" s="20">
        <f>SUM(PAC!$M216:$P216)</f>
        <v>0</v>
      </c>
      <c r="R216" s="20"/>
      <c r="S216" s="20">
        <f>IF(PAC!$R216&gt;0,PAC!$R216,PAC!$Q216)</f>
        <v>0</v>
      </c>
      <c r="T216" s="20"/>
      <c r="U216" s="103" t="s">
        <v>1560</v>
      </c>
      <c r="V216" s="103"/>
      <c r="W216" s="104"/>
      <c r="X216" s="104" t="s">
        <v>1405</v>
      </c>
      <c r="Y216" s="101" t="s">
        <v>2413</v>
      </c>
      <c r="Z216" s="87"/>
      <c r="AA216" s="105"/>
      <c r="AB216" s="108"/>
      <c r="AC216" s="40"/>
      <c r="AD216" s="106"/>
      <c r="AE216" s="102"/>
      <c r="AF216" s="40" t="s">
        <v>973</v>
      </c>
      <c r="AG216" s="40"/>
      <c r="AH216" s="40"/>
      <c r="AI216" s="40"/>
      <c r="AJ216" s="87"/>
      <c r="AK216" s="40"/>
      <c r="AL216" s="40"/>
      <c r="AM216" s="40" t="s">
        <v>715</v>
      </c>
      <c r="AN216" s="87"/>
      <c r="AO216" s="87"/>
      <c r="AP216" s="87"/>
      <c r="AQ216" s="87"/>
      <c r="AR216" s="107"/>
      <c r="AS216" s="107"/>
      <c r="AT216" s="103" t="s">
        <v>518</v>
      </c>
      <c r="AU216" s="108"/>
      <c r="AV216" s="106"/>
      <c r="AW216" s="108" t="s">
        <v>822</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996</v>
      </c>
      <c r="E217" s="114" t="s">
        <v>2609</v>
      </c>
      <c r="F217" s="112" t="s">
        <v>53</v>
      </c>
      <c r="G217" s="112" t="s">
        <v>503</v>
      </c>
      <c r="H217" s="115" t="s">
        <v>1230</v>
      </c>
      <c r="I217" s="112" t="s">
        <v>1224</v>
      </c>
      <c r="J217" s="112" t="s">
        <v>361</v>
      </c>
      <c r="K217" s="31"/>
      <c r="L217" s="31">
        <v>709014.09</v>
      </c>
      <c r="M217" s="31">
        <v>709014.09</v>
      </c>
      <c r="N217" s="31"/>
      <c r="O217" s="31"/>
      <c r="P217" s="31"/>
      <c r="Q217" s="33">
        <f>SUM(PAC!$M217:$P217)</f>
        <v>709014.09</v>
      </c>
      <c r="R217" s="33"/>
      <c r="S217" s="33">
        <f>IF(PAC!$R217&gt;0,PAC!$R217,PAC!$Q217)</f>
        <v>709014.09</v>
      </c>
      <c r="T217" s="33"/>
      <c r="U217" s="116" t="s">
        <v>1556</v>
      </c>
      <c r="V217" s="116"/>
      <c r="W217" s="117"/>
      <c r="X217" s="117" t="s">
        <v>1404</v>
      </c>
      <c r="Y217" s="113" t="s">
        <v>2407</v>
      </c>
      <c r="Z217" s="118"/>
      <c r="AA217" s="119"/>
      <c r="AB217" s="122" t="s">
        <v>1450</v>
      </c>
      <c r="AC217" s="115" t="s">
        <v>2535</v>
      </c>
      <c r="AD217" s="120">
        <v>46300</v>
      </c>
      <c r="AE217" s="114" t="s">
        <v>2793</v>
      </c>
      <c r="AF217" s="115" t="s">
        <v>1623</v>
      </c>
      <c r="AG217" s="115" t="s">
        <v>1685</v>
      </c>
      <c r="AH217" s="115" t="s">
        <v>963</v>
      </c>
      <c r="AI217" s="115"/>
      <c r="AJ217" s="118"/>
      <c r="AK217" s="115" t="s">
        <v>1664</v>
      </c>
      <c r="AL217" s="115" t="s">
        <v>2062</v>
      </c>
      <c r="AM217" s="115" t="s">
        <v>715</v>
      </c>
      <c r="AN217" s="118">
        <v>46274</v>
      </c>
      <c r="AO217" s="118">
        <v>46300</v>
      </c>
      <c r="AP217" s="118"/>
      <c r="AQ217" s="118"/>
      <c r="AR217" s="121"/>
      <c r="AS217" s="121"/>
      <c r="AT217" s="116" t="s">
        <v>2610</v>
      </c>
      <c r="AU217" s="122" t="s">
        <v>2792</v>
      </c>
      <c r="AV217" s="120"/>
      <c r="AW217" s="122" t="s">
        <v>706</v>
      </c>
      <c r="AX217" s="192" t="str">
        <f>IFERROR(IF(PAC!$X217="F01 - CAPTAÇÃO DE RECURSO",1,""),"")</f>
        <v/>
      </c>
      <c r="AY217" s="192">
        <f>IFERROR(IF(PAC!$X217="F02 - LICITAÇÃO",1,""),"")</f>
        <v>1</v>
      </c>
      <c r="AZ217" s="123" t="str">
        <f>IFERROR(IF(PAC!$X$6:$X$581="F03 - EXECUÇÃO DO OBJETO",1,""),"")</f>
        <v/>
      </c>
      <c r="BA217" s="123" t="str">
        <f>IFERROR(IF(PAC!$X$6:$X$581="F04 - CONCLUÍDA",1,""),"")</f>
        <v/>
      </c>
      <c r="BB217" s="190">
        <f>IF(PAC!$R217&gt;0,0,PAC!$Q217)</f>
        <v>709014.09</v>
      </c>
    </row>
    <row r="218" spans="1:54" s="1" customFormat="1" ht="63" customHeight="1" thickBot="1">
      <c r="A218" s="88">
        <f t="shared" si="3"/>
        <v>213</v>
      </c>
      <c r="B218" s="88">
        <v>2025</v>
      </c>
      <c r="C218" s="88" t="s">
        <v>605</v>
      </c>
      <c r="D218" s="88" t="s">
        <v>996</v>
      </c>
      <c r="E218" s="102" t="s">
        <v>779</v>
      </c>
      <c r="F218" s="88" t="s">
        <v>53</v>
      </c>
      <c r="G218" s="88" t="s">
        <v>503</v>
      </c>
      <c r="H218" s="40" t="s">
        <v>1230</v>
      </c>
      <c r="I218" s="88" t="s">
        <v>1224</v>
      </c>
      <c r="J218" s="88" t="s">
        <v>440</v>
      </c>
      <c r="K218" s="18">
        <v>1389423.79</v>
      </c>
      <c r="L218" s="18">
        <v>1389423.79</v>
      </c>
      <c r="M218" s="18"/>
      <c r="N218" s="18"/>
      <c r="O218" s="18"/>
      <c r="P218" s="18"/>
      <c r="Q218" s="20">
        <f>SUM(PAC!$M218:$P218)</f>
        <v>0</v>
      </c>
      <c r="R218" s="20"/>
      <c r="S218" s="20">
        <f>IF(PAC!$R218&gt;0,PAC!$R218,PAC!$Q218)</f>
        <v>0</v>
      </c>
      <c r="T218" s="20"/>
      <c r="U218" s="103" t="s">
        <v>1560</v>
      </c>
      <c r="V218" s="103"/>
      <c r="W218" s="104"/>
      <c r="X218" s="104" t="s">
        <v>1405</v>
      </c>
      <c r="Y218" s="101" t="s">
        <v>2413</v>
      </c>
      <c r="Z218" s="87"/>
      <c r="AA218" s="105"/>
      <c r="AB218" s="108"/>
      <c r="AC218" s="40"/>
      <c r="AD218" s="106"/>
      <c r="AE218" s="102"/>
      <c r="AF218" s="40" t="s">
        <v>973</v>
      </c>
      <c r="AG218" s="40"/>
      <c r="AH218" s="40"/>
      <c r="AI218" s="40"/>
      <c r="AJ218" s="87"/>
      <c r="AK218" s="40"/>
      <c r="AL218" s="40"/>
      <c r="AM218" s="40" t="s">
        <v>715</v>
      </c>
      <c r="AN218" s="87"/>
      <c r="AO218" s="87"/>
      <c r="AP218" s="87"/>
      <c r="AQ218" s="87"/>
      <c r="AR218" s="107"/>
      <c r="AS218" s="107"/>
      <c r="AT218" s="103" t="s">
        <v>518</v>
      </c>
      <c r="AU218" s="108"/>
      <c r="AV218" s="106"/>
      <c r="AW218" s="108" t="s">
        <v>822</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996</v>
      </c>
      <c r="E219" s="114" t="s">
        <v>780</v>
      </c>
      <c r="F219" s="112" t="s">
        <v>53</v>
      </c>
      <c r="G219" s="112" t="s">
        <v>503</v>
      </c>
      <c r="H219" s="115" t="s">
        <v>1230</v>
      </c>
      <c r="I219" s="112" t="s">
        <v>1224</v>
      </c>
      <c r="J219" s="112" t="s">
        <v>440</v>
      </c>
      <c r="K219" s="31">
        <v>2622226.7400000002</v>
      </c>
      <c r="L219" s="31">
        <v>2622226.7400000002</v>
      </c>
      <c r="M219" s="31"/>
      <c r="N219" s="31"/>
      <c r="O219" s="31"/>
      <c r="P219" s="31"/>
      <c r="Q219" s="33">
        <f>SUM(PAC!$M219:$P219)</f>
        <v>0</v>
      </c>
      <c r="R219" s="33"/>
      <c r="S219" s="33">
        <f>IF(PAC!$R219&gt;0,PAC!$R219,PAC!$Q219)</f>
        <v>0</v>
      </c>
      <c r="T219" s="33"/>
      <c r="U219" s="116" t="s">
        <v>1560</v>
      </c>
      <c r="V219" s="116"/>
      <c r="W219" s="117"/>
      <c r="X219" s="117" t="s">
        <v>1405</v>
      </c>
      <c r="Y219" s="113" t="s">
        <v>2413</v>
      </c>
      <c r="Z219" s="118"/>
      <c r="AA219" s="119"/>
      <c r="AB219" s="122"/>
      <c r="AC219" s="115"/>
      <c r="AD219" s="120"/>
      <c r="AE219" s="114"/>
      <c r="AF219" s="115" t="s">
        <v>973</v>
      </c>
      <c r="AG219" s="115"/>
      <c r="AH219" s="115"/>
      <c r="AI219" s="115"/>
      <c r="AJ219" s="118"/>
      <c r="AK219" s="115"/>
      <c r="AL219" s="115"/>
      <c r="AM219" s="115" t="s">
        <v>715</v>
      </c>
      <c r="AN219" s="118"/>
      <c r="AO219" s="118"/>
      <c r="AP219" s="118"/>
      <c r="AQ219" s="118"/>
      <c r="AR219" s="121"/>
      <c r="AS219" s="121"/>
      <c r="AT219" s="116" t="s">
        <v>518</v>
      </c>
      <c r="AU219" s="122"/>
      <c r="AV219" s="120"/>
      <c r="AW219" s="122" t="s">
        <v>822</v>
      </c>
      <c r="AX219" s="192">
        <f>IFERROR(IF(PAC!$X219="F01 - CAPTAÇÃO DE RECURSO",1,""),"")</f>
        <v>1</v>
      </c>
      <c r="AY219" s="192" t="str">
        <f>IFERROR(IF(PAC!$X219="F02 - LICITAÇÃO",1,""),"")</f>
        <v/>
      </c>
      <c r="AZ219" s="123" t="str">
        <f>IFERROR(IF(PAC!$X$6:$X$581="F03 - EXECUÇÃO DO OBJETO",1,""),"")</f>
        <v/>
      </c>
      <c r="BA219" s="123" t="str">
        <f>IFERROR(IF(PAC!$X$6:$X$581="F04 - CONCLUÍDA",1,""),"")</f>
        <v/>
      </c>
      <c r="BB219" s="190">
        <f>IF(PAC!$R219&gt;0,0,PAC!$Q219)</f>
        <v>0</v>
      </c>
    </row>
    <row r="220" spans="1:54" s="1" customFormat="1" ht="63" customHeight="1" thickBot="1">
      <c r="A220" s="88">
        <f t="shared" si="3"/>
        <v>215</v>
      </c>
      <c r="B220" s="88">
        <v>2025</v>
      </c>
      <c r="C220" s="88" t="s">
        <v>605</v>
      </c>
      <c r="D220" s="88" t="s">
        <v>996</v>
      </c>
      <c r="E220" s="102" t="s">
        <v>781</v>
      </c>
      <c r="F220" s="88" t="s">
        <v>53</v>
      </c>
      <c r="G220" s="88" t="s">
        <v>503</v>
      </c>
      <c r="H220" s="40" t="s">
        <v>1230</v>
      </c>
      <c r="I220" s="88" t="s">
        <v>1224</v>
      </c>
      <c r="J220" s="88" t="s">
        <v>440</v>
      </c>
      <c r="K220" s="18">
        <v>1767470.85</v>
      </c>
      <c r="L220" s="18">
        <v>1767470.85</v>
      </c>
      <c r="M220" s="18"/>
      <c r="N220" s="18"/>
      <c r="O220" s="18"/>
      <c r="P220" s="18"/>
      <c r="Q220" s="20">
        <f>SUM(PAC!$M220:$P220)</f>
        <v>0</v>
      </c>
      <c r="R220" s="20"/>
      <c r="S220" s="20">
        <f>IF(PAC!$R220&gt;0,PAC!$R220,PAC!$Q220)</f>
        <v>0</v>
      </c>
      <c r="T220" s="20"/>
      <c r="U220" s="103" t="s">
        <v>1560</v>
      </c>
      <c r="V220" s="103"/>
      <c r="W220" s="104"/>
      <c r="X220" s="104" t="s">
        <v>1405</v>
      </c>
      <c r="Y220" s="101" t="s">
        <v>2413</v>
      </c>
      <c r="Z220" s="87"/>
      <c r="AA220" s="105"/>
      <c r="AB220" s="108"/>
      <c r="AC220" s="40"/>
      <c r="AD220" s="106"/>
      <c r="AE220" s="102"/>
      <c r="AF220" s="40" t="s">
        <v>973</v>
      </c>
      <c r="AG220" s="40"/>
      <c r="AH220" s="40"/>
      <c r="AI220" s="40"/>
      <c r="AJ220" s="87"/>
      <c r="AK220" s="40"/>
      <c r="AL220" s="40"/>
      <c r="AM220" s="40" t="s">
        <v>715</v>
      </c>
      <c r="AN220" s="87"/>
      <c r="AO220" s="87"/>
      <c r="AP220" s="87"/>
      <c r="AQ220" s="87"/>
      <c r="AR220" s="107"/>
      <c r="AS220" s="107"/>
      <c r="AT220" s="103" t="s">
        <v>518</v>
      </c>
      <c r="AU220" s="108"/>
      <c r="AV220" s="106"/>
      <c r="AW220" s="108" t="s">
        <v>822</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996</v>
      </c>
      <c r="E221" s="114" t="s">
        <v>2006</v>
      </c>
      <c r="F221" s="112" t="s">
        <v>53</v>
      </c>
      <c r="G221" s="112" t="s">
        <v>503</v>
      </c>
      <c r="H221" s="115" t="s">
        <v>1230</v>
      </c>
      <c r="I221" s="112" t="s">
        <v>1224</v>
      </c>
      <c r="J221" s="112" t="s">
        <v>361</v>
      </c>
      <c r="K221" s="31"/>
      <c r="L221" s="31">
        <v>789200.22</v>
      </c>
      <c r="M221" s="31">
        <v>789200.22</v>
      </c>
      <c r="N221" s="31"/>
      <c r="O221" s="31"/>
      <c r="P221" s="31"/>
      <c r="Q221" s="33">
        <f>SUM(PAC!$M221:$P221)</f>
        <v>789200.22</v>
      </c>
      <c r="R221" s="33">
        <v>260325.44</v>
      </c>
      <c r="S221" s="33">
        <f>IF(PAC!$R221&gt;0,PAC!$R221,PAC!$Q221)</f>
        <v>260325.44</v>
      </c>
      <c r="T221" s="33" t="s">
        <v>1576</v>
      </c>
      <c r="U221" s="116" t="s">
        <v>1556</v>
      </c>
      <c r="V221" s="116"/>
      <c r="W221" s="117">
        <v>16</v>
      </c>
      <c r="X221" s="117" t="s">
        <v>1404</v>
      </c>
      <c r="Y221" s="113" t="s">
        <v>2407</v>
      </c>
      <c r="Z221" s="118"/>
      <c r="AA221" s="119"/>
      <c r="AB221" s="122" t="s">
        <v>1455</v>
      </c>
      <c r="AC221" s="115" t="s">
        <v>2556</v>
      </c>
      <c r="AD221" s="120"/>
      <c r="AE221" s="114" t="s">
        <v>2564</v>
      </c>
      <c r="AF221" s="115" t="s">
        <v>1623</v>
      </c>
      <c r="AG221" s="115" t="s">
        <v>1685</v>
      </c>
      <c r="AH221" s="115" t="s">
        <v>963</v>
      </c>
      <c r="AI221" s="115"/>
      <c r="AJ221" s="118"/>
      <c r="AK221" s="115" t="s">
        <v>1665</v>
      </c>
      <c r="AL221" s="115" t="s">
        <v>2055</v>
      </c>
      <c r="AM221" s="115" t="s">
        <v>715</v>
      </c>
      <c r="AN221" s="118">
        <v>46143</v>
      </c>
      <c r="AO221" s="118">
        <v>46189</v>
      </c>
      <c r="AP221" s="118">
        <v>46253</v>
      </c>
      <c r="AQ221" s="118"/>
      <c r="AR221" s="121"/>
      <c r="AS221" s="121"/>
      <c r="AT221" s="116" t="s">
        <v>2712</v>
      </c>
      <c r="AU221" s="122" t="s">
        <v>2563</v>
      </c>
      <c r="AV221" s="120"/>
      <c r="AW221" s="122" t="s">
        <v>706</v>
      </c>
      <c r="AX221" s="192" t="str">
        <f>IFERROR(IF(PAC!$X221="F01 - CAPTAÇÃO DE RECURSO",1,""),"")</f>
        <v/>
      </c>
      <c r="AY221" s="192">
        <f>IFERROR(IF(PAC!$X221="F02 - LICITAÇÃO",1,""),"")</f>
        <v>1</v>
      </c>
      <c r="AZ221" s="123" t="str">
        <f>IFERROR(IF(PAC!$X$6:$X$581="F03 - EXECUÇÃO DO OBJETO",1,""),"")</f>
        <v/>
      </c>
      <c r="BA221" s="123" t="str">
        <f>IFERROR(IF(PAC!$X$6:$X$581="F04 - CONCLUÍDA",1,""),"")</f>
        <v/>
      </c>
      <c r="BB221" s="190">
        <f>IF(PAC!$R221&gt;0,0,PAC!$Q221)</f>
        <v>0</v>
      </c>
    </row>
    <row r="222" spans="1:54" s="1" customFormat="1" ht="63" customHeight="1" thickBot="1">
      <c r="A222" s="88">
        <f t="shared" si="3"/>
        <v>217</v>
      </c>
      <c r="B222" s="88">
        <v>2025</v>
      </c>
      <c r="C222" s="88" t="s">
        <v>605</v>
      </c>
      <c r="D222" s="88" t="s">
        <v>996</v>
      </c>
      <c r="E222" s="102" t="s">
        <v>782</v>
      </c>
      <c r="F222" s="88" t="s">
        <v>53</v>
      </c>
      <c r="G222" s="88" t="s">
        <v>503</v>
      </c>
      <c r="H222" s="40" t="s">
        <v>1230</v>
      </c>
      <c r="I222" s="88" t="s">
        <v>1224</v>
      </c>
      <c r="J222" s="88" t="s">
        <v>361</v>
      </c>
      <c r="K222" s="18">
        <v>3615409.18</v>
      </c>
      <c r="L222" s="18">
        <v>3615409.18</v>
      </c>
      <c r="M222" s="18"/>
      <c r="N222" s="18"/>
      <c r="O222" s="18"/>
      <c r="P222" s="18"/>
      <c r="Q222" s="20">
        <f>SUM(PAC!$M222:$P222)</f>
        <v>0</v>
      </c>
      <c r="R222" s="20"/>
      <c r="S222" s="20">
        <f>IF(PAC!$R222&gt;0,PAC!$R222,PAC!$Q222)</f>
        <v>0</v>
      </c>
      <c r="T222" s="20"/>
      <c r="U222" s="103" t="s">
        <v>1560</v>
      </c>
      <c r="V222" s="103"/>
      <c r="W222" s="104"/>
      <c r="X222" s="104" t="s">
        <v>1405</v>
      </c>
      <c r="Y222" s="101" t="s">
        <v>2413</v>
      </c>
      <c r="Z222" s="87"/>
      <c r="AA222" s="105"/>
      <c r="AB222" s="108"/>
      <c r="AC222" s="40"/>
      <c r="AD222" s="106"/>
      <c r="AE222" s="102"/>
      <c r="AF222" s="40" t="s">
        <v>974</v>
      </c>
      <c r="AG222" s="40"/>
      <c r="AH222" s="40"/>
      <c r="AI222" s="40"/>
      <c r="AJ222" s="87"/>
      <c r="AK222" s="40"/>
      <c r="AL222" s="40"/>
      <c r="AM222" s="40" t="s">
        <v>715</v>
      </c>
      <c r="AN222" s="87"/>
      <c r="AO222" s="87"/>
      <c r="AP222" s="87"/>
      <c r="AQ222" s="87"/>
      <c r="AR222" s="107"/>
      <c r="AS222" s="107"/>
      <c r="AT222" s="103" t="s">
        <v>518</v>
      </c>
      <c r="AU222" s="108"/>
      <c r="AV222" s="106"/>
      <c r="AW222" s="108" t="s">
        <v>822</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996</v>
      </c>
      <c r="E223" s="114" t="s">
        <v>783</v>
      </c>
      <c r="F223" s="112" t="s">
        <v>53</v>
      </c>
      <c r="G223" s="112" t="s">
        <v>503</v>
      </c>
      <c r="H223" s="115" t="s">
        <v>1230</v>
      </c>
      <c r="I223" s="112" t="s">
        <v>1224</v>
      </c>
      <c r="J223" s="112" t="s">
        <v>361</v>
      </c>
      <c r="K223" s="31">
        <v>1301265.95</v>
      </c>
      <c r="L223" s="31">
        <v>1301265.95</v>
      </c>
      <c r="M223" s="31"/>
      <c r="N223" s="31"/>
      <c r="O223" s="31"/>
      <c r="P223" s="31"/>
      <c r="Q223" s="33">
        <f>SUM(PAC!$M223:$P223)</f>
        <v>0</v>
      </c>
      <c r="R223" s="33"/>
      <c r="S223" s="33">
        <f>IF(PAC!$R223&gt;0,PAC!$R223,PAC!$Q223)</f>
        <v>0</v>
      </c>
      <c r="T223" s="33"/>
      <c r="U223" s="116" t="s">
        <v>1560</v>
      </c>
      <c r="V223" s="116"/>
      <c r="W223" s="117"/>
      <c r="X223" s="117" t="s">
        <v>1405</v>
      </c>
      <c r="Y223" s="113" t="s">
        <v>2413</v>
      </c>
      <c r="Z223" s="118"/>
      <c r="AA223" s="119"/>
      <c r="AB223" s="122"/>
      <c r="AC223" s="115"/>
      <c r="AD223" s="120"/>
      <c r="AE223" s="114"/>
      <c r="AF223" s="115" t="s">
        <v>974</v>
      </c>
      <c r="AG223" s="115"/>
      <c r="AH223" s="115"/>
      <c r="AI223" s="115"/>
      <c r="AJ223" s="118"/>
      <c r="AK223" s="115"/>
      <c r="AL223" s="115"/>
      <c r="AM223" s="115" t="s">
        <v>715</v>
      </c>
      <c r="AN223" s="118"/>
      <c r="AO223" s="118"/>
      <c r="AP223" s="118"/>
      <c r="AQ223" s="118"/>
      <c r="AR223" s="121"/>
      <c r="AS223" s="121"/>
      <c r="AT223" s="116" t="s">
        <v>518</v>
      </c>
      <c r="AU223" s="122"/>
      <c r="AV223" s="120"/>
      <c r="AW223" s="122" t="s">
        <v>822</v>
      </c>
      <c r="AX223" s="192">
        <f>IFERROR(IF(PAC!$X223="F01 - CAPTAÇÃO DE RECURSO",1,""),"")</f>
        <v>1</v>
      </c>
      <c r="AY223" s="192" t="str">
        <f>IFERROR(IF(PAC!$X223="F02 - LICITAÇÃO",1,""),"")</f>
        <v/>
      </c>
      <c r="AZ223" s="123" t="str">
        <f>IFERROR(IF(PAC!$X$6:$X$581="F03 - EXECUÇÃO DO OBJETO",1,""),"")</f>
        <v/>
      </c>
      <c r="BA223" s="123" t="str">
        <f>IFERROR(IF(PAC!$X$6:$X$581="F04 - CONCLUÍDA",1,""),"")</f>
        <v/>
      </c>
      <c r="BB223" s="190">
        <f>IF(PAC!$R223&gt;0,0,PAC!$Q223)</f>
        <v>0</v>
      </c>
    </row>
    <row r="224" spans="1:54" s="1" customFormat="1" ht="63" customHeight="1" thickBot="1">
      <c r="A224" s="88">
        <f t="shared" si="3"/>
        <v>219</v>
      </c>
      <c r="B224" s="88">
        <v>2025</v>
      </c>
      <c r="C224" s="88" t="s">
        <v>605</v>
      </c>
      <c r="D224" s="88" t="s">
        <v>996</v>
      </c>
      <c r="E224" s="102" t="s">
        <v>2008</v>
      </c>
      <c r="F224" s="88" t="s">
        <v>53</v>
      </c>
      <c r="G224" s="88" t="s">
        <v>503</v>
      </c>
      <c r="H224" s="40" t="s">
        <v>1230</v>
      </c>
      <c r="I224" s="88" t="s">
        <v>1224</v>
      </c>
      <c r="J224" s="88" t="s">
        <v>361</v>
      </c>
      <c r="K224" s="18"/>
      <c r="L224" s="18">
        <v>1941344.49</v>
      </c>
      <c r="M224" s="18">
        <v>1941344.49</v>
      </c>
      <c r="N224" s="18"/>
      <c r="O224" s="18"/>
      <c r="P224" s="18"/>
      <c r="Q224" s="20">
        <f>SUM(PAC!$M224:$P224)</f>
        <v>1941344.49</v>
      </c>
      <c r="R224" s="20">
        <v>864443.1</v>
      </c>
      <c r="S224" s="20">
        <f>IF(PAC!$R224&gt;0,PAC!$R224,PAC!$Q224)</f>
        <v>864443.1</v>
      </c>
      <c r="T224" s="20" t="s">
        <v>1576</v>
      </c>
      <c r="U224" s="103" t="s">
        <v>1556</v>
      </c>
      <c r="V224" s="103"/>
      <c r="W224" s="104">
        <v>7</v>
      </c>
      <c r="X224" s="104" t="s">
        <v>1404</v>
      </c>
      <c r="Y224" s="101" t="s">
        <v>2407</v>
      </c>
      <c r="Z224" s="87"/>
      <c r="AA224" s="105"/>
      <c r="AB224" s="108" t="s">
        <v>1455</v>
      </c>
      <c r="AC224" s="40" t="s">
        <v>2556</v>
      </c>
      <c r="AD224" s="106"/>
      <c r="AE224" s="102" t="s">
        <v>2557</v>
      </c>
      <c r="AF224" s="40" t="s">
        <v>1623</v>
      </c>
      <c r="AG224" s="40" t="s">
        <v>1685</v>
      </c>
      <c r="AH224" s="40" t="s">
        <v>963</v>
      </c>
      <c r="AI224" s="40"/>
      <c r="AJ224" s="87"/>
      <c r="AK224" s="40" t="s">
        <v>1666</v>
      </c>
      <c r="AL224" s="40" t="s">
        <v>2056</v>
      </c>
      <c r="AM224" s="40" t="s">
        <v>715</v>
      </c>
      <c r="AN224" s="87">
        <v>46143</v>
      </c>
      <c r="AO224" s="87">
        <v>46189</v>
      </c>
      <c r="AP224" s="87">
        <v>46253</v>
      </c>
      <c r="AQ224" s="87"/>
      <c r="AR224" s="107"/>
      <c r="AS224" s="107"/>
      <c r="AT224" s="103" t="s">
        <v>2713</v>
      </c>
      <c r="AU224" s="108" t="s">
        <v>2563</v>
      </c>
      <c r="AV224" s="106"/>
      <c r="AW224" s="108" t="s">
        <v>706</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996</v>
      </c>
      <c r="E225" s="114" t="s">
        <v>2621</v>
      </c>
      <c r="F225" s="112" t="s">
        <v>53</v>
      </c>
      <c r="G225" s="112" t="s">
        <v>503</v>
      </c>
      <c r="H225" s="115" t="s">
        <v>1230</v>
      </c>
      <c r="I225" s="112" t="s">
        <v>1224</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1556</v>
      </c>
      <c r="V225" s="116"/>
      <c r="W225" s="117"/>
      <c r="X225" s="117" t="s">
        <v>1404</v>
      </c>
      <c r="Y225" s="113" t="s">
        <v>2407</v>
      </c>
      <c r="Z225" s="118"/>
      <c r="AA225" s="119"/>
      <c r="AB225" s="122" t="s">
        <v>1450</v>
      </c>
      <c r="AC225" s="115" t="s">
        <v>2535</v>
      </c>
      <c r="AD225" s="120">
        <v>46300</v>
      </c>
      <c r="AE225" s="114" t="s">
        <v>2793</v>
      </c>
      <c r="AF225" s="115" t="s">
        <v>1623</v>
      </c>
      <c r="AG225" s="115" t="s">
        <v>1685</v>
      </c>
      <c r="AH225" s="115" t="s">
        <v>963</v>
      </c>
      <c r="AI225" s="115"/>
      <c r="AJ225" s="118"/>
      <c r="AK225" s="115" t="s">
        <v>1667</v>
      </c>
      <c r="AL225" s="115" t="s">
        <v>2063</v>
      </c>
      <c r="AM225" s="115" t="s">
        <v>715</v>
      </c>
      <c r="AN225" s="118">
        <v>46274</v>
      </c>
      <c r="AO225" s="118">
        <v>46300</v>
      </c>
      <c r="AP225" s="118"/>
      <c r="AQ225" s="118"/>
      <c r="AR225" s="121"/>
      <c r="AS225" s="121"/>
      <c r="AT225" s="116" t="s">
        <v>2622</v>
      </c>
      <c r="AU225" s="122" t="s">
        <v>2792</v>
      </c>
      <c r="AV225" s="120"/>
      <c r="AW225" s="122" t="s">
        <v>822</v>
      </c>
      <c r="AX225" s="192" t="str">
        <f>IFERROR(IF(PAC!$X225="F01 - CAPTAÇÃO DE RECURSO",1,""),"")</f>
        <v/>
      </c>
      <c r="AY225" s="192">
        <f>IFERROR(IF(PAC!$X225="F02 - LICITAÇÃO",1,""),"")</f>
        <v>1</v>
      </c>
      <c r="AZ225" s="123" t="str">
        <f>IFERROR(IF(PAC!$X$6:$X$581="F03 - EXECUÇÃO DO OBJETO",1,""),"")</f>
        <v/>
      </c>
      <c r="BA225" s="123" t="str">
        <f>IFERROR(IF(PAC!$X$6:$X$581="F04 - CONCLUÍDA",1,""),"")</f>
        <v/>
      </c>
      <c r="BB225" s="190">
        <f>IF(PAC!$R225&gt;0,0,PAC!$Q225)</f>
        <v>5416079.9000000004</v>
      </c>
    </row>
    <row r="226" spans="1:54" s="1" customFormat="1" ht="63" customHeight="1" thickBot="1">
      <c r="A226" s="88">
        <f t="shared" si="3"/>
        <v>221</v>
      </c>
      <c r="B226" s="88">
        <v>2025</v>
      </c>
      <c r="C226" s="88" t="s">
        <v>605</v>
      </c>
      <c r="D226" s="88" t="s">
        <v>996</v>
      </c>
      <c r="E226" s="102" t="s">
        <v>784</v>
      </c>
      <c r="F226" s="88" t="s">
        <v>53</v>
      </c>
      <c r="G226" s="88" t="s">
        <v>503</v>
      </c>
      <c r="H226" s="40" t="s">
        <v>1230</v>
      </c>
      <c r="I226" s="88" t="s">
        <v>1224</v>
      </c>
      <c r="J226" s="88" t="s">
        <v>361</v>
      </c>
      <c r="K226" s="18">
        <v>1623703.54</v>
      </c>
      <c r="L226" s="18">
        <v>1623703.54</v>
      </c>
      <c r="M226" s="18"/>
      <c r="N226" s="18"/>
      <c r="O226" s="18"/>
      <c r="P226" s="18"/>
      <c r="Q226" s="20">
        <f>SUM(PAC!$M226:$P226)</f>
        <v>0</v>
      </c>
      <c r="R226" s="20"/>
      <c r="S226" s="20">
        <f>IF(PAC!$R226&gt;0,PAC!$R226,PAC!$Q226)</f>
        <v>0</v>
      </c>
      <c r="T226" s="20"/>
      <c r="U226" s="103" t="s">
        <v>1560</v>
      </c>
      <c r="V226" s="103"/>
      <c r="W226" s="104"/>
      <c r="X226" s="104" t="s">
        <v>1405</v>
      </c>
      <c r="Y226" s="101" t="s">
        <v>2413</v>
      </c>
      <c r="Z226" s="87"/>
      <c r="AA226" s="105"/>
      <c r="AB226" s="108"/>
      <c r="AC226" s="40"/>
      <c r="AD226" s="106"/>
      <c r="AE226" s="102"/>
      <c r="AF226" s="40" t="s">
        <v>974</v>
      </c>
      <c r="AG226" s="40"/>
      <c r="AH226" s="40"/>
      <c r="AI226" s="40"/>
      <c r="AJ226" s="87"/>
      <c r="AK226" s="40"/>
      <c r="AL226" s="40"/>
      <c r="AM226" s="40" t="s">
        <v>715</v>
      </c>
      <c r="AN226" s="87"/>
      <c r="AO226" s="87"/>
      <c r="AP226" s="87"/>
      <c r="AQ226" s="87"/>
      <c r="AR226" s="107"/>
      <c r="AS226" s="107"/>
      <c r="AT226" s="103" t="s">
        <v>518</v>
      </c>
      <c r="AU226" s="108"/>
      <c r="AV226" s="106"/>
      <c r="AW226" s="108" t="s">
        <v>824</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996</v>
      </c>
      <c r="E227" s="114" t="s">
        <v>785</v>
      </c>
      <c r="F227" s="112" t="s">
        <v>53</v>
      </c>
      <c r="G227" s="112" t="s">
        <v>503</v>
      </c>
      <c r="H227" s="115" t="s">
        <v>1230</v>
      </c>
      <c r="I227" s="112" t="s">
        <v>1224</v>
      </c>
      <c r="J227" s="112" t="s">
        <v>361</v>
      </c>
      <c r="K227" s="31">
        <v>1435667.9</v>
      </c>
      <c r="L227" s="31">
        <v>1435667.9</v>
      </c>
      <c r="M227" s="31"/>
      <c r="N227" s="31"/>
      <c r="O227" s="31"/>
      <c r="P227" s="31"/>
      <c r="Q227" s="33">
        <f>SUM(PAC!$M227:$P227)</f>
        <v>0</v>
      </c>
      <c r="R227" s="33"/>
      <c r="S227" s="33">
        <f>IF(PAC!$R227&gt;0,PAC!$R227,PAC!$Q227)</f>
        <v>0</v>
      </c>
      <c r="T227" s="33"/>
      <c r="U227" s="116" t="s">
        <v>1560</v>
      </c>
      <c r="V227" s="116"/>
      <c r="W227" s="117"/>
      <c r="X227" s="117" t="s">
        <v>1405</v>
      </c>
      <c r="Y227" s="113" t="s">
        <v>2413</v>
      </c>
      <c r="Z227" s="118"/>
      <c r="AA227" s="119"/>
      <c r="AB227" s="122"/>
      <c r="AC227" s="115"/>
      <c r="AD227" s="120"/>
      <c r="AE227" s="114"/>
      <c r="AF227" s="115" t="s">
        <v>974</v>
      </c>
      <c r="AG227" s="115"/>
      <c r="AH227" s="115"/>
      <c r="AI227" s="115"/>
      <c r="AJ227" s="118"/>
      <c r="AK227" s="115"/>
      <c r="AL227" s="115"/>
      <c r="AM227" s="115" t="s">
        <v>715</v>
      </c>
      <c r="AN227" s="118"/>
      <c r="AO227" s="118"/>
      <c r="AP227" s="118"/>
      <c r="AQ227" s="118"/>
      <c r="AR227" s="121"/>
      <c r="AS227" s="121"/>
      <c r="AT227" s="116" t="s">
        <v>518</v>
      </c>
      <c r="AU227" s="122"/>
      <c r="AV227" s="120"/>
      <c r="AW227" s="122" t="s">
        <v>824</v>
      </c>
      <c r="AX227" s="192">
        <f>IFERROR(IF(PAC!$X227="F01 - CAPTAÇÃO DE RECURSO",1,""),"")</f>
        <v>1</v>
      </c>
      <c r="AY227" s="192" t="str">
        <f>IFERROR(IF(PAC!$X227="F02 - LICITAÇÃO",1,""),"")</f>
        <v/>
      </c>
      <c r="AZ227" s="123" t="str">
        <f>IFERROR(IF(PAC!$X$6:$X$581="F03 - EXECUÇÃO DO OBJETO",1,""),"")</f>
        <v/>
      </c>
      <c r="BA227" s="123" t="str">
        <f>IFERROR(IF(PAC!$X$6:$X$581="F04 - CONCLUÍDA",1,""),"")</f>
        <v/>
      </c>
      <c r="BB227" s="190">
        <f>IF(PAC!$R227&gt;0,0,PAC!$Q227)</f>
        <v>0</v>
      </c>
    </row>
    <row r="228" spans="1:54" s="1" customFormat="1" ht="63" customHeight="1" thickBot="1">
      <c r="A228" s="88">
        <f t="shared" si="3"/>
        <v>223</v>
      </c>
      <c r="B228" s="88">
        <v>2025</v>
      </c>
      <c r="C228" s="88" t="s">
        <v>605</v>
      </c>
      <c r="D228" s="88" t="s">
        <v>996</v>
      </c>
      <c r="E228" s="102" t="s">
        <v>786</v>
      </c>
      <c r="F228" s="88" t="s">
        <v>53</v>
      </c>
      <c r="G228" s="88" t="s">
        <v>503</v>
      </c>
      <c r="H228" s="40" t="s">
        <v>1230</v>
      </c>
      <c r="I228" s="88" t="s">
        <v>1224</v>
      </c>
      <c r="J228" s="88" t="s">
        <v>361</v>
      </c>
      <c r="K228" s="18">
        <v>1565321</v>
      </c>
      <c r="L228" s="18">
        <v>1565321</v>
      </c>
      <c r="M228" s="18"/>
      <c r="N228" s="18"/>
      <c r="O228" s="18"/>
      <c r="P228" s="18"/>
      <c r="Q228" s="20">
        <f>SUM(PAC!$M228:$P228)</f>
        <v>0</v>
      </c>
      <c r="R228" s="20"/>
      <c r="S228" s="20">
        <f>IF(PAC!$R228&gt;0,PAC!$R228,PAC!$Q228)</f>
        <v>0</v>
      </c>
      <c r="T228" s="20"/>
      <c r="U228" s="103" t="s">
        <v>1560</v>
      </c>
      <c r="V228" s="103"/>
      <c r="W228" s="104"/>
      <c r="X228" s="104" t="s">
        <v>1405</v>
      </c>
      <c r="Y228" s="101" t="s">
        <v>2413</v>
      </c>
      <c r="Z228" s="87"/>
      <c r="AA228" s="105"/>
      <c r="AB228" s="108"/>
      <c r="AC228" s="40"/>
      <c r="AD228" s="106"/>
      <c r="AE228" s="102"/>
      <c r="AF228" s="40" t="s">
        <v>974</v>
      </c>
      <c r="AG228" s="40"/>
      <c r="AH228" s="40"/>
      <c r="AI228" s="40"/>
      <c r="AJ228" s="87"/>
      <c r="AK228" s="40"/>
      <c r="AL228" s="40"/>
      <c r="AM228" s="40" t="s">
        <v>715</v>
      </c>
      <c r="AN228" s="87"/>
      <c r="AO228" s="87"/>
      <c r="AP228" s="87"/>
      <c r="AQ228" s="87"/>
      <c r="AR228" s="107"/>
      <c r="AS228" s="107"/>
      <c r="AT228" s="103" t="s">
        <v>518</v>
      </c>
      <c r="AU228" s="108"/>
      <c r="AV228" s="106"/>
      <c r="AW228" s="108" t="s">
        <v>824</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996</v>
      </c>
      <c r="E229" s="114" t="s">
        <v>787</v>
      </c>
      <c r="F229" s="112" t="s">
        <v>53</v>
      </c>
      <c r="G229" s="112" t="s">
        <v>503</v>
      </c>
      <c r="H229" s="115" t="s">
        <v>1230</v>
      </c>
      <c r="I229" s="112" t="s">
        <v>1224</v>
      </c>
      <c r="J229" s="112" t="s">
        <v>361</v>
      </c>
      <c r="K229" s="31">
        <v>1643723.45</v>
      </c>
      <c r="L229" s="31">
        <v>1643723.45</v>
      </c>
      <c r="M229" s="31"/>
      <c r="N229" s="31"/>
      <c r="O229" s="31"/>
      <c r="P229" s="31"/>
      <c r="Q229" s="33">
        <f>SUM(PAC!$M229:$P229)</f>
        <v>0</v>
      </c>
      <c r="R229" s="33"/>
      <c r="S229" s="33">
        <f>IF(PAC!$R229&gt;0,PAC!$R229,PAC!$Q229)</f>
        <v>0</v>
      </c>
      <c r="T229" s="33"/>
      <c r="U229" s="116" t="s">
        <v>1560</v>
      </c>
      <c r="V229" s="116"/>
      <c r="W229" s="117"/>
      <c r="X229" s="117" t="s">
        <v>1405</v>
      </c>
      <c r="Y229" s="113" t="s">
        <v>2413</v>
      </c>
      <c r="Z229" s="118"/>
      <c r="AA229" s="119"/>
      <c r="AB229" s="122"/>
      <c r="AC229" s="115"/>
      <c r="AD229" s="120"/>
      <c r="AE229" s="114"/>
      <c r="AF229" s="115" t="s">
        <v>974</v>
      </c>
      <c r="AG229" s="115"/>
      <c r="AH229" s="115"/>
      <c r="AI229" s="115"/>
      <c r="AJ229" s="118"/>
      <c r="AK229" s="115"/>
      <c r="AL229" s="115"/>
      <c r="AM229" s="115" t="s">
        <v>715</v>
      </c>
      <c r="AN229" s="118"/>
      <c r="AO229" s="118"/>
      <c r="AP229" s="118"/>
      <c r="AQ229" s="118"/>
      <c r="AR229" s="121"/>
      <c r="AS229" s="121"/>
      <c r="AT229" s="116" t="s">
        <v>518</v>
      </c>
      <c r="AU229" s="122"/>
      <c r="AV229" s="120"/>
      <c r="AW229" s="122" t="s">
        <v>824</v>
      </c>
      <c r="AX229" s="192">
        <f>IFERROR(IF(PAC!$X229="F01 - CAPTAÇÃO DE RECURSO",1,""),"")</f>
        <v>1</v>
      </c>
      <c r="AY229" s="192" t="str">
        <f>IFERROR(IF(PAC!$X229="F02 - LICITAÇÃO",1,""),"")</f>
        <v/>
      </c>
      <c r="AZ229" s="123" t="str">
        <f>IFERROR(IF(PAC!$X$6:$X$581="F03 - EXECUÇÃO DO OBJETO",1,""),"")</f>
        <v/>
      </c>
      <c r="BA229" s="123" t="str">
        <f>IFERROR(IF(PAC!$X$6:$X$581="F04 - CONCLUÍDA",1,""),"")</f>
        <v/>
      </c>
      <c r="BB229" s="190">
        <f>IF(PAC!$R229&gt;0,0,PAC!$Q229)</f>
        <v>0</v>
      </c>
    </row>
    <row r="230" spans="1:54" s="1" customFormat="1" ht="409.6" customHeight="1" thickBot="1">
      <c r="A230" s="88">
        <f t="shared" si="3"/>
        <v>225</v>
      </c>
      <c r="B230" s="88">
        <v>2025</v>
      </c>
      <c r="C230" s="88" t="s">
        <v>605</v>
      </c>
      <c r="D230" s="88" t="s">
        <v>996</v>
      </c>
      <c r="E230" s="102" t="s">
        <v>2007</v>
      </c>
      <c r="F230" s="88" t="s">
        <v>53</v>
      </c>
      <c r="G230" s="88" t="s">
        <v>503</v>
      </c>
      <c r="H230" s="40" t="s">
        <v>1230</v>
      </c>
      <c r="I230" s="88" t="s">
        <v>1224</v>
      </c>
      <c r="J230" s="88" t="s">
        <v>361</v>
      </c>
      <c r="K230" s="18"/>
      <c r="L230" s="18">
        <v>1623735.1</v>
      </c>
      <c r="M230" s="18">
        <v>1623735.1</v>
      </c>
      <c r="N230" s="18"/>
      <c r="O230" s="18"/>
      <c r="P230" s="18"/>
      <c r="Q230" s="20">
        <f>SUM(PAC!$M230:$P230)</f>
        <v>1623735.1</v>
      </c>
      <c r="R230" s="20">
        <v>795381.65</v>
      </c>
      <c r="S230" s="20">
        <f>IF(PAC!$R230&gt;0,PAC!$R230,PAC!$Q230)</f>
        <v>795381.65</v>
      </c>
      <c r="T230" s="20" t="s">
        <v>1576</v>
      </c>
      <c r="U230" s="103" t="s">
        <v>1556</v>
      </c>
      <c r="V230" s="103"/>
      <c r="W230" s="104">
        <v>5</v>
      </c>
      <c r="X230" s="104" t="s">
        <v>1404</v>
      </c>
      <c r="Y230" s="101" t="s">
        <v>2407</v>
      </c>
      <c r="Z230" s="87"/>
      <c r="AA230" s="105"/>
      <c r="AB230" s="108" t="s">
        <v>1455</v>
      </c>
      <c r="AC230" s="40" t="s">
        <v>2556</v>
      </c>
      <c r="AD230" s="106"/>
      <c r="AE230" s="102" t="s">
        <v>2564</v>
      </c>
      <c r="AF230" s="40" t="s">
        <v>1623</v>
      </c>
      <c r="AG230" s="40" t="s">
        <v>1685</v>
      </c>
      <c r="AH230" s="40" t="s">
        <v>963</v>
      </c>
      <c r="AI230" s="40"/>
      <c r="AJ230" s="87"/>
      <c r="AK230" s="40" t="s">
        <v>1977</v>
      </c>
      <c r="AL230" s="40" t="s">
        <v>2057</v>
      </c>
      <c r="AM230" s="40" t="s">
        <v>715</v>
      </c>
      <c r="AN230" s="87">
        <v>46143</v>
      </c>
      <c r="AO230" s="87">
        <v>46189</v>
      </c>
      <c r="AP230" s="87">
        <v>46253</v>
      </c>
      <c r="AQ230" s="87"/>
      <c r="AR230" s="107"/>
      <c r="AS230" s="107"/>
      <c r="AT230" s="103" t="s">
        <v>2714</v>
      </c>
      <c r="AU230" s="108" t="s">
        <v>2563</v>
      </c>
      <c r="AV230" s="106"/>
      <c r="AW230" s="108" t="s">
        <v>824</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996</v>
      </c>
      <c r="E231" s="114" t="s">
        <v>788</v>
      </c>
      <c r="F231" s="112" t="s">
        <v>53</v>
      </c>
      <c r="G231" s="112" t="s">
        <v>503</v>
      </c>
      <c r="H231" s="115" t="s">
        <v>1230</v>
      </c>
      <c r="I231" s="112" t="s">
        <v>1224</v>
      </c>
      <c r="J231" s="112" t="s">
        <v>361</v>
      </c>
      <c r="K231" s="31">
        <v>2262092.59</v>
      </c>
      <c r="L231" s="31">
        <v>2262092.59</v>
      </c>
      <c r="M231" s="31"/>
      <c r="N231" s="31"/>
      <c r="O231" s="31"/>
      <c r="P231" s="31"/>
      <c r="Q231" s="33">
        <f>SUM(PAC!$M231:$P231)</f>
        <v>0</v>
      </c>
      <c r="R231" s="33"/>
      <c r="S231" s="33">
        <f>IF(PAC!$R231&gt;0,PAC!$R231,PAC!$Q231)</f>
        <v>0</v>
      </c>
      <c r="T231" s="33"/>
      <c r="U231" s="116" t="s">
        <v>1560</v>
      </c>
      <c r="V231" s="116"/>
      <c r="W231" s="117"/>
      <c r="X231" s="117" t="s">
        <v>1405</v>
      </c>
      <c r="Y231" s="113" t="s">
        <v>2413</v>
      </c>
      <c r="Z231" s="118"/>
      <c r="AA231" s="119"/>
      <c r="AB231" s="122"/>
      <c r="AC231" s="115"/>
      <c r="AD231" s="120"/>
      <c r="AE231" s="114"/>
      <c r="AF231" s="115" t="s">
        <v>974</v>
      </c>
      <c r="AG231" s="115"/>
      <c r="AH231" s="115"/>
      <c r="AI231" s="115"/>
      <c r="AJ231" s="118"/>
      <c r="AK231" s="115"/>
      <c r="AL231" s="115"/>
      <c r="AM231" s="115" t="s">
        <v>715</v>
      </c>
      <c r="AN231" s="118"/>
      <c r="AO231" s="118"/>
      <c r="AP231" s="118"/>
      <c r="AQ231" s="118"/>
      <c r="AR231" s="121"/>
      <c r="AS231" s="121"/>
      <c r="AT231" s="116" t="s">
        <v>518</v>
      </c>
      <c r="AU231" s="122"/>
      <c r="AV231" s="120"/>
      <c r="AW231" s="122" t="s">
        <v>822</v>
      </c>
      <c r="AX231" s="192">
        <f>IFERROR(IF(PAC!$X231="F01 - CAPTAÇÃO DE RECURSO",1,""),"")</f>
        <v>1</v>
      </c>
      <c r="AY231" s="192" t="str">
        <f>IFERROR(IF(PAC!$X231="F02 - LICITAÇÃO",1,""),"")</f>
        <v/>
      </c>
      <c r="AZ231" s="123" t="str">
        <f>IFERROR(IF(PAC!$X$6:$X$581="F03 - EXECUÇÃO DO OBJETO",1,""),"")</f>
        <v/>
      </c>
      <c r="BA231" s="123" t="str">
        <f>IFERROR(IF(PAC!$X$6:$X$581="F04 - CONCLUÍDA",1,""),"")</f>
        <v/>
      </c>
      <c r="BB231" s="190">
        <f>IF(PAC!$R231&gt;0,0,PAC!$Q231)</f>
        <v>0</v>
      </c>
    </row>
    <row r="232" spans="1:54" s="1" customFormat="1" ht="63" customHeight="1" thickBot="1">
      <c r="A232" s="88">
        <f t="shared" si="3"/>
        <v>227</v>
      </c>
      <c r="B232" s="88">
        <v>2025</v>
      </c>
      <c r="C232" s="88" t="s">
        <v>605</v>
      </c>
      <c r="D232" s="88" t="s">
        <v>996</v>
      </c>
      <c r="E232" s="102" t="s">
        <v>789</v>
      </c>
      <c r="F232" s="88" t="s">
        <v>53</v>
      </c>
      <c r="G232" s="88" t="s">
        <v>503</v>
      </c>
      <c r="H232" s="40" t="s">
        <v>1230</v>
      </c>
      <c r="I232" s="88" t="s">
        <v>1224</v>
      </c>
      <c r="J232" s="88" t="s">
        <v>361</v>
      </c>
      <c r="K232" s="18">
        <v>1510875.27</v>
      </c>
      <c r="L232" s="18">
        <v>1510875.27</v>
      </c>
      <c r="M232" s="18"/>
      <c r="N232" s="18"/>
      <c r="O232" s="18"/>
      <c r="P232" s="18"/>
      <c r="Q232" s="20">
        <f>SUM(PAC!$M232:$P232)</f>
        <v>0</v>
      </c>
      <c r="R232" s="20"/>
      <c r="S232" s="20">
        <f>IF(PAC!$R232&gt;0,PAC!$R232,PAC!$Q232)</f>
        <v>0</v>
      </c>
      <c r="T232" s="20"/>
      <c r="U232" s="103" t="s">
        <v>1560</v>
      </c>
      <c r="V232" s="103"/>
      <c r="W232" s="104"/>
      <c r="X232" s="104" t="s">
        <v>1405</v>
      </c>
      <c r="Y232" s="101" t="s">
        <v>2413</v>
      </c>
      <c r="Z232" s="87"/>
      <c r="AA232" s="105"/>
      <c r="AB232" s="108"/>
      <c r="AC232" s="40"/>
      <c r="AD232" s="106"/>
      <c r="AE232" s="102"/>
      <c r="AF232" s="40" t="s">
        <v>974</v>
      </c>
      <c r="AG232" s="40"/>
      <c r="AH232" s="40"/>
      <c r="AI232" s="40"/>
      <c r="AJ232" s="87"/>
      <c r="AK232" s="40"/>
      <c r="AL232" s="40"/>
      <c r="AM232" s="40" t="s">
        <v>715</v>
      </c>
      <c r="AN232" s="87"/>
      <c r="AO232" s="87"/>
      <c r="AP232" s="87"/>
      <c r="AQ232" s="87"/>
      <c r="AR232" s="107"/>
      <c r="AS232" s="107"/>
      <c r="AT232" s="103" t="s">
        <v>518</v>
      </c>
      <c r="AU232" s="108"/>
      <c r="AV232" s="106"/>
      <c r="AW232" s="108" t="s">
        <v>822</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996</v>
      </c>
      <c r="E233" s="114" t="s">
        <v>2009</v>
      </c>
      <c r="F233" s="112" t="s">
        <v>53</v>
      </c>
      <c r="G233" s="112" t="s">
        <v>503</v>
      </c>
      <c r="H233" s="115" t="s">
        <v>1230</v>
      </c>
      <c r="I233" s="112" t="s">
        <v>1224</v>
      </c>
      <c r="J233" s="112" t="s">
        <v>361</v>
      </c>
      <c r="K233" s="31"/>
      <c r="L233" s="31">
        <v>2093275.7999999998</v>
      </c>
      <c r="M233" s="31">
        <v>2090275.8</v>
      </c>
      <c r="N233" s="31"/>
      <c r="O233" s="31"/>
      <c r="P233" s="31"/>
      <c r="Q233" s="33">
        <f>SUM(PAC!$M233:$P233)</f>
        <v>2090275.8</v>
      </c>
      <c r="R233" s="33">
        <v>546293.49</v>
      </c>
      <c r="S233" s="33">
        <f>IF(PAC!$R233&gt;0,PAC!$R233,PAC!$Q233)</f>
        <v>546293.49</v>
      </c>
      <c r="T233" s="33" t="s">
        <v>1576</v>
      </c>
      <c r="U233" s="116" t="s">
        <v>1556</v>
      </c>
      <c r="V233" s="116"/>
      <c r="W233" s="117">
        <v>6</v>
      </c>
      <c r="X233" s="117" t="s">
        <v>1404</v>
      </c>
      <c r="Y233" s="113" t="s">
        <v>2407</v>
      </c>
      <c r="Z233" s="118"/>
      <c r="AA233" s="119"/>
      <c r="AB233" s="122" t="s">
        <v>1455</v>
      </c>
      <c r="AC233" s="115" t="s">
        <v>2556</v>
      </c>
      <c r="AD233" s="120"/>
      <c r="AE233" s="114" t="s">
        <v>2564</v>
      </c>
      <c r="AF233" s="115" t="s">
        <v>1623</v>
      </c>
      <c r="AG233" s="115" t="s">
        <v>1685</v>
      </c>
      <c r="AH233" s="115" t="s">
        <v>963</v>
      </c>
      <c r="AI233" s="115"/>
      <c r="AJ233" s="118"/>
      <c r="AK233" s="115" t="s">
        <v>1686</v>
      </c>
      <c r="AL233" s="115" t="s">
        <v>2059</v>
      </c>
      <c r="AM233" s="115" t="s">
        <v>715</v>
      </c>
      <c r="AN233" s="118">
        <v>46143</v>
      </c>
      <c r="AO233" s="118">
        <v>46189</v>
      </c>
      <c r="AP233" s="118">
        <v>46253</v>
      </c>
      <c r="AQ233" s="118"/>
      <c r="AR233" s="121"/>
      <c r="AS233" s="121"/>
      <c r="AT233" s="116" t="s">
        <v>2715</v>
      </c>
      <c r="AU233" s="122" t="s">
        <v>2563</v>
      </c>
      <c r="AV233" s="120"/>
      <c r="AW233" s="122" t="s">
        <v>706</v>
      </c>
      <c r="AX233" s="192" t="str">
        <f>IFERROR(IF(PAC!$X233="F01 - CAPTAÇÃO DE RECURSO",1,""),"")</f>
        <v/>
      </c>
      <c r="AY233" s="192">
        <f>IFERROR(IF(PAC!$X233="F02 - LICITAÇÃO",1,""),"")</f>
        <v>1</v>
      </c>
      <c r="AZ233" s="123" t="str">
        <f>IFERROR(IF(PAC!$X$6:$X$581="F03 - EXECUÇÃO DO OBJETO",1,""),"")</f>
        <v/>
      </c>
      <c r="BA233" s="123" t="str">
        <f>IFERROR(IF(PAC!$X$6:$X$581="F04 - CONCLUÍDA",1,""),"")</f>
        <v/>
      </c>
      <c r="BB233" s="190">
        <f>IF(PAC!$R233&gt;0,0,PAC!$Q233)</f>
        <v>0</v>
      </c>
    </row>
    <row r="234" spans="1:54" s="1" customFormat="1" ht="63" customHeight="1" thickBot="1">
      <c r="A234" s="88">
        <f t="shared" si="3"/>
        <v>229</v>
      </c>
      <c r="B234" s="88">
        <v>2025</v>
      </c>
      <c r="C234" s="88" t="s">
        <v>605</v>
      </c>
      <c r="D234" s="88" t="s">
        <v>996</v>
      </c>
      <c r="E234" s="102" t="s">
        <v>2615</v>
      </c>
      <c r="F234" s="88" t="s">
        <v>53</v>
      </c>
      <c r="G234" s="88" t="s">
        <v>503</v>
      </c>
      <c r="H234" s="40" t="s">
        <v>1230</v>
      </c>
      <c r="I234" s="88" t="s">
        <v>1224</v>
      </c>
      <c r="J234" s="88" t="s">
        <v>361</v>
      </c>
      <c r="K234" s="18"/>
      <c r="L234" s="18">
        <v>2163515</v>
      </c>
      <c r="M234" s="18">
        <v>2163515</v>
      </c>
      <c r="N234" s="18"/>
      <c r="O234" s="18"/>
      <c r="P234" s="18"/>
      <c r="Q234" s="20">
        <f>SUM(PAC!$M234:$P234)</f>
        <v>2163515</v>
      </c>
      <c r="R234" s="20"/>
      <c r="S234" s="20">
        <f>IF(PAC!$R234&gt;0,PAC!$R234,PAC!$Q234)</f>
        <v>2163515</v>
      </c>
      <c r="T234" s="20"/>
      <c r="U234" s="103" t="s">
        <v>1556</v>
      </c>
      <c r="V234" s="103"/>
      <c r="W234" s="104"/>
      <c r="X234" s="104" t="s">
        <v>1404</v>
      </c>
      <c r="Y234" s="101" t="s">
        <v>2407</v>
      </c>
      <c r="Z234" s="87"/>
      <c r="AA234" s="105"/>
      <c r="AB234" s="108" t="s">
        <v>1450</v>
      </c>
      <c r="AC234" s="40" t="s">
        <v>2535</v>
      </c>
      <c r="AD234" s="106">
        <v>46300</v>
      </c>
      <c r="AE234" s="102" t="s">
        <v>2793</v>
      </c>
      <c r="AF234" s="40" t="s">
        <v>1623</v>
      </c>
      <c r="AG234" s="40" t="s">
        <v>1685</v>
      </c>
      <c r="AH234" s="40" t="s">
        <v>963</v>
      </c>
      <c r="AI234" s="40"/>
      <c r="AJ234" s="87"/>
      <c r="AK234" s="40" t="s">
        <v>1687</v>
      </c>
      <c r="AL234" s="40" t="s">
        <v>2064</v>
      </c>
      <c r="AM234" s="40" t="s">
        <v>715</v>
      </c>
      <c r="AN234" s="87">
        <v>46274</v>
      </c>
      <c r="AO234" s="87">
        <v>46300</v>
      </c>
      <c r="AP234" s="87"/>
      <c r="AQ234" s="87"/>
      <c r="AR234" s="107"/>
      <c r="AS234" s="107"/>
      <c r="AT234" s="103" t="s">
        <v>2616</v>
      </c>
      <c r="AU234" s="108" t="s">
        <v>2792</v>
      </c>
      <c r="AV234" s="106"/>
      <c r="AW234" s="108" t="s">
        <v>706</v>
      </c>
      <c r="AX234" s="109" t="str">
        <f>IFERROR(IF(PAC!$X234="F01 - CAPTAÇÃO DE RECURSO",1,""),"")</f>
        <v/>
      </c>
      <c r="AY234" s="109">
        <f>IFERROR(IF(PAC!$X234="F02 - LICITAÇÃO",1,""),"")</f>
        <v>1</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996</v>
      </c>
      <c r="E235" s="114" t="s">
        <v>790</v>
      </c>
      <c r="F235" s="112" t="s">
        <v>53</v>
      </c>
      <c r="G235" s="112" t="s">
        <v>503</v>
      </c>
      <c r="H235" s="115" t="s">
        <v>1230</v>
      </c>
      <c r="I235" s="112" t="s">
        <v>1224</v>
      </c>
      <c r="J235" s="112" t="s">
        <v>361</v>
      </c>
      <c r="K235" s="31">
        <v>1899144.9000000001</v>
      </c>
      <c r="L235" s="31">
        <v>1899144.9000000001</v>
      </c>
      <c r="M235" s="31"/>
      <c r="N235" s="31"/>
      <c r="O235" s="31"/>
      <c r="P235" s="31"/>
      <c r="Q235" s="33">
        <f>SUM(PAC!$M235:$P235)</f>
        <v>0</v>
      </c>
      <c r="R235" s="33"/>
      <c r="S235" s="33">
        <f>IF(PAC!$R235&gt;0,PAC!$R235,PAC!$Q235)</f>
        <v>0</v>
      </c>
      <c r="T235" s="33"/>
      <c r="U235" s="116" t="s">
        <v>1560</v>
      </c>
      <c r="V235" s="116"/>
      <c r="W235" s="117"/>
      <c r="X235" s="117" t="s">
        <v>1405</v>
      </c>
      <c r="Y235" s="113" t="s">
        <v>2413</v>
      </c>
      <c r="Z235" s="118"/>
      <c r="AA235" s="119"/>
      <c r="AB235" s="122"/>
      <c r="AC235" s="115"/>
      <c r="AD235" s="120"/>
      <c r="AE235" s="114"/>
      <c r="AF235" s="115" t="s">
        <v>974</v>
      </c>
      <c r="AG235" s="115"/>
      <c r="AH235" s="115"/>
      <c r="AI235" s="115"/>
      <c r="AJ235" s="118"/>
      <c r="AK235" s="115"/>
      <c r="AL235" s="115"/>
      <c r="AM235" s="115" t="s">
        <v>715</v>
      </c>
      <c r="AN235" s="118"/>
      <c r="AO235" s="118"/>
      <c r="AP235" s="118"/>
      <c r="AQ235" s="118"/>
      <c r="AR235" s="121"/>
      <c r="AS235" s="121"/>
      <c r="AT235" s="116" t="s">
        <v>518</v>
      </c>
      <c r="AU235" s="122"/>
      <c r="AV235" s="120"/>
      <c r="AW235" s="122" t="s">
        <v>706</v>
      </c>
      <c r="AX235" s="192">
        <f>IFERROR(IF(PAC!$X235="F01 - CAPTAÇÃO DE RECURSO",1,""),"")</f>
        <v>1</v>
      </c>
      <c r="AY235" s="192" t="str">
        <f>IFERROR(IF(PAC!$X235="F02 - LICITAÇÃO",1,""),"")</f>
        <v/>
      </c>
      <c r="AZ235" s="123" t="str">
        <f>IFERROR(IF(PAC!$X$6:$X$581="F03 - EXECUÇÃO DO OBJETO",1,""),"")</f>
        <v/>
      </c>
      <c r="BA235" s="123" t="str">
        <f>IFERROR(IF(PAC!$X$6:$X$581="F04 - CONCLUÍDA",1,""),"")</f>
        <v/>
      </c>
      <c r="BB235" s="190">
        <f>IF(PAC!$R235&gt;0,0,PAC!$Q235)</f>
        <v>0</v>
      </c>
    </row>
    <row r="236" spans="1:54" s="1" customFormat="1" ht="63" customHeight="1" thickBot="1">
      <c r="A236" s="88">
        <f t="shared" si="3"/>
        <v>231</v>
      </c>
      <c r="B236" s="88">
        <v>2025</v>
      </c>
      <c r="C236" s="88" t="s">
        <v>605</v>
      </c>
      <c r="D236" s="88" t="s">
        <v>996</v>
      </c>
      <c r="E236" s="102" t="s">
        <v>791</v>
      </c>
      <c r="F236" s="88" t="s">
        <v>53</v>
      </c>
      <c r="G236" s="88" t="s">
        <v>503</v>
      </c>
      <c r="H236" s="40" t="s">
        <v>1230</v>
      </c>
      <c r="I236" s="88" t="s">
        <v>1224</v>
      </c>
      <c r="J236" s="88" t="s">
        <v>361</v>
      </c>
      <c r="K236" s="18">
        <v>1569959.79</v>
      </c>
      <c r="L236" s="18">
        <v>1569959.79</v>
      </c>
      <c r="M236" s="18"/>
      <c r="N236" s="18"/>
      <c r="O236" s="18"/>
      <c r="P236" s="18"/>
      <c r="Q236" s="20">
        <f>SUM(PAC!$M236:$P236)</f>
        <v>0</v>
      </c>
      <c r="R236" s="20"/>
      <c r="S236" s="20">
        <f>IF(PAC!$R236&gt;0,PAC!$R236,PAC!$Q236)</f>
        <v>0</v>
      </c>
      <c r="T236" s="20"/>
      <c r="U236" s="103" t="s">
        <v>1560</v>
      </c>
      <c r="V236" s="103"/>
      <c r="W236" s="104"/>
      <c r="X236" s="104" t="s">
        <v>1405</v>
      </c>
      <c r="Y236" s="101" t="s">
        <v>2413</v>
      </c>
      <c r="Z236" s="87"/>
      <c r="AA236" s="105"/>
      <c r="AB236" s="108"/>
      <c r="AC236" s="40"/>
      <c r="AD236" s="106"/>
      <c r="AE236" s="102"/>
      <c r="AF236" s="40" t="s">
        <v>974</v>
      </c>
      <c r="AG236" s="40"/>
      <c r="AH236" s="40"/>
      <c r="AI236" s="40"/>
      <c r="AJ236" s="87"/>
      <c r="AK236" s="40"/>
      <c r="AL236" s="40"/>
      <c r="AM236" s="40" t="s">
        <v>715</v>
      </c>
      <c r="AN236" s="87"/>
      <c r="AO236" s="87"/>
      <c r="AP236" s="87"/>
      <c r="AQ236" s="87"/>
      <c r="AR236" s="107"/>
      <c r="AS236" s="107"/>
      <c r="AT236" s="103" t="s">
        <v>518</v>
      </c>
      <c r="AU236" s="108"/>
      <c r="AV236" s="106"/>
      <c r="AW236" s="108" t="s">
        <v>822</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996</v>
      </c>
      <c r="E237" s="114" t="s">
        <v>792</v>
      </c>
      <c r="F237" s="112" t="s">
        <v>53</v>
      </c>
      <c r="G237" s="112" t="s">
        <v>503</v>
      </c>
      <c r="H237" s="115" t="s">
        <v>1230</v>
      </c>
      <c r="I237" s="112" t="s">
        <v>1224</v>
      </c>
      <c r="J237" s="112" t="s">
        <v>361</v>
      </c>
      <c r="K237" s="31">
        <v>4587490.01</v>
      </c>
      <c r="L237" s="31">
        <v>4587490.01</v>
      </c>
      <c r="M237" s="31"/>
      <c r="N237" s="31"/>
      <c r="O237" s="31"/>
      <c r="P237" s="31"/>
      <c r="Q237" s="33">
        <f>SUM(PAC!$M237:$P237)</f>
        <v>0</v>
      </c>
      <c r="R237" s="33"/>
      <c r="S237" s="33">
        <f>IF(PAC!$R237&gt;0,PAC!$R237,PAC!$Q237)</f>
        <v>0</v>
      </c>
      <c r="T237" s="33"/>
      <c r="U237" s="116" t="s">
        <v>1560</v>
      </c>
      <c r="V237" s="116"/>
      <c r="W237" s="117"/>
      <c r="X237" s="117" t="s">
        <v>1405</v>
      </c>
      <c r="Y237" s="113" t="s">
        <v>2413</v>
      </c>
      <c r="Z237" s="118"/>
      <c r="AA237" s="119"/>
      <c r="AB237" s="122"/>
      <c r="AC237" s="115"/>
      <c r="AD237" s="120"/>
      <c r="AE237" s="114"/>
      <c r="AF237" s="115" t="s">
        <v>974</v>
      </c>
      <c r="AG237" s="115"/>
      <c r="AH237" s="115"/>
      <c r="AI237" s="115"/>
      <c r="AJ237" s="118"/>
      <c r="AK237" s="115"/>
      <c r="AL237" s="115"/>
      <c r="AM237" s="115" t="s">
        <v>715</v>
      </c>
      <c r="AN237" s="118"/>
      <c r="AO237" s="118"/>
      <c r="AP237" s="118"/>
      <c r="AQ237" s="118"/>
      <c r="AR237" s="121"/>
      <c r="AS237" s="121"/>
      <c r="AT237" s="116" t="s">
        <v>518</v>
      </c>
      <c r="AU237" s="122"/>
      <c r="AV237" s="120"/>
      <c r="AW237" s="122" t="s">
        <v>822</v>
      </c>
      <c r="AX237" s="192">
        <f>IFERROR(IF(PAC!$X237="F01 - CAPTAÇÃO DE RECURSO",1,""),"")</f>
        <v>1</v>
      </c>
      <c r="AY237" s="192" t="str">
        <f>IFERROR(IF(PAC!$X237="F02 - LICITAÇÃO",1,""),"")</f>
        <v/>
      </c>
      <c r="AZ237" s="123" t="str">
        <f>IFERROR(IF(PAC!$X$6:$X$581="F03 - EXECUÇÃO DO OBJETO",1,""),"")</f>
        <v/>
      </c>
      <c r="BA237" s="123" t="str">
        <f>IFERROR(IF(PAC!$X$6:$X$581="F04 - CONCLUÍDA",1,""),"")</f>
        <v/>
      </c>
      <c r="BB237" s="190">
        <f>IF(PAC!$R237&gt;0,0,PAC!$Q237)</f>
        <v>0</v>
      </c>
    </row>
    <row r="238" spans="1:54" s="1" customFormat="1" ht="63" customHeight="1" thickBot="1">
      <c r="A238" s="88">
        <f t="shared" si="3"/>
        <v>233</v>
      </c>
      <c r="B238" s="88">
        <v>2025</v>
      </c>
      <c r="C238" s="88" t="s">
        <v>605</v>
      </c>
      <c r="D238" s="88" t="s">
        <v>996</v>
      </c>
      <c r="E238" s="102" t="s">
        <v>836</v>
      </c>
      <c r="F238" s="88" t="s">
        <v>53</v>
      </c>
      <c r="G238" s="88" t="s">
        <v>503</v>
      </c>
      <c r="H238" s="40" t="s">
        <v>1230</v>
      </c>
      <c r="I238" s="88" t="s">
        <v>1224</v>
      </c>
      <c r="J238" s="88" t="s">
        <v>361</v>
      </c>
      <c r="K238" s="18">
        <v>2173465.83</v>
      </c>
      <c r="L238" s="18">
        <v>2173465.83</v>
      </c>
      <c r="M238" s="18"/>
      <c r="N238" s="18"/>
      <c r="O238" s="18"/>
      <c r="P238" s="18"/>
      <c r="Q238" s="20">
        <f>SUM(PAC!$M238:$P238)</f>
        <v>0</v>
      </c>
      <c r="R238" s="20"/>
      <c r="S238" s="20">
        <f>IF(PAC!$R238&gt;0,PAC!$R238,PAC!$Q238)</f>
        <v>0</v>
      </c>
      <c r="T238" s="20"/>
      <c r="U238" s="103" t="s">
        <v>1560</v>
      </c>
      <c r="V238" s="103"/>
      <c r="W238" s="104"/>
      <c r="X238" s="104" t="s">
        <v>1405</v>
      </c>
      <c r="Y238" s="101" t="s">
        <v>2413</v>
      </c>
      <c r="Z238" s="87"/>
      <c r="AA238" s="105"/>
      <c r="AB238" s="108"/>
      <c r="AC238" s="40"/>
      <c r="AD238" s="106"/>
      <c r="AE238" s="102"/>
      <c r="AF238" s="40" t="s">
        <v>974</v>
      </c>
      <c r="AG238" s="40"/>
      <c r="AH238" s="40"/>
      <c r="AI238" s="40"/>
      <c r="AJ238" s="87"/>
      <c r="AK238" s="40"/>
      <c r="AL238" s="40"/>
      <c r="AM238" s="40" t="s">
        <v>715</v>
      </c>
      <c r="AN238" s="87"/>
      <c r="AO238" s="87"/>
      <c r="AP238" s="87"/>
      <c r="AQ238" s="87"/>
      <c r="AR238" s="107"/>
      <c r="AS238" s="107"/>
      <c r="AT238" s="103" t="s">
        <v>518</v>
      </c>
      <c r="AU238" s="108"/>
      <c r="AV238" s="106"/>
      <c r="AW238" s="108" t="s">
        <v>822</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996</v>
      </c>
      <c r="E239" s="114" t="s">
        <v>793</v>
      </c>
      <c r="F239" s="112" t="s">
        <v>53</v>
      </c>
      <c r="G239" s="112" t="s">
        <v>503</v>
      </c>
      <c r="H239" s="115" t="s">
        <v>1230</v>
      </c>
      <c r="I239" s="112" t="s">
        <v>1224</v>
      </c>
      <c r="J239" s="112" t="s">
        <v>361</v>
      </c>
      <c r="K239" s="31">
        <v>2511091.59</v>
      </c>
      <c r="L239" s="31">
        <v>2511091.59</v>
      </c>
      <c r="M239" s="31"/>
      <c r="N239" s="31"/>
      <c r="O239" s="31"/>
      <c r="P239" s="31"/>
      <c r="Q239" s="33">
        <f>SUM(PAC!$M239:$P239)</f>
        <v>0</v>
      </c>
      <c r="R239" s="33"/>
      <c r="S239" s="33">
        <f>IF(PAC!$R239&gt;0,PAC!$R239,PAC!$Q239)</f>
        <v>0</v>
      </c>
      <c r="T239" s="33"/>
      <c r="U239" s="116" t="s">
        <v>1560</v>
      </c>
      <c r="V239" s="116"/>
      <c r="W239" s="117"/>
      <c r="X239" s="117" t="s">
        <v>1405</v>
      </c>
      <c r="Y239" s="113" t="s">
        <v>2413</v>
      </c>
      <c r="Z239" s="118"/>
      <c r="AA239" s="119"/>
      <c r="AB239" s="122"/>
      <c r="AC239" s="115"/>
      <c r="AD239" s="120"/>
      <c r="AE239" s="114"/>
      <c r="AF239" s="115" t="s">
        <v>974</v>
      </c>
      <c r="AG239" s="115"/>
      <c r="AH239" s="115"/>
      <c r="AI239" s="115"/>
      <c r="AJ239" s="118"/>
      <c r="AK239" s="115"/>
      <c r="AL239" s="115"/>
      <c r="AM239" s="115" t="s">
        <v>715</v>
      </c>
      <c r="AN239" s="118"/>
      <c r="AO239" s="118"/>
      <c r="AP239" s="118"/>
      <c r="AQ239" s="118"/>
      <c r="AR239" s="121"/>
      <c r="AS239" s="121"/>
      <c r="AT239" s="116" t="s">
        <v>518</v>
      </c>
      <c r="AU239" s="122"/>
      <c r="AV239" s="120"/>
      <c r="AW239" s="122" t="s">
        <v>822</v>
      </c>
      <c r="AX239" s="192">
        <f>IFERROR(IF(PAC!$X239="F01 - CAPTAÇÃO DE RECURSO",1,""),"")</f>
        <v>1</v>
      </c>
      <c r="AY239" s="192" t="str">
        <f>IFERROR(IF(PAC!$X239="F02 - LICITAÇÃO",1,""),"")</f>
        <v/>
      </c>
      <c r="AZ239" s="123" t="str">
        <f>IFERROR(IF(PAC!$X$6:$X$581="F03 - EXECUÇÃO DO OBJETO",1,""),"")</f>
        <v/>
      </c>
      <c r="BA239" s="123" t="str">
        <f>IFERROR(IF(PAC!$X$6:$X$581="F04 - CONCLUÍDA",1,""),"")</f>
        <v/>
      </c>
      <c r="BB239" s="190">
        <f>IF(PAC!$R239&gt;0,0,PAC!$Q239)</f>
        <v>0</v>
      </c>
    </row>
    <row r="240" spans="1:54" s="1" customFormat="1" ht="63" customHeight="1" thickBot="1">
      <c r="A240" s="88">
        <f t="shared" si="3"/>
        <v>235</v>
      </c>
      <c r="B240" s="88">
        <v>2025</v>
      </c>
      <c r="C240" s="88" t="s">
        <v>605</v>
      </c>
      <c r="D240" s="88" t="s">
        <v>996</v>
      </c>
      <c r="E240" s="102" t="s">
        <v>2617</v>
      </c>
      <c r="F240" s="88" t="s">
        <v>53</v>
      </c>
      <c r="G240" s="88" t="s">
        <v>503</v>
      </c>
      <c r="H240" s="40" t="s">
        <v>1230</v>
      </c>
      <c r="I240" s="88" t="s">
        <v>1224</v>
      </c>
      <c r="J240" s="88" t="s">
        <v>361</v>
      </c>
      <c r="K240" s="18"/>
      <c r="L240" s="18">
        <v>5024167.74</v>
      </c>
      <c r="M240" s="18">
        <v>5024167.74</v>
      </c>
      <c r="N240" s="18"/>
      <c r="O240" s="18"/>
      <c r="P240" s="18"/>
      <c r="Q240" s="20">
        <f>SUM(PAC!$M240:$P240)</f>
        <v>5024167.74</v>
      </c>
      <c r="R240" s="20"/>
      <c r="S240" s="20">
        <f>IF(PAC!$R240&gt;0,PAC!$R240,PAC!$Q240)</f>
        <v>5024167.74</v>
      </c>
      <c r="T240" s="20"/>
      <c r="U240" s="103" t="s">
        <v>1556</v>
      </c>
      <c r="V240" s="103"/>
      <c r="W240" s="104"/>
      <c r="X240" s="104" t="s">
        <v>1404</v>
      </c>
      <c r="Y240" s="101" t="s">
        <v>2407</v>
      </c>
      <c r="Z240" s="87"/>
      <c r="AA240" s="105"/>
      <c r="AB240" s="108" t="s">
        <v>1450</v>
      </c>
      <c r="AC240" s="40" t="s">
        <v>2535</v>
      </c>
      <c r="AD240" s="106">
        <v>46300</v>
      </c>
      <c r="AE240" s="102" t="s">
        <v>2793</v>
      </c>
      <c r="AF240" s="40" t="s">
        <v>1623</v>
      </c>
      <c r="AG240" s="40" t="s">
        <v>1685</v>
      </c>
      <c r="AH240" s="40" t="s">
        <v>963</v>
      </c>
      <c r="AI240" s="40"/>
      <c r="AJ240" s="87"/>
      <c r="AK240" s="40" t="s">
        <v>1688</v>
      </c>
      <c r="AL240" s="40" t="s">
        <v>2065</v>
      </c>
      <c r="AM240" s="40" t="s">
        <v>715</v>
      </c>
      <c r="AN240" s="87">
        <v>46274</v>
      </c>
      <c r="AO240" s="87">
        <v>46300</v>
      </c>
      <c r="AP240" s="87"/>
      <c r="AQ240" s="87"/>
      <c r="AR240" s="107"/>
      <c r="AS240" s="107"/>
      <c r="AT240" s="103" t="s">
        <v>2619</v>
      </c>
      <c r="AU240" s="108" t="s">
        <v>2792</v>
      </c>
      <c r="AV240" s="106"/>
      <c r="AW240" s="108" t="s">
        <v>824</v>
      </c>
      <c r="AX240" s="109" t="str">
        <f>IFERROR(IF(PAC!$X240="F01 - CAPTAÇÃO DE RECURSO",1,""),"")</f>
        <v/>
      </c>
      <c r="AY240" s="109">
        <f>IFERROR(IF(PAC!$X240="F02 - LICITAÇÃO",1,""),"")</f>
        <v>1</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996</v>
      </c>
      <c r="E241" s="114" t="s">
        <v>794</v>
      </c>
      <c r="F241" s="112" t="s">
        <v>53</v>
      </c>
      <c r="G241" s="112" t="s">
        <v>503</v>
      </c>
      <c r="H241" s="115" t="s">
        <v>1230</v>
      </c>
      <c r="I241" s="112" t="s">
        <v>1224</v>
      </c>
      <c r="J241" s="112" t="s">
        <v>361</v>
      </c>
      <c r="K241" s="31">
        <v>953792.76</v>
      </c>
      <c r="L241" s="31">
        <v>953792.76</v>
      </c>
      <c r="M241" s="31"/>
      <c r="N241" s="31"/>
      <c r="O241" s="31"/>
      <c r="P241" s="31"/>
      <c r="Q241" s="33">
        <f>SUM(PAC!$M241:$P241)</f>
        <v>0</v>
      </c>
      <c r="R241" s="33"/>
      <c r="S241" s="33">
        <f>IF(PAC!$R241&gt;0,PAC!$R241,PAC!$Q241)</f>
        <v>0</v>
      </c>
      <c r="T241" s="33"/>
      <c r="U241" s="116" t="s">
        <v>1560</v>
      </c>
      <c r="V241" s="116"/>
      <c r="W241" s="117"/>
      <c r="X241" s="117" t="s">
        <v>1405</v>
      </c>
      <c r="Y241" s="113" t="s">
        <v>2413</v>
      </c>
      <c r="Z241" s="118"/>
      <c r="AA241" s="119"/>
      <c r="AB241" s="122"/>
      <c r="AC241" s="115"/>
      <c r="AD241" s="120"/>
      <c r="AE241" s="114"/>
      <c r="AF241" s="115" t="s">
        <v>974</v>
      </c>
      <c r="AG241" s="115"/>
      <c r="AH241" s="115"/>
      <c r="AI241" s="115"/>
      <c r="AJ241" s="118"/>
      <c r="AK241" s="115"/>
      <c r="AL241" s="115"/>
      <c r="AM241" s="115"/>
      <c r="AN241" s="118"/>
      <c r="AO241" s="118"/>
      <c r="AP241" s="118"/>
      <c r="AQ241" s="118"/>
      <c r="AR241" s="121"/>
      <c r="AS241" s="121"/>
      <c r="AT241" s="116" t="s">
        <v>518</v>
      </c>
      <c r="AU241" s="122"/>
      <c r="AV241" s="120"/>
      <c r="AW241" s="122" t="s">
        <v>822</v>
      </c>
      <c r="AX241" s="192">
        <f>IFERROR(IF(PAC!$X241="F01 - CAPTAÇÃO DE RECURSO",1,""),"")</f>
        <v>1</v>
      </c>
      <c r="AY241" s="192" t="str">
        <f>IFERROR(IF(PAC!$X241="F02 - LICITAÇÃO",1,""),"")</f>
        <v/>
      </c>
      <c r="AZ241" s="123" t="str">
        <f>IFERROR(IF(PAC!$X$6:$X$581="F03 - EXECUÇÃO DO OBJETO",1,""),"")</f>
        <v/>
      </c>
      <c r="BA241" s="123" t="str">
        <f>IFERROR(IF(PAC!$X$6:$X$581="F04 - CONCLUÍDA",1,""),"")</f>
        <v/>
      </c>
      <c r="BB241" s="190">
        <f>IF(PAC!$R241&gt;0,0,PAC!$Q241)</f>
        <v>0</v>
      </c>
    </row>
    <row r="242" spans="1:54" s="1" customFormat="1" ht="63" customHeight="1" thickBot="1">
      <c r="A242" s="88">
        <f t="shared" si="3"/>
        <v>237</v>
      </c>
      <c r="B242" s="88">
        <v>2025</v>
      </c>
      <c r="C242" s="88" t="s">
        <v>605</v>
      </c>
      <c r="D242" s="88" t="s">
        <v>996</v>
      </c>
      <c r="E242" s="102" t="s">
        <v>795</v>
      </c>
      <c r="F242" s="88" t="s">
        <v>53</v>
      </c>
      <c r="G242" s="88" t="s">
        <v>503</v>
      </c>
      <c r="H242" s="40" t="s">
        <v>1230</v>
      </c>
      <c r="I242" s="88" t="s">
        <v>1224</v>
      </c>
      <c r="J242" s="88" t="s">
        <v>361</v>
      </c>
      <c r="K242" s="18">
        <v>1591061.4000000001</v>
      </c>
      <c r="L242" s="18">
        <v>1591061.4000000001</v>
      </c>
      <c r="M242" s="18"/>
      <c r="N242" s="18"/>
      <c r="O242" s="18"/>
      <c r="P242" s="18"/>
      <c r="Q242" s="20">
        <f>SUM(PAC!$M242:$P242)</f>
        <v>0</v>
      </c>
      <c r="R242" s="20"/>
      <c r="S242" s="20">
        <f>IF(PAC!$R242&gt;0,PAC!$R242,PAC!$Q242)</f>
        <v>0</v>
      </c>
      <c r="T242" s="20"/>
      <c r="U242" s="103" t="s">
        <v>1560</v>
      </c>
      <c r="V242" s="103"/>
      <c r="W242" s="104"/>
      <c r="X242" s="104" t="s">
        <v>1405</v>
      </c>
      <c r="Y242" s="101" t="s">
        <v>2413</v>
      </c>
      <c r="Z242" s="87"/>
      <c r="AA242" s="105"/>
      <c r="AB242" s="108"/>
      <c r="AC242" s="40"/>
      <c r="AD242" s="106"/>
      <c r="AE242" s="102"/>
      <c r="AF242" s="40" t="s">
        <v>974</v>
      </c>
      <c r="AG242" s="40"/>
      <c r="AH242" s="40"/>
      <c r="AI242" s="40"/>
      <c r="AJ242" s="87"/>
      <c r="AK242" s="40"/>
      <c r="AL242" s="40"/>
      <c r="AM242" s="40" t="s">
        <v>715</v>
      </c>
      <c r="AN242" s="87"/>
      <c r="AO242" s="87"/>
      <c r="AP242" s="87"/>
      <c r="AQ242" s="87"/>
      <c r="AR242" s="107"/>
      <c r="AS242" s="107"/>
      <c r="AT242" s="103" t="s">
        <v>518</v>
      </c>
      <c r="AU242" s="108"/>
      <c r="AV242" s="106"/>
      <c r="AW242" s="108" t="s">
        <v>822</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996</v>
      </c>
      <c r="E243" s="114" t="s">
        <v>2618</v>
      </c>
      <c r="F243" s="112" t="s">
        <v>53</v>
      </c>
      <c r="G243" s="112" t="s">
        <v>503</v>
      </c>
      <c r="H243" s="115" t="s">
        <v>1230</v>
      </c>
      <c r="I243" s="112" t="s">
        <v>1224</v>
      </c>
      <c r="J243" s="112" t="s">
        <v>361</v>
      </c>
      <c r="K243" s="31"/>
      <c r="L243" s="31">
        <v>5138923.54</v>
      </c>
      <c r="M243" s="31">
        <v>5138923.54</v>
      </c>
      <c r="N243" s="31"/>
      <c r="O243" s="31"/>
      <c r="P243" s="31"/>
      <c r="Q243" s="33">
        <f>SUM(PAC!$M243:$P243)</f>
        <v>5138923.54</v>
      </c>
      <c r="R243" s="33"/>
      <c r="S243" s="33">
        <f>IF(PAC!$R243&gt;0,PAC!$R243,PAC!$Q243)</f>
        <v>5138923.54</v>
      </c>
      <c r="T243" s="33"/>
      <c r="U243" s="116" t="s">
        <v>1556</v>
      </c>
      <c r="V243" s="116"/>
      <c r="W243" s="117"/>
      <c r="X243" s="117" t="s">
        <v>1404</v>
      </c>
      <c r="Y243" s="113" t="s">
        <v>2407</v>
      </c>
      <c r="Z243" s="118"/>
      <c r="AA243" s="119"/>
      <c r="AB243" s="122" t="s">
        <v>1450</v>
      </c>
      <c r="AC243" s="115" t="s">
        <v>2535</v>
      </c>
      <c r="AD243" s="120">
        <v>46300</v>
      </c>
      <c r="AE243" s="114" t="s">
        <v>2793</v>
      </c>
      <c r="AF243" s="115" t="s">
        <v>1623</v>
      </c>
      <c r="AG243" s="115" t="s">
        <v>1685</v>
      </c>
      <c r="AH243" s="115" t="s">
        <v>963</v>
      </c>
      <c r="AI243" s="115"/>
      <c r="AJ243" s="118"/>
      <c r="AK243" s="115" t="s">
        <v>1689</v>
      </c>
      <c r="AL243" s="115" t="s">
        <v>2066</v>
      </c>
      <c r="AM243" s="115" t="s">
        <v>715</v>
      </c>
      <c r="AN243" s="118">
        <v>46274</v>
      </c>
      <c r="AO243" s="118">
        <v>46300</v>
      </c>
      <c r="AP243" s="118"/>
      <c r="AQ243" s="118"/>
      <c r="AR243" s="121"/>
      <c r="AS243" s="121"/>
      <c r="AT243" s="116" t="s">
        <v>2620</v>
      </c>
      <c r="AU243" s="122" t="s">
        <v>2792</v>
      </c>
      <c r="AV243" s="120"/>
      <c r="AW243" s="122" t="s">
        <v>824</v>
      </c>
      <c r="AX243" s="192" t="str">
        <f>IFERROR(IF(PAC!$X243="F01 - CAPTAÇÃO DE RECURSO",1,""),"")</f>
        <v/>
      </c>
      <c r="AY243" s="192">
        <f>IFERROR(IF(PAC!$X243="F02 - LICITAÇÃO",1,""),"")</f>
        <v>1</v>
      </c>
      <c r="AZ243" s="123" t="str">
        <f>IFERROR(IF(PAC!$X$6:$X$581="F03 - EXECUÇÃO DO OBJETO",1,""),"")</f>
        <v/>
      </c>
      <c r="BA243" s="123" t="str">
        <f>IFERROR(IF(PAC!$X$6:$X$581="F04 - CONCLUÍDA",1,""),"")</f>
        <v/>
      </c>
      <c r="BB243" s="190">
        <f>IF(PAC!$R243&gt;0,0,PAC!$Q243)</f>
        <v>5138923.54</v>
      </c>
    </row>
    <row r="244" spans="1:54" s="1" customFormat="1" ht="63" customHeight="1" thickBot="1">
      <c r="A244" s="88">
        <f t="shared" si="3"/>
        <v>239</v>
      </c>
      <c r="B244" s="88">
        <v>2025</v>
      </c>
      <c r="C244" s="88" t="s">
        <v>605</v>
      </c>
      <c r="D244" s="88" t="s">
        <v>996</v>
      </c>
      <c r="E244" s="102" t="s">
        <v>796</v>
      </c>
      <c r="F244" s="88" t="s">
        <v>53</v>
      </c>
      <c r="G244" s="88" t="s">
        <v>503</v>
      </c>
      <c r="H244" s="40" t="s">
        <v>1230</v>
      </c>
      <c r="I244" s="88" t="s">
        <v>1224</v>
      </c>
      <c r="J244" s="88" t="s">
        <v>361</v>
      </c>
      <c r="K244" s="18">
        <v>1545321</v>
      </c>
      <c r="L244" s="18">
        <v>1545321</v>
      </c>
      <c r="M244" s="18"/>
      <c r="N244" s="18"/>
      <c r="O244" s="18"/>
      <c r="P244" s="18"/>
      <c r="Q244" s="20">
        <f>SUM(PAC!$M244:$P244)</f>
        <v>0</v>
      </c>
      <c r="R244" s="20"/>
      <c r="S244" s="20">
        <f>IF(PAC!$R244&gt;0,PAC!$R244,PAC!$Q244)</f>
        <v>0</v>
      </c>
      <c r="T244" s="20"/>
      <c r="U244" s="103" t="s">
        <v>1560</v>
      </c>
      <c r="V244" s="103"/>
      <c r="W244" s="104"/>
      <c r="X244" s="104" t="s">
        <v>1405</v>
      </c>
      <c r="Y244" s="101" t="s">
        <v>2413</v>
      </c>
      <c r="Z244" s="87"/>
      <c r="AA244" s="105"/>
      <c r="AB244" s="108"/>
      <c r="AC244" s="40"/>
      <c r="AD244" s="106"/>
      <c r="AE244" s="102"/>
      <c r="AF244" s="40" t="s">
        <v>974</v>
      </c>
      <c r="AG244" s="40"/>
      <c r="AH244" s="40"/>
      <c r="AI244" s="40"/>
      <c r="AJ244" s="87"/>
      <c r="AK244" s="40"/>
      <c r="AL244" s="40"/>
      <c r="AM244" s="40" t="s">
        <v>715</v>
      </c>
      <c r="AN244" s="87"/>
      <c r="AO244" s="87"/>
      <c r="AP244" s="87"/>
      <c r="AQ244" s="87"/>
      <c r="AR244" s="107"/>
      <c r="AS244" s="107"/>
      <c r="AT244" s="103" t="s">
        <v>518</v>
      </c>
      <c r="AU244" s="108"/>
      <c r="AV244" s="106"/>
      <c r="AW244" s="108" t="s">
        <v>824</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996</v>
      </c>
      <c r="E245" s="114" t="s">
        <v>797</v>
      </c>
      <c r="F245" s="112" t="s">
        <v>53</v>
      </c>
      <c r="G245" s="112" t="s">
        <v>503</v>
      </c>
      <c r="H245" s="115" t="s">
        <v>1230</v>
      </c>
      <c r="I245" s="112" t="s">
        <v>1224</v>
      </c>
      <c r="J245" s="112" t="s">
        <v>361</v>
      </c>
      <c r="K245" s="31">
        <v>2255058.7200000002</v>
      </c>
      <c r="L245" s="31">
        <v>2255058.7200000002</v>
      </c>
      <c r="M245" s="31"/>
      <c r="N245" s="31"/>
      <c r="O245" s="31"/>
      <c r="P245" s="31"/>
      <c r="Q245" s="33">
        <f>SUM(PAC!$M245:$P245)</f>
        <v>0</v>
      </c>
      <c r="R245" s="33"/>
      <c r="S245" s="33">
        <f>IF(PAC!$R245&gt;0,PAC!$R245,PAC!$Q245)</f>
        <v>0</v>
      </c>
      <c r="T245" s="33"/>
      <c r="U245" s="116" t="s">
        <v>1560</v>
      </c>
      <c r="V245" s="116"/>
      <c r="W245" s="117"/>
      <c r="X245" s="117" t="s">
        <v>1405</v>
      </c>
      <c r="Y245" s="113" t="s">
        <v>2413</v>
      </c>
      <c r="Z245" s="118"/>
      <c r="AA245" s="119"/>
      <c r="AB245" s="122"/>
      <c r="AC245" s="115"/>
      <c r="AD245" s="120"/>
      <c r="AE245" s="114"/>
      <c r="AF245" s="115" t="s">
        <v>974</v>
      </c>
      <c r="AG245" s="115"/>
      <c r="AH245" s="115"/>
      <c r="AI245" s="115"/>
      <c r="AJ245" s="118"/>
      <c r="AK245" s="115"/>
      <c r="AL245" s="115"/>
      <c r="AM245" s="115" t="s">
        <v>715</v>
      </c>
      <c r="AN245" s="118"/>
      <c r="AO245" s="118"/>
      <c r="AP245" s="118"/>
      <c r="AQ245" s="118"/>
      <c r="AR245" s="121"/>
      <c r="AS245" s="121"/>
      <c r="AT245" s="116" t="s">
        <v>518</v>
      </c>
      <c r="AU245" s="122"/>
      <c r="AV245" s="120"/>
      <c r="AW245" s="122" t="s">
        <v>822</v>
      </c>
      <c r="AX245" s="192">
        <f>IFERROR(IF(PAC!$X245="F01 - CAPTAÇÃO DE RECURSO",1,""),"")</f>
        <v>1</v>
      </c>
      <c r="AY245" s="192" t="str">
        <f>IFERROR(IF(PAC!$X245="F02 - LICITAÇÃO",1,""),"")</f>
        <v/>
      </c>
      <c r="AZ245" s="123" t="str">
        <f>IFERROR(IF(PAC!$X$6:$X$581="F03 - EXECUÇÃO DO OBJETO",1,""),"")</f>
        <v/>
      </c>
      <c r="BA245" s="123" t="str">
        <f>IFERROR(IF(PAC!$X$6:$X$581="F04 - CONCLUÍDA",1,""),"")</f>
        <v/>
      </c>
      <c r="BB245" s="190">
        <f>IF(PAC!$R245&gt;0,0,PAC!$Q245)</f>
        <v>0</v>
      </c>
    </row>
    <row r="246" spans="1:54" s="1" customFormat="1" ht="63" customHeight="1" thickBot="1">
      <c r="A246" s="88">
        <f t="shared" si="3"/>
        <v>241</v>
      </c>
      <c r="B246" s="88">
        <v>2025</v>
      </c>
      <c r="C246" s="88" t="s">
        <v>605</v>
      </c>
      <c r="D246" s="88" t="s">
        <v>996</v>
      </c>
      <c r="E246" s="102" t="s">
        <v>798</v>
      </c>
      <c r="F246" s="88" t="s">
        <v>53</v>
      </c>
      <c r="G246" s="88" t="s">
        <v>503</v>
      </c>
      <c r="H246" s="40" t="s">
        <v>1230</v>
      </c>
      <c r="I246" s="88" t="s">
        <v>1224</v>
      </c>
      <c r="J246" s="88" t="s">
        <v>361</v>
      </c>
      <c r="K246" s="18">
        <v>1346282.72</v>
      </c>
      <c r="L246" s="18">
        <v>1346282.72</v>
      </c>
      <c r="M246" s="18"/>
      <c r="N246" s="18"/>
      <c r="O246" s="18"/>
      <c r="P246" s="18"/>
      <c r="Q246" s="20">
        <f>SUM(PAC!$M246:$P246)</f>
        <v>0</v>
      </c>
      <c r="R246" s="20"/>
      <c r="S246" s="20">
        <f>IF(PAC!$R246&gt;0,PAC!$R246,PAC!$Q246)</f>
        <v>0</v>
      </c>
      <c r="T246" s="20"/>
      <c r="U246" s="103" t="s">
        <v>1560</v>
      </c>
      <c r="V246" s="103"/>
      <c r="W246" s="104"/>
      <c r="X246" s="104" t="s">
        <v>1405</v>
      </c>
      <c r="Y246" s="101" t="s">
        <v>2413</v>
      </c>
      <c r="Z246" s="87"/>
      <c r="AA246" s="105"/>
      <c r="AB246" s="108"/>
      <c r="AC246" s="40"/>
      <c r="AD246" s="106"/>
      <c r="AE246" s="102"/>
      <c r="AF246" s="40" t="s">
        <v>974</v>
      </c>
      <c r="AG246" s="40"/>
      <c r="AH246" s="40"/>
      <c r="AI246" s="40"/>
      <c r="AJ246" s="87"/>
      <c r="AK246" s="40"/>
      <c r="AL246" s="40"/>
      <c r="AM246" s="40" t="s">
        <v>715</v>
      </c>
      <c r="AN246" s="87"/>
      <c r="AO246" s="87"/>
      <c r="AP246" s="87"/>
      <c r="AQ246" s="87"/>
      <c r="AR246" s="107"/>
      <c r="AS246" s="107"/>
      <c r="AT246" s="103" t="s">
        <v>518</v>
      </c>
      <c r="AU246" s="108"/>
      <c r="AV246" s="106"/>
      <c r="AW246" s="108" t="s">
        <v>822</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996</v>
      </c>
      <c r="E247" s="114" t="s">
        <v>799</v>
      </c>
      <c r="F247" s="112" t="s">
        <v>53</v>
      </c>
      <c r="G247" s="112" t="s">
        <v>503</v>
      </c>
      <c r="H247" s="115" t="s">
        <v>1230</v>
      </c>
      <c r="I247" s="112" t="s">
        <v>1224</v>
      </c>
      <c r="J247" s="112" t="s">
        <v>361</v>
      </c>
      <c r="K247" s="31">
        <v>1549567.87</v>
      </c>
      <c r="L247" s="31">
        <v>1549567.87</v>
      </c>
      <c r="M247" s="31"/>
      <c r="N247" s="31"/>
      <c r="O247" s="31"/>
      <c r="P247" s="31"/>
      <c r="Q247" s="33">
        <f>SUM(PAC!$M247:$P247)</f>
        <v>0</v>
      </c>
      <c r="R247" s="33"/>
      <c r="S247" s="33">
        <f>IF(PAC!$R247&gt;0,PAC!$R247,PAC!$Q247)</f>
        <v>0</v>
      </c>
      <c r="T247" s="33"/>
      <c r="U247" s="116" t="s">
        <v>1560</v>
      </c>
      <c r="V247" s="116"/>
      <c r="W247" s="117"/>
      <c r="X247" s="117" t="s">
        <v>1405</v>
      </c>
      <c r="Y247" s="113" t="s">
        <v>2413</v>
      </c>
      <c r="Z247" s="118"/>
      <c r="AA247" s="119"/>
      <c r="AB247" s="122"/>
      <c r="AC247" s="115"/>
      <c r="AD247" s="120"/>
      <c r="AE247" s="114"/>
      <c r="AF247" s="115" t="s">
        <v>974</v>
      </c>
      <c r="AG247" s="115"/>
      <c r="AH247" s="115"/>
      <c r="AI247" s="115"/>
      <c r="AJ247" s="118"/>
      <c r="AK247" s="115"/>
      <c r="AL247" s="115"/>
      <c r="AM247" s="115" t="s">
        <v>715</v>
      </c>
      <c r="AN247" s="118"/>
      <c r="AO247" s="118"/>
      <c r="AP247" s="118"/>
      <c r="AQ247" s="118"/>
      <c r="AR247" s="121"/>
      <c r="AS247" s="121"/>
      <c r="AT247" s="116" t="s">
        <v>518</v>
      </c>
      <c r="AU247" s="122"/>
      <c r="AV247" s="120"/>
      <c r="AW247" s="122" t="s">
        <v>824</v>
      </c>
      <c r="AX247" s="192">
        <f>IFERROR(IF(PAC!$X247="F01 - CAPTAÇÃO DE RECURSO",1,""),"")</f>
        <v>1</v>
      </c>
      <c r="AY247" s="192" t="str">
        <f>IFERROR(IF(PAC!$X247="F02 - LICITAÇÃO",1,""),"")</f>
        <v/>
      </c>
      <c r="AZ247" s="123" t="str">
        <f>IFERROR(IF(PAC!$X$6:$X$581="F03 - EXECUÇÃO DO OBJETO",1,""),"")</f>
        <v/>
      </c>
      <c r="BA247" s="123" t="str">
        <f>IFERROR(IF(PAC!$X$6:$X$581="F04 - CONCLUÍDA",1,""),"")</f>
        <v/>
      </c>
      <c r="BB247" s="190">
        <f>IF(PAC!$R247&gt;0,0,PAC!$Q247)</f>
        <v>0</v>
      </c>
    </row>
    <row r="248" spans="1:54" s="1" customFormat="1" ht="63" customHeight="1" thickBot="1">
      <c r="A248" s="88">
        <f t="shared" si="3"/>
        <v>243</v>
      </c>
      <c r="B248" s="88">
        <v>2025</v>
      </c>
      <c r="C248" s="88" t="s">
        <v>605</v>
      </c>
      <c r="D248" s="88" t="s">
        <v>996</v>
      </c>
      <c r="E248" s="102" t="s">
        <v>800</v>
      </c>
      <c r="F248" s="88" t="s">
        <v>53</v>
      </c>
      <c r="G248" s="88" t="s">
        <v>503</v>
      </c>
      <c r="H248" s="40" t="s">
        <v>1230</v>
      </c>
      <c r="I248" s="88" t="s">
        <v>1224</v>
      </c>
      <c r="J248" s="88" t="s">
        <v>361</v>
      </c>
      <c r="K248" s="18">
        <v>1682501.7</v>
      </c>
      <c r="L248" s="18">
        <v>1682501.7</v>
      </c>
      <c r="M248" s="18"/>
      <c r="N248" s="18"/>
      <c r="O248" s="18"/>
      <c r="P248" s="18"/>
      <c r="Q248" s="20">
        <f>SUM(PAC!$M248:$P248)</f>
        <v>0</v>
      </c>
      <c r="R248" s="20"/>
      <c r="S248" s="20">
        <f>IF(PAC!$R248&gt;0,PAC!$R248,PAC!$Q248)</f>
        <v>0</v>
      </c>
      <c r="T248" s="20"/>
      <c r="U248" s="103" t="s">
        <v>1560</v>
      </c>
      <c r="V248" s="103"/>
      <c r="W248" s="104"/>
      <c r="X248" s="104" t="s">
        <v>1405</v>
      </c>
      <c r="Y248" s="101" t="s">
        <v>2413</v>
      </c>
      <c r="Z248" s="87"/>
      <c r="AA248" s="105"/>
      <c r="AB248" s="108"/>
      <c r="AC248" s="40"/>
      <c r="AD248" s="106"/>
      <c r="AE248" s="102"/>
      <c r="AF248" s="40" t="s">
        <v>974</v>
      </c>
      <c r="AG248" s="40"/>
      <c r="AH248" s="40"/>
      <c r="AI248" s="40"/>
      <c r="AJ248" s="87"/>
      <c r="AK248" s="40"/>
      <c r="AL248" s="40"/>
      <c r="AM248" s="40" t="s">
        <v>715</v>
      </c>
      <c r="AN248" s="87"/>
      <c r="AO248" s="87"/>
      <c r="AP248" s="87"/>
      <c r="AQ248" s="87"/>
      <c r="AR248" s="107"/>
      <c r="AS248" s="107"/>
      <c r="AT248" s="103" t="s">
        <v>518</v>
      </c>
      <c r="AU248" s="108"/>
      <c r="AV248" s="106"/>
      <c r="AW248" s="108" t="s">
        <v>822</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996</v>
      </c>
      <c r="E249" s="114" t="s">
        <v>837</v>
      </c>
      <c r="F249" s="112" t="s">
        <v>53</v>
      </c>
      <c r="G249" s="112" t="s">
        <v>503</v>
      </c>
      <c r="H249" s="115" t="s">
        <v>1230</v>
      </c>
      <c r="I249" s="112" t="s">
        <v>1224</v>
      </c>
      <c r="J249" s="112" t="s">
        <v>361</v>
      </c>
      <c r="K249" s="31">
        <v>1382858.84</v>
      </c>
      <c r="L249" s="31">
        <v>1382858.84</v>
      </c>
      <c r="M249" s="31"/>
      <c r="N249" s="31"/>
      <c r="O249" s="31"/>
      <c r="P249" s="31"/>
      <c r="Q249" s="33">
        <f>SUM(PAC!$M249:$P249)</f>
        <v>0</v>
      </c>
      <c r="R249" s="33"/>
      <c r="S249" s="33">
        <f>IF(PAC!$R249&gt;0,PAC!$R249,PAC!$Q249)</f>
        <v>0</v>
      </c>
      <c r="T249" s="33"/>
      <c r="U249" s="116" t="s">
        <v>1560</v>
      </c>
      <c r="V249" s="116"/>
      <c r="W249" s="117"/>
      <c r="X249" s="117" t="s">
        <v>1405</v>
      </c>
      <c r="Y249" s="113" t="s">
        <v>2413</v>
      </c>
      <c r="Z249" s="118"/>
      <c r="AA249" s="119"/>
      <c r="AB249" s="122"/>
      <c r="AC249" s="115"/>
      <c r="AD249" s="120"/>
      <c r="AE249" s="114"/>
      <c r="AF249" s="115" t="s">
        <v>974</v>
      </c>
      <c r="AG249" s="115"/>
      <c r="AH249" s="115"/>
      <c r="AI249" s="115"/>
      <c r="AJ249" s="118"/>
      <c r="AK249" s="115"/>
      <c r="AL249" s="115"/>
      <c r="AM249" s="115" t="s">
        <v>715</v>
      </c>
      <c r="AN249" s="118"/>
      <c r="AO249" s="118"/>
      <c r="AP249" s="118"/>
      <c r="AQ249" s="118"/>
      <c r="AR249" s="121"/>
      <c r="AS249" s="121"/>
      <c r="AT249" s="116" t="s">
        <v>518</v>
      </c>
      <c r="AU249" s="122"/>
      <c r="AV249" s="120"/>
      <c r="AW249" s="122" t="s">
        <v>822</v>
      </c>
      <c r="AX249" s="192">
        <f>IFERROR(IF(PAC!$X249="F01 - CAPTAÇÃO DE RECURSO",1,""),"")</f>
        <v>1</v>
      </c>
      <c r="AY249" s="192" t="str">
        <f>IFERROR(IF(PAC!$X249="F02 - LICITAÇÃO",1,""),"")</f>
        <v/>
      </c>
      <c r="AZ249" s="123" t="str">
        <f>IFERROR(IF(PAC!$X$6:$X$581="F03 - EXECUÇÃO DO OBJETO",1,""),"")</f>
        <v/>
      </c>
      <c r="BA249" s="123" t="str">
        <f>IFERROR(IF(PAC!$X$6:$X$581="F04 - CONCLUÍDA",1,""),"")</f>
        <v/>
      </c>
      <c r="BB249" s="190">
        <f>IF(PAC!$R249&gt;0,0,PAC!$Q249)</f>
        <v>0</v>
      </c>
    </row>
    <row r="250" spans="1:54" s="1" customFormat="1" ht="63" customHeight="1" thickBot="1">
      <c r="A250" s="88">
        <f t="shared" si="3"/>
        <v>245</v>
      </c>
      <c r="B250" s="88">
        <v>2025</v>
      </c>
      <c r="C250" s="88" t="s">
        <v>605</v>
      </c>
      <c r="D250" s="88" t="s">
        <v>996</v>
      </c>
      <c r="E250" s="102" t="s">
        <v>801</v>
      </c>
      <c r="F250" s="88" t="s">
        <v>53</v>
      </c>
      <c r="G250" s="88" t="s">
        <v>503</v>
      </c>
      <c r="H250" s="40" t="s">
        <v>1230</v>
      </c>
      <c r="I250" s="88" t="s">
        <v>1224</v>
      </c>
      <c r="J250" s="88" t="s">
        <v>361</v>
      </c>
      <c r="K250" s="18">
        <v>2110161</v>
      </c>
      <c r="L250" s="18">
        <v>2110161</v>
      </c>
      <c r="M250" s="18"/>
      <c r="N250" s="18"/>
      <c r="O250" s="18"/>
      <c r="P250" s="18"/>
      <c r="Q250" s="20">
        <f>SUM(PAC!$M250:$P250)</f>
        <v>0</v>
      </c>
      <c r="R250" s="20"/>
      <c r="S250" s="20">
        <f>IF(PAC!$R250&gt;0,PAC!$R250,PAC!$Q250)</f>
        <v>0</v>
      </c>
      <c r="T250" s="20"/>
      <c r="U250" s="103" t="s">
        <v>1560</v>
      </c>
      <c r="V250" s="103"/>
      <c r="W250" s="104"/>
      <c r="X250" s="104" t="s">
        <v>1405</v>
      </c>
      <c r="Y250" s="101" t="s">
        <v>2413</v>
      </c>
      <c r="Z250" s="87"/>
      <c r="AA250" s="105"/>
      <c r="AB250" s="108"/>
      <c r="AC250" s="40"/>
      <c r="AD250" s="106"/>
      <c r="AE250" s="102"/>
      <c r="AF250" s="40" t="s">
        <v>974</v>
      </c>
      <c r="AG250" s="40"/>
      <c r="AH250" s="40"/>
      <c r="AI250" s="40"/>
      <c r="AJ250" s="87"/>
      <c r="AK250" s="40"/>
      <c r="AL250" s="40"/>
      <c r="AM250" s="40" t="s">
        <v>715</v>
      </c>
      <c r="AN250" s="87"/>
      <c r="AO250" s="87"/>
      <c r="AP250" s="87"/>
      <c r="AQ250" s="87"/>
      <c r="AR250" s="107"/>
      <c r="AS250" s="107"/>
      <c r="AT250" s="103" t="s">
        <v>518</v>
      </c>
      <c r="AU250" s="108"/>
      <c r="AV250" s="106"/>
      <c r="AW250" s="108" t="s">
        <v>822</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996</v>
      </c>
      <c r="E251" s="114" t="s">
        <v>2623</v>
      </c>
      <c r="F251" s="112" t="s">
        <v>53</v>
      </c>
      <c r="G251" s="112" t="s">
        <v>503</v>
      </c>
      <c r="H251" s="115" t="s">
        <v>1230</v>
      </c>
      <c r="I251" s="112" t="s">
        <v>1224</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1556</v>
      </c>
      <c r="V251" s="116"/>
      <c r="W251" s="117"/>
      <c r="X251" s="117" t="s">
        <v>1404</v>
      </c>
      <c r="Y251" s="113" t="s">
        <v>2407</v>
      </c>
      <c r="Z251" s="118"/>
      <c r="AA251" s="119"/>
      <c r="AB251" s="122" t="s">
        <v>1450</v>
      </c>
      <c r="AC251" s="115" t="s">
        <v>2535</v>
      </c>
      <c r="AD251" s="120">
        <v>46300</v>
      </c>
      <c r="AE251" s="114" t="s">
        <v>2793</v>
      </c>
      <c r="AF251" s="115" t="s">
        <v>1623</v>
      </c>
      <c r="AG251" s="115" t="s">
        <v>1685</v>
      </c>
      <c r="AH251" s="115" t="s">
        <v>963</v>
      </c>
      <c r="AI251" s="115"/>
      <c r="AJ251" s="118"/>
      <c r="AK251" s="115" t="s">
        <v>1690</v>
      </c>
      <c r="AL251" s="115" t="s">
        <v>2066</v>
      </c>
      <c r="AM251" s="115" t="s">
        <v>715</v>
      </c>
      <c r="AN251" s="118">
        <v>46274</v>
      </c>
      <c r="AO251" s="118">
        <v>46300</v>
      </c>
      <c r="AP251" s="118"/>
      <c r="AQ251" s="118"/>
      <c r="AR251" s="121"/>
      <c r="AS251" s="121"/>
      <c r="AT251" s="116" t="s">
        <v>2624</v>
      </c>
      <c r="AU251" s="122" t="s">
        <v>2792</v>
      </c>
      <c r="AV251" s="120"/>
      <c r="AW251" s="122" t="s">
        <v>824</v>
      </c>
      <c r="AX251" s="192" t="str">
        <f>IFERROR(IF(PAC!$X251="F01 - CAPTAÇÃO DE RECURSO",1,""),"")</f>
        <v/>
      </c>
      <c r="AY251" s="192">
        <f>IFERROR(IF(PAC!$X251="F02 - LICITAÇÃO",1,""),"")</f>
        <v>1</v>
      </c>
      <c r="AZ251" s="123" t="str">
        <f>IFERROR(IF(PAC!$X$6:$X$581="F03 - EXECUÇÃO DO OBJETO",1,""),"")</f>
        <v/>
      </c>
      <c r="BA251" s="123" t="str">
        <f>IFERROR(IF(PAC!$X$6:$X$581="F04 - CONCLUÍDA",1,""),"")</f>
        <v/>
      </c>
      <c r="BB251" s="190">
        <f>IF(PAC!$R251&gt;0,0,PAC!$Q251)</f>
        <v>5322954.2300000004</v>
      </c>
    </row>
    <row r="252" spans="1:54" s="1" customFormat="1" ht="63" customHeight="1" thickBot="1">
      <c r="A252" s="88">
        <f t="shared" si="3"/>
        <v>247</v>
      </c>
      <c r="B252" s="88">
        <v>2025</v>
      </c>
      <c r="C252" s="88" t="s">
        <v>605</v>
      </c>
      <c r="D252" s="88" t="s">
        <v>996</v>
      </c>
      <c r="E252" s="102" t="s">
        <v>2010</v>
      </c>
      <c r="F252" s="88" t="s">
        <v>53</v>
      </c>
      <c r="G252" s="88" t="s">
        <v>503</v>
      </c>
      <c r="H252" s="40" t="s">
        <v>1230</v>
      </c>
      <c r="I252" s="88" t="s">
        <v>1224</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1576</v>
      </c>
      <c r="U252" s="103" t="s">
        <v>1556</v>
      </c>
      <c r="V252" s="103"/>
      <c r="W252" s="104">
        <v>16</v>
      </c>
      <c r="X252" s="104" t="s">
        <v>1404</v>
      </c>
      <c r="Y252" s="101" t="s">
        <v>2407</v>
      </c>
      <c r="Z252" s="87"/>
      <c r="AA252" s="105"/>
      <c r="AB252" s="108" t="s">
        <v>1455</v>
      </c>
      <c r="AC252" s="40" t="s">
        <v>2556</v>
      </c>
      <c r="AD252" s="106"/>
      <c r="AE252" s="102" t="s">
        <v>2564</v>
      </c>
      <c r="AF252" s="40" t="s">
        <v>1623</v>
      </c>
      <c r="AG252" s="40" t="s">
        <v>1685</v>
      </c>
      <c r="AH252" s="40" t="s">
        <v>963</v>
      </c>
      <c r="AI252" s="40"/>
      <c r="AJ252" s="87"/>
      <c r="AK252" s="40" t="s">
        <v>1691</v>
      </c>
      <c r="AL252" s="40" t="s">
        <v>2495</v>
      </c>
      <c r="AM252" s="40" t="s">
        <v>715</v>
      </c>
      <c r="AN252" s="87">
        <v>46143</v>
      </c>
      <c r="AO252" s="87">
        <v>46189</v>
      </c>
      <c r="AP252" s="87">
        <v>46253</v>
      </c>
      <c r="AQ252" s="87"/>
      <c r="AR252" s="107"/>
      <c r="AS252" s="107"/>
      <c r="AT252" s="103" t="s">
        <v>2716</v>
      </c>
      <c r="AU252" s="108" t="s">
        <v>2563</v>
      </c>
      <c r="AV252" s="106"/>
      <c r="AW252" s="108" t="s">
        <v>822</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996</v>
      </c>
      <c r="E253" s="114" t="s">
        <v>2011</v>
      </c>
      <c r="F253" s="112" t="s">
        <v>53</v>
      </c>
      <c r="G253" s="112" t="s">
        <v>503</v>
      </c>
      <c r="H253" s="115" t="s">
        <v>1230</v>
      </c>
      <c r="I253" s="112" t="s">
        <v>1224</v>
      </c>
      <c r="J253" s="112" t="s">
        <v>361</v>
      </c>
      <c r="K253" s="31"/>
      <c r="L253" s="31">
        <v>2359160</v>
      </c>
      <c r="M253" s="31">
        <v>2359160</v>
      </c>
      <c r="N253" s="31"/>
      <c r="O253" s="31"/>
      <c r="P253" s="31"/>
      <c r="Q253" s="33">
        <f>SUM(PAC!$M253:$P253)</f>
        <v>2359160</v>
      </c>
      <c r="R253" s="33">
        <v>3109281.75</v>
      </c>
      <c r="S253" s="33">
        <f>IF(PAC!$R253&gt;0,PAC!$R253,PAC!$Q253)</f>
        <v>3109281.75</v>
      </c>
      <c r="T253" s="33" t="s">
        <v>1576</v>
      </c>
      <c r="U253" s="116" t="s">
        <v>1556</v>
      </c>
      <c r="V253" s="116"/>
      <c r="W253" s="117">
        <v>12</v>
      </c>
      <c r="X253" s="117" t="s">
        <v>1404</v>
      </c>
      <c r="Y253" s="113" t="s">
        <v>2407</v>
      </c>
      <c r="Z253" s="118"/>
      <c r="AA253" s="119"/>
      <c r="AB253" s="122" t="s">
        <v>1455</v>
      </c>
      <c r="AC253" s="115" t="s">
        <v>2556</v>
      </c>
      <c r="AD253" s="120"/>
      <c r="AE253" s="114" t="s">
        <v>2564</v>
      </c>
      <c r="AF253" s="115" t="s">
        <v>1623</v>
      </c>
      <c r="AG253" s="115" t="s">
        <v>1685</v>
      </c>
      <c r="AH253" s="115" t="s">
        <v>963</v>
      </c>
      <c r="AI253" s="115"/>
      <c r="AJ253" s="118"/>
      <c r="AK253" s="115" t="s">
        <v>1978</v>
      </c>
      <c r="AL253" s="115" t="s">
        <v>2060</v>
      </c>
      <c r="AM253" s="115" t="s">
        <v>715</v>
      </c>
      <c r="AN253" s="118">
        <v>46143</v>
      </c>
      <c r="AO253" s="118">
        <v>46189</v>
      </c>
      <c r="AP253" s="118">
        <v>46253</v>
      </c>
      <c r="AQ253" s="118"/>
      <c r="AR253" s="121"/>
      <c r="AS253" s="121"/>
      <c r="AT253" s="116" t="s">
        <v>2717</v>
      </c>
      <c r="AU253" s="122" t="s">
        <v>2563</v>
      </c>
      <c r="AV253" s="120"/>
      <c r="AW253" s="122" t="s">
        <v>822</v>
      </c>
      <c r="AX253" s="192" t="str">
        <f>IFERROR(IF(PAC!$X253="F01 - CAPTAÇÃO DE RECURSO",1,""),"")</f>
        <v/>
      </c>
      <c r="AY253" s="192">
        <f>IFERROR(IF(PAC!$X253="F02 - LICITAÇÃO",1,""),"")</f>
        <v>1</v>
      </c>
      <c r="AZ253" s="123" t="str">
        <f>IFERROR(IF(PAC!$X$6:$X$581="F03 - EXECUÇÃO DO OBJETO",1,""),"")</f>
        <v/>
      </c>
      <c r="BA253" s="123" t="str">
        <f>IFERROR(IF(PAC!$X$6:$X$581="F04 - CONCLUÍDA",1,""),"")</f>
        <v/>
      </c>
      <c r="BB253" s="190">
        <f>IF(PAC!$R253&gt;0,0,PAC!$Q253)</f>
        <v>0</v>
      </c>
    </row>
    <row r="254" spans="1:54" s="1" customFormat="1" ht="63" customHeight="1" thickBot="1">
      <c r="A254" s="88">
        <f t="shared" si="3"/>
        <v>249</v>
      </c>
      <c r="B254" s="88">
        <v>2025</v>
      </c>
      <c r="C254" s="88" t="s">
        <v>605</v>
      </c>
      <c r="D254" s="88" t="s">
        <v>996</v>
      </c>
      <c r="E254" s="102" t="s">
        <v>802</v>
      </c>
      <c r="F254" s="88" t="s">
        <v>53</v>
      </c>
      <c r="G254" s="88" t="s">
        <v>503</v>
      </c>
      <c r="H254" s="40" t="s">
        <v>1230</v>
      </c>
      <c r="I254" s="88" t="s">
        <v>1224</v>
      </c>
      <c r="J254" s="88" t="s">
        <v>361</v>
      </c>
      <c r="K254" s="18">
        <v>1744399.76</v>
      </c>
      <c r="L254" s="18">
        <v>1744399.76</v>
      </c>
      <c r="M254" s="18"/>
      <c r="N254" s="18"/>
      <c r="O254" s="18"/>
      <c r="P254" s="18"/>
      <c r="Q254" s="20">
        <f>SUM(PAC!$M254:$P254)</f>
        <v>0</v>
      </c>
      <c r="R254" s="20"/>
      <c r="S254" s="20">
        <f>IF(PAC!$R254&gt;0,PAC!$R254,PAC!$Q254)</f>
        <v>0</v>
      </c>
      <c r="T254" s="20"/>
      <c r="U254" s="103" t="s">
        <v>1560</v>
      </c>
      <c r="V254" s="103"/>
      <c r="W254" s="104"/>
      <c r="X254" s="104" t="s">
        <v>1405</v>
      </c>
      <c r="Y254" s="101" t="s">
        <v>2413</v>
      </c>
      <c r="Z254" s="87"/>
      <c r="AA254" s="105"/>
      <c r="AB254" s="108"/>
      <c r="AC254" s="40"/>
      <c r="AD254" s="106"/>
      <c r="AE254" s="102"/>
      <c r="AF254" s="40" t="s">
        <v>974</v>
      </c>
      <c r="AG254" s="40"/>
      <c r="AH254" s="40"/>
      <c r="AI254" s="40"/>
      <c r="AJ254" s="87"/>
      <c r="AK254" s="40"/>
      <c r="AL254" s="40"/>
      <c r="AM254" s="40" t="s">
        <v>715</v>
      </c>
      <c r="AN254" s="87"/>
      <c r="AO254" s="87"/>
      <c r="AP254" s="87"/>
      <c r="AQ254" s="87"/>
      <c r="AR254" s="107"/>
      <c r="AS254" s="107"/>
      <c r="AT254" s="103" t="s">
        <v>518</v>
      </c>
      <c r="AU254" s="108"/>
      <c r="AV254" s="106"/>
      <c r="AW254" s="108" t="s">
        <v>822</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996</v>
      </c>
      <c r="E255" s="114" t="s">
        <v>803</v>
      </c>
      <c r="F255" s="112" t="s">
        <v>53</v>
      </c>
      <c r="G255" s="112" t="s">
        <v>503</v>
      </c>
      <c r="H255" s="115" t="s">
        <v>1230</v>
      </c>
      <c r="I255" s="112" t="s">
        <v>1224</v>
      </c>
      <c r="J255" s="112" t="s">
        <v>361</v>
      </c>
      <c r="K255" s="31">
        <v>1797857.16</v>
      </c>
      <c r="L255" s="31">
        <v>1797857.16</v>
      </c>
      <c r="M255" s="31"/>
      <c r="N255" s="31"/>
      <c r="O255" s="31"/>
      <c r="P255" s="31"/>
      <c r="Q255" s="33">
        <f>SUM(PAC!$M255:$P255)</f>
        <v>0</v>
      </c>
      <c r="R255" s="33"/>
      <c r="S255" s="33">
        <f>IF(PAC!$R255&gt;0,PAC!$R255,PAC!$Q255)</f>
        <v>0</v>
      </c>
      <c r="T255" s="33"/>
      <c r="U255" s="116" t="s">
        <v>1560</v>
      </c>
      <c r="V255" s="116"/>
      <c r="W255" s="117"/>
      <c r="X255" s="117" t="s">
        <v>1405</v>
      </c>
      <c r="Y255" s="113" t="s">
        <v>2413</v>
      </c>
      <c r="Z255" s="118"/>
      <c r="AA255" s="119"/>
      <c r="AB255" s="122"/>
      <c r="AC255" s="115"/>
      <c r="AD255" s="120"/>
      <c r="AE255" s="114"/>
      <c r="AF255" s="115" t="s">
        <v>974</v>
      </c>
      <c r="AG255" s="115"/>
      <c r="AH255" s="115"/>
      <c r="AI255" s="115"/>
      <c r="AJ255" s="118"/>
      <c r="AK255" s="115"/>
      <c r="AL255" s="115"/>
      <c r="AM255" s="115" t="s">
        <v>715</v>
      </c>
      <c r="AN255" s="118"/>
      <c r="AO255" s="118"/>
      <c r="AP255" s="118"/>
      <c r="AQ255" s="118"/>
      <c r="AR255" s="121"/>
      <c r="AS255" s="121"/>
      <c r="AT255" s="116" t="s">
        <v>518</v>
      </c>
      <c r="AU255" s="122"/>
      <c r="AV255" s="120"/>
      <c r="AW255" s="122" t="s">
        <v>822</v>
      </c>
      <c r="AX255" s="192">
        <f>IFERROR(IF(PAC!$X255="F01 - CAPTAÇÃO DE RECURSO",1,""),"")</f>
        <v>1</v>
      </c>
      <c r="AY255" s="192" t="str">
        <f>IFERROR(IF(PAC!$X255="F02 - LICITAÇÃO",1,""),"")</f>
        <v/>
      </c>
      <c r="AZ255" s="123" t="str">
        <f>IFERROR(IF(PAC!$X$6:$X$581="F03 - EXECUÇÃO DO OBJETO",1,""),"")</f>
        <v/>
      </c>
      <c r="BA255" s="123" t="str">
        <f>IFERROR(IF(PAC!$X$6:$X$581="F04 - CONCLUÍDA",1,""),"")</f>
        <v/>
      </c>
      <c r="BB255" s="190">
        <f>IF(PAC!$R255&gt;0,0,PAC!$Q255)</f>
        <v>0</v>
      </c>
    </row>
    <row r="256" spans="1:54" s="1" customFormat="1" ht="63" customHeight="1" thickBot="1">
      <c r="A256" s="88">
        <f t="shared" si="3"/>
        <v>251</v>
      </c>
      <c r="B256" s="88">
        <v>2025</v>
      </c>
      <c r="C256" s="88" t="s">
        <v>605</v>
      </c>
      <c r="D256" s="88" t="s">
        <v>996</v>
      </c>
      <c r="E256" s="102" t="s">
        <v>804</v>
      </c>
      <c r="F256" s="88" t="s">
        <v>53</v>
      </c>
      <c r="G256" s="88" t="s">
        <v>503</v>
      </c>
      <c r="H256" s="40" t="s">
        <v>1230</v>
      </c>
      <c r="I256" s="88" t="s">
        <v>1224</v>
      </c>
      <c r="J256" s="88" t="s">
        <v>361</v>
      </c>
      <c r="K256" s="18">
        <v>2653175.7599999998</v>
      </c>
      <c r="L256" s="18">
        <v>2653175.7599999998</v>
      </c>
      <c r="M256" s="18"/>
      <c r="N256" s="18"/>
      <c r="O256" s="18"/>
      <c r="P256" s="18"/>
      <c r="Q256" s="20">
        <f>SUM(PAC!$M256:$P256)</f>
        <v>0</v>
      </c>
      <c r="R256" s="20"/>
      <c r="S256" s="20">
        <f>IF(PAC!$R256&gt;0,PAC!$R256,PAC!$Q256)</f>
        <v>0</v>
      </c>
      <c r="T256" s="20"/>
      <c r="U256" s="103" t="s">
        <v>1560</v>
      </c>
      <c r="V256" s="103"/>
      <c r="W256" s="104"/>
      <c r="X256" s="104" t="s">
        <v>1405</v>
      </c>
      <c r="Y256" s="101" t="s">
        <v>2413</v>
      </c>
      <c r="Z256" s="87"/>
      <c r="AA256" s="105"/>
      <c r="AB256" s="108"/>
      <c r="AC256" s="40"/>
      <c r="AD256" s="106"/>
      <c r="AE256" s="102"/>
      <c r="AF256" s="40" t="s">
        <v>974</v>
      </c>
      <c r="AG256" s="40"/>
      <c r="AH256" s="40"/>
      <c r="AI256" s="40"/>
      <c r="AJ256" s="87"/>
      <c r="AK256" s="40"/>
      <c r="AL256" s="40"/>
      <c r="AM256" s="40" t="s">
        <v>715</v>
      </c>
      <c r="AN256" s="87"/>
      <c r="AO256" s="87"/>
      <c r="AP256" s="87"/>
      <c r="AQ256" s="87"/>
      <c r="AR256" s="107"/>
      <c r="AS256" s="107"/>
      <c r="AT256" s="103" t="s">
        <v>518</v>
      </c>
      <c r="AU256" s="108"/>
      <c r="AV256" s="106"/>
      <c r="AW256" s="108" t="s">
        <v>822</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996</v>
      </c>
      <c r="E257" s="114" t="s">
        <v>805</v>
      </c>
      <c r="F257" s="112" t="s">
        <v>53</v>
      </c>
      <c r="G257" s="112" t="s">
        <v>503</v>
      </c>
      <c r="H257" s="115" t="s">
        <v>1230</v>
      </c>
      <c r="I257" s="112" t="s">
        <v>1224</v>
      </c>
      <c r="J257" s="112" t="s">
        <v>361</v>
      </c>
      <c r="K257" s="31">
        <v>1840060.39</v>
      </c>
      <c r="L257" s="31">
        <v>1840060.39</v>
      </c>
      <c r="M257" s="31"/>
      <c r="N257" s="31"/>
      <c r="O257" s="31"/>
      <c r="P257" s="31"/>
      <c r="Q257" s="33">
        <f>SUM(PAC!$M257:$P257)</f>
        <v>0</v>
      </c>
      <c r="R257" s="33"/>
      <c r="S257" s="33">
        <f>IF(PAC!$R257&gt;0,PAC!$R257,PAC!$Q257)</f>
        <v>0</v>
      </c>
      <c r="T257" s="33"/>
      <c r="U257" s="116" t="s">
        <v>1560</v>
      </c>
      <c r="V257" s="116"/>
      <c r="W257" s="117"/>
      <c r="X257" s="117" t="s">
        <v>1405</v>
      </c>
      <c r="Y257" s="113" t="s">
        <v>2413</v>
      </c>
      <c r="Z257" s="118"/>
      <c r="AA257" s="119"/>
      <c r="AB257" s="122"/>
      <c r="AC257" s="115"/>
      <c r="AD257" s="120"/>
      <c r="AE257" s="114"/>
      <c r="AF257" s="115" t="s">
        <v>974</v>
      </c>
      <c r="AG257" s="115"/>
      <c r="AH257" s="115"/>
      <c r="AI257" s="115"/>
      <c r="AJ257" s="118"/>
      <c r="AK257" s="115"/>
      <c r="AL257" s="115"/>
      <c r="AM257" s="115" t="s">
        <v>715</v>
      </c>
      <c r="AN257" s="118"/>
      <c r="AO257" s="118"/>
      <c r="AP257" s="118"/>
      <c r="AQ257" s="118"/>
      <c r="AR257" s="121"/>
      <c r="AS257" s="121"/>
      <c r="AT257" s="116" t="s">
        <v>518</v>
      </c>
      <c r="AU257" s="122"/>
      <c r="AV257" s="120"/>
      <c r="AW257" s="122" t="s">
        <v>822</v>
      </c>
      <c r="AX257" s="192">
        <f>IFERROR(IF(PAC!$X257="F01 - CAPTAÇÃO DE RECURSO",1,""),"")</f>
        <v>1</v>
      </c>
      <c r="AY257" s="192" t="str">
        <f>IFERROR(IF(PAC!$X257="F02 - LICITAÇÃO",1,""),"")</f>
        <v/>
      </c>
      <c r="AZ257" s="123" t="str">
        <f>IFERROR(IF(PAC!$X$6:$X$581="F03 - EXECUÇÃO DO OBJETO",1,""),"")</f>
        <v/>
      </c>
      <c r="BA257" s="123" t="str">
        <f>IFERROR(IF(PAC!$X$6:$X$581="F04 - CONCLUÍDA",1,""),"")</f>
        <v/>
      </c>
      <c r="BB257" s="190">
        <f>IF(PAC!$R257&gt;0,0,PAC!$Q257)</f>
        <v>0</v>
      </c>
    </row>
    <row r="258" spans="1:54" s="1" customFormat="1" ht="63" customHeight="1" thickBot="1">
      <c r="A258" s="88">
        <f t="shared" si="3"/>
        <v>253</v>
      </c>
      <c r="B258" s="88">
        <v>2025</v>
      </c>
      <c r="C258" s="88" t="s">
        <v>605</v>
      </c>
      <c r="D258" s="88" t="s">
        <v>996</v>
      </c>
      <c r="E258" s="102" t="s">
        <v>2611</v>
      </c>
      <c r="F258" s="88" t="s">
        <v>53</v>
      </c>
      <c r="G258" s="88" t="s">
        <v>503</v>
      </c>
      <c r="H258" s="40" t="s">
        <v>1230</v>
      </c>
      <c r="I258" s="88" t="s">
        <v>1224</v>
      </c>
      <c r="J258" s="88" t="s">
        <v>361</v>
      </c>
      <c r="K258" s="18"/>
      <c r="L258" s="18">
        <v>3187749.88</v>
      </c>
      <c r="M258" s="18">
        <v>3187749.88</v>
      </c>
      <c r="N258" s="18"/>
      <c r="O258" s="18"/>
      <c r="P258" s="18"/>
      <c r="Q258" s="20">
        <f>SUM(PAC!$M258:$P258)</f>
        <v>3187749.88</v>
      </c>
      <c r="R258" s="20"/>
      <c r="S258" s="20">
        <f>IF(PAC!$R258&gt;0,PAC!$R258,PAC!$Q258)</f>
        <v>3187749.88</v>
      </c>
      <c r="T258" s="20"/>
      <c r="U258" s="103" t="s">
        <v>1556</v>
      </c>
      <c r="V258" s="103"/>
      <c r="W258" s="104"/>
      <c r="X258" s="104" t="s">
        <v>1404</v>
      </c>
      <c r="Y258" s="101" t="s">
        <v>2407</v>
      </c>
      <c r="Z258" s="87"/>
      <c r="AA258" s="105"/>
      <c r="AB258" s="108" t="s">
        <v>1450</v>
      </c>
      <c r="AC258" s="40" t="s">
        <v>2535</v>
      </c>
      <c r="AD258" s="106">
        <v>46300</v>
      </c>
      <c r="AE258" s="102" t="s">
        <v>2793</v>
      </c>
      <c r="AF258" s="40" t="s">
        <v>1623</v>
      </c>
      <c r="AG258" s="40" t="s">
        <v>1685</v>
      </c>
      <c r="AH258" s="40" t="s">
        <v>963</v>
      </c>
      <c r="AI258" s="40"/>
      <c r="AJ258" s="87"/>
      <c r="AK258" s="40" t="s">
        <v>1692</v>
      </c>
      <c r="AL258" s="40" t="s">
        <v>2067</v>
      </c>
      <c r="AM258" s="40" t="s">
        <v>715</v>
      </c>
      <c r="AN258" s="87">
        <v>46274</v>
      </c>
      <c r="AO258" s="87">
        <v>46300</v>
      </c>
      <c r="AP258" s="87"/>
      <c r="AQ258" s="87"/>
      <c r="AR258" s="107"/>
      <c r="AS258" s="107"/>
      <c r="AT258" s="103" t="s">
        <v>2612</v>
      </c>
      <c r="AU258" s="108" t="s">
        <v>2792</v>
      </c>
      <c r="AV258" s="106"/>
      <c r="AW258" s="108" t="s">
        <v>822</v>
      </c>
      <c r="AX258" s="109" t="str">
        <f>IFERROR(IF(PAC!$X258="F01 - CAPTAÇÃO DE RECURSO",1,""),"")</f>
        <v/>
      </c>
      <c r="AY258" s="109">
        <f>IFERROR(IF(PAC!$X258="F02 - LICITAÇÃO",1,""),"")</f>
        <v>1</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996</v>
      </c>
      <c r="E259" s="114" t="s">
        <v>2600</v>
      </c>
      <c r="F259" s="112" t="s">
        <v>53</v>
      </c>
      <c r="G259" s="112" t="s">
        <v>503</v>
      </c>
      <c r="H259" s="115" t="s">
        <v>1230</v>
      </c>
      <c r="I259" s="112" t="s">
        <v>1224</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1556</v>
      </c>
      <c r="V259" s="116"/>
      <c r="W259" s="117"/>
      <c r="X259" s="117" t="s">
        <v>1404</v>
      </c>
      <c r="Y259" s="113" t="s">
        <v>2407</v>
      </c>
      <c r="Z259" s="118"/>
      <c r="AA259" s="119"/>
      <c r="AB259" s="122" t="s">
        <v>1450</v>
      </c>
      <c r="AC259" s="115" t="s">
        <v>2535</v>
      </c>
      <c r="AD259" s="120">
        <v>46300</v>
      </c>
      <c r="AE259" s="114" t="s">
        <v>2794</v>
      </c>
      <c r="AF259" s="115" t="s">
        <v>1623</v>
      </c>
      <c r="AG259" s="115" t="s">
        <v>1685</v>
      </c>
      <c r="AH259" s="115" t="s">
        <v>963</v>
      </c>
      <c r="AI259" s="115"/>
      <c r="AJ259" s="118"/>
      <c r="AK259" s="115" t="s">
        <v>1979</v>
      </c>
      <c r="AL259" s="115" t="s">
        <v>2068</v>
      </c>
      <c r="AM259" s="115" t="s">
        <v>715</v>
      </c>
      <c r="AN259" s="118">
        <v>46274</v>
      </c>
      <c r="AO259" s="118">
        <v>46300</v>
      </c>
      <c r="AP259" s="118"/>
      <c r="AQ259" s="118"/>
      <c r="AR259" s="121"/>
      <c r="AS259" s="121"/>
      <c r="AT259" s="116" t="s">
        <v>2601</v>
      </c>
      <c r="AU259" s="122" t="s">
        <v>2792</v>
      </c>
      <c r="AV259" s="120"/>
      <c r="AW259" s="122" t="s">
        <v>824</v>
      </c>
      <c r="AX259" s="192" t="str">
        <f>IFERROR(IF(PAC!$X259="F01 - CAPTAÇÃO DE RECURSO",1,""),"")</f>
        <v/>
      </c>
      <c r="AY259" s="192">
        <f>IFERROR(IF(PAC!$X259="F02 - LICITAÇÃO",1,""),"")</f>
        <v>1</v>
      </c>
      <c r="AZ259" s="123" t="str">
        <f>IFERROR(IF(PAC!$X$6:$X$581="F03 - EXECUÇÃO DO OBJETO",1,""),"")</f>
        <v/>
      </c>
      <c r="BA259" s="123" t="str">
        <f>IFERROR(IF(PAC!$X$6:$X$581="F04 - CONCLUÍDA",1,""),"")</f>
        <v/>
      </c>
      <c r="BB259" s="190">
        <f>IF(PAC!$R259&gt;0,0,PAC!$Q259)</f>
        <v>5104672.8899999997</v>
      </c>
    </row>
    <row r="260" spans="1:54" s="1" customFormat="1" ht="63" customHeight="1" thickBot="1">
      <c r="A260" s="88">
        <f t="shared" si="3"/>
        <v>255</v>
      </c>
      <c r="B260" s="88">
        <v>2025</v>
      </c>
      <c r="C260" s="88" t="s">
        <v>605</v>
      </c>
      <c r="D260" s="88" t="s">
        <v>996</v>
      </c>
      <c r="E260" s="102" t="s">
        <v>806</v>
      </c>
      <c r="F260" s="88" t="s">
        <v>53</v>
      </c>
      <c r="G260" s="88" t="s">
        <v>503</v>
      </c>
      <c r="H260" s="40" t="s">
        <v>1230</v>
      </c>
      <c r="I260" s="88" t="s">
        <v>1224</v>
      </c>
      <c r="J260" s="88" t="s">
        <v>361</v>
      </c>
      <c r="K260" s="18">
        <v>1633264.62</v>
      </c>
      <c r="L260" s="18">
        <v>1633264.62</v>
      </c>
      <c r="M260" s="18"/>
      <c r="N260" s="18"/>
      <c r="O260" s="18"/>
      <c r="P260" s="18"/>
      <c r="Q260" s="20">
        <f>SUM(PAC!$M260:$P260)</f>
        <v>0</v>
      </c>
      <c r="R260" s="20"/>
      <c r="S260" s="20">
        <f>IF(PAC!$R260&gt;0,PAC!$R260,PAC!$Q260)</f>
        <v>0</v>
      </c>
      <c r="T260" s="20"/>
      <c r="U260" s="103" t="s">
        <v>1560</v>
      </c>
      <c r="V260" s="103"/>
      <c r="W260" s="104"/>
      <c r="X260" s="104" t="s">
        <v>1405</v>
      </c>
      <c r="Y260" s="101" t="s">
        <v>2413</v>
      </c>
      <c r="Z260" s="87"/>
      <c r="AA260" s="105"/>
      <c r="AB260" s="108"/>
      <c r="AC260" s="40"/>
      <c r="AD260" s="106"/>
      <c r="AE260" s="102"/>
      <c r="AF260" s="40" t="s">
        <v>974</v>
      </c>
      <c r="AG260" s="40"/>
      <c r="AH260" s="40"/>
      <c r="AI260" s="40"/>
      <c r="AJ260" s="87"/>
      <c r="AK260" s="40"/>
      <c r="AL260" s="40"/>
      <c r="AM260" s="40" t="s">
        <v>715</v>
      </c>
      <c r="AN260" s="87"/>
      <c r="AO260" s="87"/>
      <c r="AP260" s="87"/>
      <c r="AQ260" s="87"/>
      <c r="AR260" s="107"/>
      <c r="AS260" s="107"/>
      <c r="AT260" s="103" t="s">
        <v>518</v>
      </c>
      <c r="AU260" s="108"/>
      <c r="AV260" s="106"/>
      <c r="AW260" s="108" t="s">
        <v>822</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996</v>
      </c>
      <c r="E261" s="114" t="s">
        <v>2795</v>
      </c>
      <c r="F261" s="112" t="s">
        <v>53</v>
      </c>
      <c r="G261" s="112" t="s">
        <v>503</v>
      </c>
      <c r="H261" s="115" t="s">
        <v>1230</v>
      </c>
      <c r="I261" s="112" t="s">
        <v>1224</v>
      </c>
      <c r="J261" s="112" t="s">
        <v>361</v>
      </c>
      <c r="K261" s="31"/>
      <c r="L261" s="31">
        <v>4134508.79</v>
      </c>
      <c r="M261" s="31">
        <v>4134508.79</v>
      </c>
      <c r="N261" s="31"/>
      <c r="O261" s="31"/>
      <c r="P261" s="31"/>
      <c r="Q261" s="33">
        <f>SUM(PAC!$M261:$P261)</f>
        <v>4134508.79</v>
      </c>
      <c r="R261" s="33"/>
      <c r="S261" s="33">
        <f>IF(PAC!$R261&gt;0,PAC!$R261,PAC!$Q261)</f>
        <v>4134508.79</v>
      </c>
      <c r="T261" s="33"/>
      <c r="U261" s="116" t="s">
        <v>1556</v>
      </c>
      <c r="V261" s="116"/>
      <c r="W261" s="117"/>
      <c r="X261" s="117" t="s">
        <v>1404</v>
      </c>
      <c r="Y261" s="113" t="s">
        <v>2407</v>
      </c>
      <c r="Z261" s="118"/>
      <c r="AA261" s="119"/>
      <c r="AB261" s="122" t="s">
        <v>1450</v>
      </c>
      <c r="AC261" s="115" t="s">
        <v>2535</v>
      </c>
      <c r="AD261" s="120">
        <v>46300</v>
      </c>
      <c r="AE261" s="114" t="s">
        <v>2793</v>
      </c>
      <c r="AF261" s="115" t="s">
        <v>1623</v>
      </c>
      <c r="AG261" s="115" t="s">
        <v>1685</v>
      </c>
      <c r="AH261" s="115" t="s">
        <v>963</v>
      </c>
      <c r="AI261" s="115"/>
      <c r="AJ261" s="118"/>
      <c r="AK261" s="115" t="s">
        <v>1693</v>
      </c>
      <c r="AL261" s="115" t="s">
        <v>2069</v>
      </c>
      <c r="AM261" s="115" t="s">
        <v>715</v>
      </c>
      <c r="AN261" s="118">
        <v>46274</v>
      </c>
      <c r="AO261" s="118">
        <v>46300</v>
      </c>
      <c r="AP261" s="118"/>
      <c r="AQ261" s="118"/>
      <c r="AR261" s="121"/>
      <c r="AS261" s="121"/>
      <c r="AT261" s="116" t="s">
        <v>2625</v>
      </c>
      <c r="AU261" s="122" t="s">
        <v>2792</v>
      </c>
      <c r="AV261" s="120"/>
      <c r="AW261" s="122" t="s">
        <v>822</v>
      </c>
      <c r="AX261" s="192" t="str">
        <f>IFERROR(IF(PAC!$X261="F01 - CAPTAÇÃO DE RECURSO",1,""),"")</f>
        <v/>
      </c>
      <c r="AY261" s="192">
        <f>IFERROR(IF(PAC!$X261="F02 - LICITAÇÃO",1,""),"")</f>
        <v>1</v>
      </c>
      <c r="AZ261" s="123" t="str">
        <f>IFERROR(IF(PAC!$X$6:$X$581="F03 - EXECUÇÃO DO OBJETO",1,""),"")</f>
        <v/>
      </c>
      <c r="BA261" s="123" t="str">
        <f>IFERROR(IF(PAC!$X$6:$X$581="F04 - CONCLUÍDA",1,""),"")</f>
        <v/>
      </c>
      <c r="BB261" s="190">
        <f>IF(PAC!$R261&gt;0,0,PAC!$Q261)</f>
        <v>4134508.79</v>
      </c>
    </row>
    <row r="262" spans="1:54" s="1" customFormat="1" ht="63" customHeight="1" thickBot="1">
      <c r="A262" s="88">
        <f t="shared" si="4"/>
        <v>257</v>
      </c>
      <c r="B262" s="88">
        <v>2025</v>
      </c>
      <c r="C262" s="88" t="s">
        <v>605</v>
      </c>
      <c r="D262" s="88" t="s">
        <v>996</v>
      </c>
      <c r="E262" s="102" t="s">
        <v>807</v>
      </c>
      <c r="F262" s="88" t="s">
        <v>53</v>
      </c>
      <c r="G262" s="88" t="s">
        <v>503</v>
      </c>
      <c r="H262" s="40" t="s">
        <v>1230</v>
      </c>
      <c r="I262" s="88" t="s">
        <v>1224</v>
      </c>
      <c r="J262" s="88" t="s">
        <v>361</v>
      </c>
      <c r="K262" s="18">
        <v>692132.82000000007</v>
      </c>
      <c r="L262" s="18">
        <v>692132.82000000007</v>
      </c>
      <c r="M262" s="18"/>
      <c r="N262" s="18"/>
      <c r="O262" s="18"/>
      <c r="P262" s="18"/>
      <c r="Q262" s="20">
        <f>SUM(PAC!$M262:$P262)</f>
        <v>0</v>
      </c>
      <c r="R262" s="20"/>
      <c r="S262" s="20">
        <f>IF(PAC!$R262&gt;0,PAC!$R262,PAC!$Q262)</f>
        <v>0</v>
      </c>
      <c r="T262" s="20"/>
      <c r="U262" s="103" t="s">
        <v>1560</v>
      </c>
      <c r="V262" s="103"/>
      <c r="W262" s="104"/>
      <c r="X262" s="104" t="s">
        <v>1405</v>
      </c>
      <c r="Y262" s="101" t="s">
        <v>2413</v>
      </c>
      <c r="Z262" s="87"/>
      <c r="AA262" s="105"/>
      <c r="AB262" s="108"/>
      <c r="AC262" s="40"/>
      <c r="AD262" s="106"/>
      <c r="AE262" s="102"/>
      <c r="AF262" s="40" t="s">
        <v>974</v>
      </c>
      <c r="AG262" s="40"/>
      <c r="AH262" s="40"/>
      <c r="AI262" s="40"/>
      <c r="AJ262" s="87"/>
      <c r="AK262" s="40"/>
      <c r="AL262" s="40"/>
      <c r="AM262" s="40" t="s">
        <v>715</v>
      </c>
      <c r="AN262" s="87"/>
      <c r="AO262" s="87"/>
      <c r="AP262" s="87"/>
      <c r="AQ262" s="87"/>
      <c r="AR262" s="107"/>
      <c r="AS262" s="107"/>
      <c r="AT262" s="103" t="s">
        <v>518</v>
      </c>
      <c r="AU262" s="108"/>
      <c r="AV262" s="106"/>
      <c r="AW262" s="108" t="s">
        <v>822</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996</v>
      </c>
      <c r="E263" s="114" t="s">
        <v>808</v>
      </c>
      <c r="F263" s="112" t="s">
        <v>53</v>
      </c>
      <c r="G263" s="112" t="s">
        <v>503</v>
      </c>
      <c r="H263" s="115" t="s">
        <v>1230</v>
      </c>
      <c r="I263" s="112" t="s">
        <v>1224</v>
      </c>
      <c r="J263" s="112" t="s">
        <v>361</v>
      </c>
      <c r="K263" s="31">
        <v>5243871.76</v>
      </c>
      <c r="L263" s="31">
        <v>5243871.76</v>
      </c>
      <c r="M263" s="31"/>
      <c r="N263" s="31"/>
      <c r="O263" s="31"/>
      <c r="P263" s="31"/>
      <c r="Q263" s="33">
        <f>SUM(PAC!$M263:$P263)</f>
        <v>0</v>
      </c>
      <c r="R263" s="33"/>
      <c r="S263" s="33">
        <f>IF(PAC!$R263&gt;0,PAC!$R263,PAC!$Q263)</f>
        <v>0</v>
      </c>
      <c r="T263" s="33"/>
      <c r="U263" s="116" t="s">
        <v>1560</v>
      </c>
      <c r="V263" s="116"/>
      <c r="W263" s="117"/>
      <c r="X263" s="117" t="s">
        <v>1405</v>
      </c>
      <c r="Y263" s="113" t="s">
        <v>2413</v>
      </c>
      <c r="Z263" s="118"/>
      <c r="AA263" s="119"/>
      <c r="AB263" s="122"/>
      <c r="AC263" s="115"/>
      <c r="AD263" s="120"/>
      <c r="AE263" s="114"/>
      <c r="AF263" s="115" t="s">
        <v>974</v>
      </c>
      <c r="AG263" s="115"/>
      <c r="AH263" s="115"/>
      <c r="AI263" s="115"/>
      <c r="AJ263" s="118"/>
      <c r="AK263" s="115"/>
      <c r="AL263" s="115"/>
      <c r="AM263" s="115"/>
      <c r="AN263" s="118"/>
      <c r="AO263" s="118"/>
      <c r="AP263" s="118"/>
      <c r="AQ263" s="118"/>
      <c r="AR263" s="121"/>
      <c r="AS263" s="121"/>
      <c r="AT263" s="116" t="s">
        <v>518</v>
      </c>
      <c r="AU263" s="122"/>
      <c r="AV263" s="120"/>
      <c r="AW263" s="122" t="s">
        <v>824</v>
      </c>
      <c r="AX263" s="192">
        <f>IFERROR(IF(PAC!$X263="F01 - CAPTAÇÃO DE RECURSO",1,""),"")</f>
        <v>1</v>
      </c>
      <c r="AY263" s="192" t="str">
        <f>IFERROR(IF(PAC!$X263="F02 - LICITAÇÃO",1,""),"")</f>
        <v/>
      </c>
      <c r="AZ263" s="123" t="str">
        <f>IFERROR(IF(PAC!$X$6:$X$581="F03 - EXECUÇÃO DO OBJETO",1,""),"")</f>
        <v/>
      </c>
      <c r="BA263" s="123" t="str">
        <f>IFERROR(IF(PAC!$X$6:$X$581="F04 - CONCLUÍDA",1,""),"")</f>
        <v/>
      </c>
      <c r="BB263" s="190">
        <f>IF(PAC!$R263&gt;0,0,PAC!$Q263)</f>
        <v>0</v>
      </c>
    </row>
    <row r="264" spans="1:54" s="1" customFormat="1" ht="63" customHeight="1" thickBot="1">
      <c r="A264" s="88">
        <f t="shared" si="4"/>
        <v>259</v>
      </c>
      <c r="B264" s="88">
        <v>2025</v>
      </c>
      <c r="C264" s="88" t="s">
        <v>605</v>
      </c>
      <c r="D264" s="88" t="s">
        <v>996</v>
      </c>
      <c r="E264" s="102" t="s">
        <v>809</v>
      </c>
      <c r="F264" s="88" t="s">
        <v>53</v>
      </c>
      <c r="G264" s="88" t="s">
        <v>503</v>
      </c>
      <c r="H264" s="40" t="s">
        <v>1230</v>
      </c>
      <c r="I264" s="88" t="s">
        <v>1224</v>
      </c>
      <c r="J264" s="88" t="s">
        <v>361</v>
      </c>
      <c r="K264" s="18">
        <v>5321872.67</v>
      </c>
      <c r="L264" s="18">
        <v>5321872.67</v>
      </c>
      <c r="M264" s="18"/>
      <c r="N264" s="18"/>
      <c r="O264" s="18"/>
      <c r="P264" s="18"/>
      <c r="Q264" s="20">
        <f>SUM(PAC!$M264:$P264)</f>
        <v>0</v>
      </c>
      <c r="R264" s="20"/>
      <c r="S264" s="20">
        <f>IF(PAC!$R264&gt;0,PAC!$R264,PAC!$Q264)</f>
        <v>0</v>
      </c>
      <c r="T264" s="20"/>
      <c r="U264" s="103" t="s">
        <v>1560</v>
      </c>
      <c r="V264" s="103"/>
      <c r="W264" s="104"/>
      <c r="X264" s="104" t="s">
        <v>1405</v>
      </c>
      <c r="Y264" s="101" t="s">
        <v>2413</v>
      </c>
      <c r="Z264" s="87"/>
      <c r="AA264" s="105"/>
      <c r="AB264" s="108"/>
      <c r="AC264" s="40"/>
      <c r="AD264" s="106"/>
      <c r="AE264" s="102"/>
      <c r="AF264" s="40" t="s">
        <v>974</v>
      </c>
      <c r="AG264" s="40"/>
      <c r="AH264" s="40"/>
      <c r="AI264" s="40"/>
      <c r="AJ264" s="87"/>
      <c r="AK264" s="40"/>
      <c r="AL264" s="40"/>
      <c r="AM264" s="40"/>
      <c r="AN264" s="87"/>
      <c r="AO264" s="87"/>
      <c r="AP264" s="87"/>
      <c r="AQ264" s="87"/>
      <c r="AR264" s="107"/>
      <c r="AS264" s="107"/>
      <c r="AT264" s="103" t="s">
        <v>518</v>
      </c>
      <c r="AU264" s="108"/>
      <c r="AV264" s="106"/>
      <c r="AW264" s="108" t="s">
        <v>824</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996</v>
      </c>
      <c r="E265" s="114" t="s">
        <v>2012</v>
      </c>
      <c r="F265" s="112" t="s">
        <v>53</v>
      </c>
      <c r="G265" s="112" t="s">
        <v>503</v>
      </c>
      <c r="H265" s="115" t="s">
        <v>1230</v>
      </c>
      <c r="I265" s="112" t="s">
        <v>1224</v>
      </c>
      <c r="J265" s="112" t="s">
        <v>361</v>
      </c>
      <c r="K265" s="31"/>
      <c r="L265" s="31">
        <v>3449409.85</v>
      </c>
      <c r="M265" s="31">
        <v>3449409.85</v>
      </c>
      <c r="N265" s="31"/>
      <c r="O265" s="31"/>
      <c r="P265" s="31"/>
      <c r="Q265" s="33">
        <f>SUM(PAC!$M265:$P265)</f>
        <v>3449409.85</v>
      </c>
      <c r="R265" s="33">
        <v>2400042.06</v>
      </c>
      <c r="S265" s="33">
        <f>IF(PAC!$R265&gt;0,PAC!$R265,PAC!$Q265)</f>
        <v>2400042.06</v>
      </c>
      <c r="T265" s="33" t="s">
        <v>1576</v>
      </c>
      <c r="U265" s="116" t="s">
        <v>1556</v>
      </c>
      <c r="V265" s="116"/>
      <c r="W265" s="117">
        <v>8</v>
      </c>
      <c r="X265" s="117" t="s">
        <v>1404</v>
      </c>
      <c r="Y265" s="113" t="s">
        <v>2407</v>
      </c>
      <c r="Z265" s="118"/>
      <c r="AA265" s="119"/>
      <c r="AB265" s="122" t="s">
        <v>1455</v>
      </c>
      <c r="AC265" s="115" t="s">
        <v>2556</v>
      </c>
      <c r="AD265" s="120"/>
      <c r="AE265" s="114" t="s">
        <v>2564</v>
      </c>
      <c r="AF265" s="115" t="s">
        <v>1623</v>
      </c>
      <c r="AG265" s="115" t="s">
        <v>1685</v>
      </c>
      <c r="AH265" s="115" t="s">
        <v>963</v>
      </c>
      <c r="AI265" s="115"/>
      <c r="AJ265" s="118"/>
      <c r="AK265" s="115" t="s">
        <v>1694</v>
      </c>
      <c r="AL265" s="115" t="s">
        <v>2061</v>
      </c>
      <c r="AM265" s="115" t="s">
        <v>715</v>
      </c>
      <c r="AN265" s="118">
        <v>46143</v>
      </c>
      <c r="AO265" s="118">
        <v>46189</v>
      </c>
      <c r="AP265" s="118">
        <v>46253</v>
      </c>
      <c r="AQ265" s="118"/>
      <c r="AR265" s="121"/>
      <c r="AS265" s="121"/>
      <c r="AT265" s="116" t="s">
        <v>2718</v>
      </c>
      <c r="AU265" s="122" t="s">
        <v>2563</v>
      </c>
      <c r="AV265" s="120"/>
      <c r="AW265" s="122" t="s">
        <v>706</v>
      </c>
      <c r="AX265" s="192" t="str">
        <f>IFERROR(IF(PAC!$X265="F01 - CAPTAÇÃO DE RECURSO",1,""),"")</f>
        <v/>
      </c>
      <c r="AY265" s="192">
        <f>IFERROR(IF(PAC!$X265="F02 - LICITAÇÃO",1,""),"")</f>
        <v>1</v>
      </c>
      <c r="AZ265" s="123" t="str">
        <f>IFERROR(IF(PAC!$X$6:$X$581="F03 - EXECUÇÃO DO OBJETO",1,""),"")</f>
        <v/>
      </c>
      <c r="BA265" s="123" t="str">
        <f>IFERROR(IF(PAC!$X$6:$X$581="F04 - CONCLUÍDA",1,""),"")</f>
        <v/>
      </c>
      <c r="BB265" s="190">
        <f>IF(PAC!$R265&gt;0,0,PAC!$Q265)</f>
        <v>0</v>
      </c>
    </row>
    <row r="266" spans="1:54" s="1" customFormat="1" ht="63" customHeight="1" thickBot="1">
      <c r="A266" s="88">
        <f t="shared" si="4"/>
        <v>261</v>
      </c>
      <c r="B266" s="88">
        <v>2025</v>
      </c>
      <c r="C266" s="88" t="s">
        <v>605</v>
      </c>
      <c r="D266" s="88" t="s">
        <v>996</v>
      </c>
      <c r="E266" s="102" t="s">
        <v>2613</v>
      </c>
      <c r="F266" s="88" t="s">
        <v>53</v>
      </c>
      <c r="G266" s="88" t="s">
        <v>503</v>
      </c>
      <c r="H266" s="40" t="s">
        <v>1230</v>
      </c>
      <c r="I266" s="88" t="s">
        <v>1224</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1556</v>
      </c>
      <c r="V266" s="103"/>
      <c r="W266" s="104"/>
      <c r="X266" s="104" t="s">
        <v>1404</v>
      </c>
      <c r="Y266" s="101" t="s">
        <v>2407</v>
      </c>
      <c r="Z266" s="87"/>
      <c r="AA266" s="105"/>
      <c r="AB266" s="108" t="s">
        <v>1450</v>
      </c>
      <c r="AC266" s="40" t="s">
        <v>2535</v>
      </c>
      <c r="AD266" s="106">
        <v>46300</v>
      </c>
      <c r="AE266" s="102" t="s">
        <v>2793</v>
      </c>
      <c r="AF266" s="40" t="s">
        <v>1623</v>
      </c>
      <c r="AG266" s="40" t="s">
        <v>1685</v>
      </c>
      <c r="AH266" s="40" t="s">
        <v>963</v>
      </c>
      <c r="AI266" s="40"/>
      <c r="AJ266" s="87"/>
      <c r="AK266" s="40" t="s">
        <v>1980</v>
      </c>
      <c r="AL266" s="40" t="s">
        <v>2070</v>
      </c>
      <c r="AM266" s="40" t="s">
        <v>715</v>
      </c>
      <c r="AN266" s="87">
        <v>46274</v>
      </c>
      <c r="AO266" s="87">
        <v>46300</v>
      </c>
      <c r="AP266" s="87"/>
      <c r="AQ266" s="87"/>
      <c r="AR266" s="107"/>
      <c r="AS266" s="107"/>
      <c r="AT266" s="103" t="s">
        <v>2614</v>
      </c>
      <c r="AU266" s="108" t="s">
        <v>2792</v>
      </c>
      <c r="AV266" s="106"/>
      <c r="AW266" s="108" t="s">
        <v>824</v>
      </c>
      <c r="AX266" s="109" t="str">
        <f>IFERROR(IF(PAC!$X266="F01 - CAPTAÇÃO DE RECURSO",1,""),"")</f>
        <v/>
      </c>
      <c r="AY266" s="109">
        <f>IFERROR(IF(PAC!$X266="F02 - LICITAÇÃO",1,""),"")</f>
        <v>1</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996</v>
      </c>
      <c r="E267" s="114" t="s">
        <v>810</v>
      </c>
      <c r="F267" s="112" t="s">
        <v>53</v>
      </c>
      <c r="G267" s="112" t="s">
        <v>503</v>
      </c>
      <c r="H267" s="115" t="s">
        <v>1230</v>
      </c>
      <c r="I267" s="112" t="s">
        <v>1224</v>
      </c>
      <c r="J267" s="112" t="s">
        <v>361</v>
      </c>
      <c r="K267" s="31">
        <v>1545000</v>
      </c>
      <c r="L267" s="31">
        <v>1545000</v>
      </c>
      <c r="M267" s="31"/>
      <c r="N267" s="31"/>
      <c r="O267" s="31"/>
      <c r="P267" s="31"/>
      <c r="Q267" s="33">
        <f>SUM(PAC!$M267:$P267)</f>
        <v>0</v>
      </c>
      <c r="R267" s="33"/>
      <c r="S267" s="33">
        <f>IF(PAC!$R267&gt;0,PAC!$R267,PAC!$Q267)</f>
        <v>0</v>
      </c>
      <c r="T267" s="33"/>
      <c r="U267" s="116" t="s">
        <v>1560</v>
      </c>
      <c r="V267" s="116"/>
      <c r="W267" s="117"/>
      <c r="X267" s="117" t="s">
        <v>1405</v>
      </c>
      <c r="Y267" s="113" t="s">
        <v>2413</v>
      </c>
      <c r="Z267" s="118"/>
      <c r="AA267" s="119"/>
      <c r="AB267" s="122"/>
      <c r="AC267" s="115"/>
      <c r="AD267" s="120"/>
      <c r="AE267" s="114"/>
      <c r="AF267" s="115" t="s">
        <v>974</v>
      </c>
      <c r="AG267" s="115"/>
      <c r="AH267" s="115"/>
      <c r="AI267" s="115"/>
      <c r="AJ267" s="118"/>
      <c r="AK267" s="115"/>
      <c r="AL267" s="115"/>
      <c r="AM267" s="115" t="s">
        <v>715</v>
      </c>
      <c r="AN267" s="118"/>
      <c r="AO267" s="118"/>
      <c r="AP267" s="118"/>
      <c r="AQ267" s="118"/>
      <c r="AR267" s="121"/>
      <c r="AS267" s="121"/>
      <c r="AT267" s="116" t="s">
        <v>518</v>
      </c>
      <c r="AU267" s="122"/>
      <c r="AV267" s="120"/>
      <c r="AW267" s="122" t="s">
        <v>824</v>
      </c>
      <c r="AX267" s="192">
        <f>IFERROR(IF(PAC!$X267="F01 - CAPTAÇÃO DE RECURSO",1,""),"")</f>
        <v>1</v>
      </c>
      <c r="AY267" s="192" t="str">
        <f>IFERROR(IF(PAC!$X267="F02 - LICITAÇÃO",1,""),"")</f>
        <v/>
      </c>
      <c r="AZ267" s="123" t="str">
        <f>IFERROR(IF(PAC!$X$6:$X$581="F03 - EXECUÇÃO DO OBJETO",1,""),"")</f>
        <v/>
      </c>
      <c r="BA267" s="123" t="str">
        <f>IFERROR(IF(PAC!$X$6:$X$581="F04 - CONCLUÍDA",1,""),"")</f>
        <v/>
      </c>
      <c r="BB267" s="190">
        <f>IF(PAC!$R267&gt;0,0,PAC!$Q267)</f>
        <v>0</v>
      </c>
    </row>
    <row r="268" spans="1:54" s="1" customFormat="1" ht="63" customHeight="1" thickBot="1">
      <c r="A268" s="88">
        <f t="shared" si="4"/>
        <v>263</v>
      </c>
      <c r="B268" s="88">
        <v>2025</v>
      </c>
      <c r="C268" s="88" t="s">
        <v>605</v>
      </c>
      <c r="D268" s="88" t="s">
        <v>996</v>
      </c>
      <c r="E268" s="102" t="s">
        <v>811</v>
      </c>
      <c r="F268" s="88" t="s">
        <v>53</v>
      </c>
      <c r="G268" s="88" t="s">
        <v>503</v>
      </c>
      <c r="H268" s="40" t="s">
        <v>1230</v>
      </c>
      <c r="I268" s="88" t="s">
        <v>1224</v>
      </c>
      <c r="J268" s="88" t="s">
        <v>361</v>
      </c>
      <c r="K268" s="18">
        <v>671031.21</v>
      </c>
      <c r="L268" s="18">
        <v>671031.21</v>
      </c>
      <c r="M268" s="18"/>
      <c r="N268" s="18"/>
      <c r="O268" s="18"/>
      <c r="P268" s="18"/>
      <c r="Q268" s="20">
        <f>SUM(PAC!$M268:$P268)</f>
        <v>0</v>
      </c>
      <c r="R268" s="20"/>
      <c r="S268" s="20">
        <f>IF(PAC!$R268&gt;0,PAC!$R268,PAC!$Q268)</f>
        <v>0</v>
      </c>
      <c r="T268" s="20"/>
      <c r="U268" s="103" t="s">
        <v>1560</v>
      </c>
      <c r="V268" s="103"/>
      <c r="W268" s="104"/>
      <c r="X268" s="104" t="s">
        <v>1405</v>
      </c>
      <c r="Y268" s="101" t="s">
        <v>2413</v>
      </c>
      <c r="Z268" s="87"/>
      <c r="AA268" s="105"/>
      <c r="AB268" s="108"/>
      <c r="AC268" s="40"/>
      <c r="AD268" s="106"/>
      <c r="AE268" s="102"/>
      <c r="AF268" s="40" t="s">
        <v>974</v>
      </c>
      <c r="AG268" s="40"/>
      <c r="AH268" s="40"/>
      <c r="AI268" s="40"/>
      <c r="AJ268" s="87"/>
      <c r="AK268" s="40"/>
      <c r="AL268" s="40"/>
      <c r="AM268" s="40" t="s">
        <v>715</v>
      </c>
      <c r="AN268" s="87"/>
      <c r="AO268" s="87"/>
      <c r="AP268" s="87"/>
      <c r="AQ268" s="87"/>
      <c r="AR268" s="107"/>
      <c r="AS268" s="107"/>
      <c r="AT268" s="103" t="s">
        <v>518</v>
      </c>
      <c r="AU268" s="108"/>
      <c r="AV268" s="106"/>
      <c r="AW268" s="108" t="s">
        <v>822</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996</v>
      </c>
      <c r="E269" s="114" t="s">
        <v>812</v>
      </c>
      <c r="F269" s="112" t="s">
        <v>53</v>
      </c>
      <c r="G269" s="112" t="s">
        <v>503</v>
      </c>
      <c r="H269" s="115" t="s">
        <v>1230</v>
      </c>
      <c r="I269" s="112" t="s">
        <v>1224</v>
      </c>
      <c r="J269" s="112" t="s">
        <v>361</v>
      </c>
      <c r="K269" s="31">
        <v>1535234</v>
      </c>
      <c r="L269" s="31">
        <v>1535234</v>
      </c>
      <c r="M269" s="31"/>
      <c r="N269" s="31"/>
      <c r="O269" s="31"/>
      <c r="P269" s="31"/>
      <c r="Q269" s="33">
        <f>SUM(PAC!$M269:$P269)</f>
        <v>0</v>
      </c>
      <c r="R269" s="33"/>
      <c r="S269" s="33">
        <f>IF(PAC!$R269&gt;0,PAC!$R269,PAC!$Q269)</f>
        <v>0</v>
      </c>
      <c r="T269" s="33"/>
      <c r="U269" s="116" t="s">
        <v>1560</v>
      </c>
      <c r="V269" s="116"/>
      <c r="W269" s="117"/>
      <c r="X269" s="117" t="s">
        <v>1405</v>
      </c>
      <c r="Y269" s="113" t="s">
        <v>2413</v>
      </c>
      <c r="Z269" s="118"/>
      <c r="AA269" s="119"/>
      <c r="AB269" s="122"/>
      <c r="AC269" s="115"/>
      <c r="AD269" s="120"/>
      <c r="AE269" s="114"/>
      <c r="AF269" s="115" t="s">
        <v>974</v>
      </c>
      <c r="AG269" s="115"/>
      <c r="AH269" s="115"/>
      <c r="AI269" s="115"/>
      <c r="AJ269" s="118"/>
      <c r="AK269" s="115"/>
      <c r="AL269" s="115"/>
      <c r="AM269" s="115" t="s">
        <v>715</v>
      </c>
      <c r="AN269" s="118"/>
      <c r="AO269" s="118"/>
      <c r="AP269" s="118"/>
      <c r="AQ269" s="118"/>
      <c r="AR269" s="121"/>
      <c r="AS269" s="121"/>
      <c r="AT269" s="116" t="s">
        <v>518</v>
      </c>
      <c r="AU269" s="122"/>
      <c r="AV269" s="120"/>
      <c r="AW269" s="122" t="s">
        <v>824</v>
      </c>
      <c r="AX269" s="192">
        <f>IFERROR(IF(PAC!$X269="F01 - CAPTAÇÃO DE RECURSO",1,""),"")</f>
        <v>1</v>
      </c>
      <c r="AY269" s="192" t="str">
        <f>IFERROR(IF(PAC!$X269="F02 - LICITAÇÃO",1,""),"")</f>
        <v/>
      </c>
      <c r="AZ269" s="123" t="str">
        <f>IFERROR(IF(PAC!$X$6:$X$581="F03 - EXECUÇÃO DO OBJETO",1,""),"")</f>
        <v/>
      </c>
      <c r="BA269" s="123" t="str">
        <f>IFERROR(IF(PAC!$X$6:$X$581="F04 - CONCLUÍDA",1,""),"")</f>
        <v/>
      </c>
      <c r="BB269" s="190">
        <f>IF(PAC!$R269&gt;0,0,PAC!$Q269)</f>
        <v>0</v>
      </c>
    </row>
    <row r="270" spans="1:54" s="1" customFormat="1" ht="63" customHeight="1" thickBot="1">
      <c r="A270" s="88">
        <f t="shared" si="4"/>
        <v>265</v>
      </c>
      <c r="B270" s="88">
        <v>2025</v>
      </c>
      <c r="C270" s="88" t="s">
        <v>605</v>
      </c>
      <c r="D270" s="88" t="s">
        <v>996</v>
      </c>
      <c r="E270" s="102" t="s">
        <v>813</v>
      </c>
      <c r="F270" s="88" t="s">
        <v>53</v>
      </c>
      <c r="G270" s="88" t="s">
        <v>503</v>
      </c>
      <c r="H270" s="40" t="s">
        <v>1230</v>
      </c>
      <c r="I270" s="88" t="s">
        <v>1224</v>
      </c>
      <c r="J270" s="88" t="s">
        <v>361</v>
      </c>
      <c r="K270" s="18">
        <v>2008873.2600000002</v>
      </c>
      <c r="L270" s="18">
        <v>2008873.2600000002</v>
      </c>
      <c r="M270" s="18"/>
      <c r="N270" s="18"/>
      <c r="O270" s="18"/>
      <c r="P270" s="18"/>
      <c r="Q270" s="20">
        <f>SUM(PAC!$M270:$P270)</f>
        <v>0</v>
      </c>
      <c r="R270" s="20"/>
      <c r="S270" s="20">
        <f>IF(PAC!$R270&gt;0,PAC!$R270,PAC!$Q270)</f>
        <v>0</v>
      </c>
      <c r="T270" s="20"/>
      <c r="U270" s="103" t="s">
        <v>1560</v>
      </c>
      <c r="V270" s="103"/>
      <c r="W270" s="104"/>
      <c r="X270" s="104" t="s">
        <v>1405</v>
      </c>
      <c r="Y270" s="101" t="s">
        <v>2413</v>
      </c>
      <c r="Z270" s="87"/>
      <c r="AA270" s="105"/>
      <c r="AB270" s="108"/>
      <c r="AC270" s="40"/>
      <c r="AD270" s="106"/>
      <c r="AE270" s="102"/>
      <c r="AF270" s="40" t="s">
        <v>974</v>
      </c>
      <c r="AG270" s="40"/>
      <c r="AH270" s="40"/>
      <c r="AI270" s="40"/>
      <c r="AJ270" s="87"/>
      <c r="AK270" s="40"/>
      <c r="AL270" s="40"/>
      <c r="AM270" s="40" t="s">
        <v>715</v>
      </c>
      <c r="AN270" s="87"/>
      <c r="AO270" s="87"/>
      <c r="AP270" s="87"/>
      <c r="AQ270" s="87"/>
      <c r="AR270" s="107"/>
      <c r="AS270" s="107"/>
      <c r="AT270" s="103" t="s">
        <v>518</v>
      </c>
      <c r="AU270" s="108"/>
      <c r="AV270" s="106"/>
      <c r="AW270" s="108" t="s">
        <v>822</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996</v>
      </c>
      <c r="E271" s="114" t="s">
        <v>814</v>
      </c>
      <c r="F271" s="112" t="s">
        <v>53</v>
      </c>
      <c r="G271" s="112" t="s">
        <v>503</v>
      </c>
      <c r="H271" s="115" t="s">
        <v>1230</v>
      </c>
      <c r="I271" s="112" t="s">
        <v>1224</v>
      </c>
      <c r="J271" s="112" t="s">
        <v>361</v>
      </c>
      <c r="K271" s="31">
        <v>1899144.9000000001</v>
      </c>
      <c r="L271" s="31">
        <v>1899144.9000000001</v>
      </c>
      <c r="M271" s="31"/>
      <c r="N271" s="31"/>
      <c r="O271" s="31"/>
      <c r="P271" s="31"/>
      <c r="Q271" s="33">
        <f>SUM(PAC!$M271:$P271)</f>
        <v>0</v>
      </c>
      <c r="R271" s="33"/>
      <c r="S271" s="33">
        <f>IF(PAC!$R271&gt;0,PAC!$R271,PAC!$Q271)</f>
        <v>0</v>
      </c>
      <c r="T271" s="33"/>
      <c r="U271" s="116" t="s">
        <v>1560</v>
      </c>
      <c r="V271" s="116"/>
      <c r="W271" s="117"/>
      <c r="X271" s="117" t="s">
        <v>1405</v>
      </c>
      <c r="Y271" s="113" t="s">
        <v>2413</v>
      </c>
      <c r="Z271" s="118"/>
      <c r="AA271" s="119"/>
      <c r="AB271" s="122"/>
      <c r="AC271" s="115"/>
      <c r="AD271" s="120"/>
      <c r="AE271" s="114"/>
      <c r="AF271" s="115" t="s">
        <v>974</v>
      </c>
      <c r="AG271" s="115"/>
      <c r="AH271" s="115"/>
      <c r="AI271" s="115"/>
      <c r="AJ271" s="118"/>
      <c r="AK271" s="115"/>
      <c r="AL271" s="115"/>
      <c r="AM271" s="115" t="s">
        <v>715</v>
      </c>
      <c r="AN271" s="118"/>
      <c r="AO271" s="118"/>
      <c r="AP271" s="118"/>
      <c r="AQ271" s="118"/>
      <c r="AR271" s="121"/>
      <c r="AS271" s="121"/>
      <c r="AT271" s="116" t="s">
        <v>518</v>
      </c>
      <c r="AU271" s="122"/>
      <c r="AV271" s="120"/>
      <c r="AW271" s="122" t="s">
        <v>822</v>
      </c>
      <c r="AX271" s="192">
        <f>IFERROR(IF(PAC!$X271="F01 - CAPTAÇÃO DE RECURSO",1,""),"")</f>
        <v>1</v>
      </c>
      <c r="AY271" s="192" t="str">
        <f>IFERROR(IF(PAC!$X271="F02 - LICITAÇÃO",1,""),"")</f>
        <v/>
      </c>
      <c r="AZ271" s="123" t="str">
        <f>IFERROR(IF(PAC!$X$6:$X$581="F03 - EXECUÇÃO DO OBJETO",1,""),"")</f>
        <v/>
      </c>
      <c r="BA271" s="123" t="str">
        <f>IFERROR(IF(PAC!$X$6:$X$581="F04 - CONCLUÍDA",1,""),"")</f>
        <v/>
      </c>
      <c r="BB271" s="190">
        <f>IF(PAC!$R271&gt;0,0,PAC!$Q271)</f>
        <v>0</v>
      </c>
    </row>
    <row r="272" spans="1:54" s="1" customFormat="1" ht="63" customHeight="1" thickBot="1">
      <c r="A272" s="88">
        <f t="shared" si="4"/>
        <v>267</v>
      </c>
      <c r="B272" s="88">
        <v>2025</v>
      </c>
      <c r="C272" s="88" t="s">
        <v>605</v>
      </c>
      <c r="D272" s="88" t="s">
        <v>996</v>
      </c>
      <c r="E272" s="102" t="s">
        <v>815</v>
      </c>
      <c r="F272" s="88" t="s">
        <v>53</v>
      </c>
      <c r="G272" s="88" t="s">
        <v>503</v>
      </c>
      <c r="H272" s="40" t="s">
        <v>1230</v>
      </c>
      <c r="I272" s="88" t="s">
        <v>1224</v>
      </c>
      <c r="J272" s="88" t="s">
        <v>361</v>
      </c>
      <c r="K272" s="18">
        <v>1927280.38</v>
      </c>
      <c r="L272" s="18">
        <v>1927280.38</v>
      </c>
      <c r="M272" s="18"/>
      <c r="N272" s="18"/>
      <c r="O272" s="18"/>
      <c r="P272" s="18"/>
      <c r="Q272" s="20">
        <f>SUM(PAC!$M272:$P272)</f>
        <v>0</v>
      </c>
      <c r="R272" s="20"/>
      <c r="S272" s="20">
        <f>IF(PAC!$R272&gt;0,PAC!$R272,PAC!$Q272)</f>
        <v>0</v>
      </c>
      <c r="T272" s="20"/>
      <c r="U272" s="103" t="s">
        <v>1560</v>
      </c>
      <c r="V272" s="103"/>
      <c r="W272" s="104"/>
      <c r="X272" s="104" t="s">
        <v>1405</v>
      </c>
      <c r="Y272" s="101" t="s">
        <v>2413</v>
      </c>
      <c r="Z272" s="87"/>
      <c r="AA272" s="105"/>
      <c r="AB272" s="108"/>
      <c r="AC272" s="40"/>
      <c r="AD272" s="106"/>
      <c r="AE272" s="102"/>
      <c r="AF272" s="40" t="s">
        <v>974</v>
      </c>
      <c r="AG272" s="40"/>
      <c r="AH272" s="40"/>
      <c r="AI272" s="40"/>
      <c r="AJ272" s="87"/>
      <c r="AK272" s="40"/>
      <c r="AL272" s="40"/>
      <c r="AM272" s="40" t="s">
        <v>715</v>
      </c>
      <c r="AN272" s="87"/>
      <c r="AO272" s="87"/>
      <c r="AP272" s="87"/>
      <c r="AQ272" s="87"/>
      <c r="AR272" s="107"/>
      <c r="AS272" s="107"/>
      <c r="AT272" s="103" t="s">
        <v>2130</v>
      </c>
      <c r="AU272" s="108"/>
      <c r="AV272" s="106"/>
      <c r="AW272" s="108" t="s">
        <v>822</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996</v>
      </c>
      <c r="E273" s="114" t="s">
        <v>2821</v>
      </c>
      <c r="F273" s="112" t="s">
        <v>53</v>
      </c>
      <c r="G273" s="112" t="s">
        <v>503</v>
      </c>
      <c r="H273" s="115" t="s">
        <v>1230</v>
      </c>
      <c r="I273" s="112" t="s">
        <v>1224</v>
      </c>
      <c r="J273" s="112" t="s">
        <v>401</v>
      </c>
      <c r="K273" s="31"/>
      <c r="L273" s="31">
        <v>1482739.8</v>
      </c>
      <c r="M273" s="31">
        <v>1482739.8</v>
      </c>
      <c r="N273" s="31"/>
      <c r="O273" s="31"/>
      <c r="P273" s="31"/>
      <c r="Q273" s="33">
        <f>SUM(PAC!$M273:$P273)</f>
        <v>1482739.8</v>
      </c>
      <c r="R273" s="33"/>
      <c r="S273" s="33">
        <f>IF(PAC!$R273&gt;0,PAC!$R273,PAC!$Q273)</f>
        <v>1482739.8</v>
      </c>
      <c r="T273" s="33"/>
      <c r="U273" s="116" t="s">
        <v>1556</v>
      </c>
      <c r="V273" s="116"/>
      <c r="W273" s="117">
        <v>6</v>
      </c>
      <c r="X273" s="117" t="s">
        <v>1404</v>
      </c>
      <c r="Y273" s="113" t="s">
        <v>2407</v>
      </c>
      <c r="Z273" s="118"/>
      <c r="AA273" s="119"/>
      <c r="AB273" s="122" t="s">
        <v>1453</v>
      </c>
      <c r="AC273" s="115" t="s">
        <v>2825</v>
      </c>
      <c r="AD273" s="120"/>
      <c r="AE273" s="114" t="s">
        <v>2826</v>
      </c>
      <c r="AF273" s="115" t="s">
        <v>1624</v>
      </c>
      <c r="AG273" s="115" t="s">
        <v>1704</v>
      </c>
      <c r="AH273" s="115" t="s">
        <v>963</v>
      </c>
      <c r="AI273" s="115"/>
      <c r="AJ273" s="118"/>
      <c r="AK273" s="115" t="s">
        <v>1705</v>
      </c>
      <c r="AL273" s="115" t="s">
        <v>2080</v>
      </c>
      <c r="AM273" s="115" t="s">
        <v>715</v>
      </c>
      <c r="AN273" s="118">
        <v>46247</v>
      </c>
      <c r="AO273" s="118">
        <v>46274</v>
      </c>
      <c r="AP273" s="118"/>
      <c r="AQ273" s="118"/>
      <c r="AR273" s="121"/>
      <c r="AS273" s="121"/>
      <c r="AT273" s="116" t="s">
        <v>2296</v>
      </c>
      <c r="AU273" s="122" t="s">
        <v>2828</v>
      </c>
      <c r="AV273" s="120"/>
      <c r="AW273" s="122" t="s">
        <v>706</v>
      </c>
      <c r="AX273" s="192" t="str">
        <f>IFERROR(IF(PAC!$X273="F01 - CAPTAÇÃO DE RECURSO",1,""),"")</f>
        <v/>
      </c>
      <c r="AY273" s="192">
        <f>IFERROR(IF(PAC!$X273="F02 - LICITAÇÃO",1,""),"")</f>
        <v>1</v>
      </c>
      <c r="AZ273" s="123" t="str">
        <f>IFERROR(IF(PAC!$X$6:$X$581="F03 - EXECUÇÃO DO OBJETO",1,""),"")</f>
        <v/>
      </c>
      <c r="BA273" s="123" t="str">
        <f>IFERROR(IF(PAC!$X$6:$X$581="F04 - CONCLUÍDA",1,""),"")</f>
        <v/>
      </c>
      <c r="BB273" s="190">
        <f>IF(PAC!$R273&gt;0,0,PAC!$Q273)</f>
        <v>1482739.8</v>
      </c>
    </row>
    <row r="274" spans="1:54" s="1" customFormat="1" ht="63" customHeight="1" thickBot="1">
      <c r="A274" s="88">
        <f t="shared" si="4"/>
        <v>269</v>
      </c>
      <c r="B274" s="88">
        <v>2025</v>
      </c>
      <c r="C274" s="88" t="s">
        <v>605</v>
      </c>
      <c r="D274" s="88" t="s">
        <v>996</v>
      </c>
      <c r="E274" s="102" t="s">
        <v>816</v>
      </c>
      <c r="F274" s="88" t="s">
        <v>53</v>
      </c>
      <c r="G274" s="88" t="s">
        <v>503</v>
      </c>
      <c r="H274" s="40" t="s">
        <v>1230</v>
      </c>
      <c r="I274" s="88" t="s">
        <v>1224</v>
      </c>
      <c r="J274" s="88" t="s">
        <v>361</v>
      </c>
      <c r="K274" s="18">
        <v>1422248.52</v>
      </c>
      <c r="L274" s="18">
        <v>1422248.52</v>
      </c>
      <c r="M274" s="18"/>
      <c r="N274" s="18"/>
      <c r="O274" s="18"/>
      <c r="P274" s="18"/>
      <c r="Q274" s="20">
        <f>SUM(PAC!$M274:$P274)</f>
        <v>0</v>
      </c>
      <c r="R274" s="20"/>
      <c r="S274" s="20">
        <f>IF(PAC!$R274&gt;0,PAC!$R274,PAC!$Q274)</f>
        <v>0</v>
      </c>
      <c r="T274" s="20"/>
      <c r="U274" s="103" t="s">
        <v>1560</v>
      </c>
      <c r="V274" s="103"/>
      <c r="W274" s="104"/>
      <c r="X274" s="104" t="s">
        <v>1405</v>
      </c>
      <c r="Y274" s="101" t="s">
        <v>2413</v>
      </c>
      <c r="Z274" s="87"/>
      <c r="AA274" s="105"/>
      <c r="AB274" s="108"/>
      <c r="AC274" s="40"/>
      <c r="AD274" s="106"/>
      <c r="AE274" s="102"/>
      <c r="AF274" s="40" t="s">
        <v>974</v>
      </c>
      <c r="AG274" s="40"/>
      <c r="AH274" s="40"/>
      <c r="AI274" s="40"/>
      <c r="AJ274" s="87"/>
      <c r="AK274" s="40"/>
      <c r="AL274" s="40"/>
      <c r="AM274" s="40" t="s">
        <v>715</v>
      </c>
      <c r="AN274" s="87"/>
      <c r="AO274" s="87"/>
      <c r="AP274" s="87"/>
      <c r="AQ274" s="87"/>
      <c r="AR274" s="107"/>
      <c r="AS274" s="107"/>
      <c r="AT274" s="103" t="s">
        <v>518</v>
      </c>
      <c r="AU274" s="108"/>
      <c r="AV274" s="106"/>
      <c r="AW274" s="108" t="s">
        <v>822</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996</v>
      </c>
      <c r="E275" s="114" t="s">
        <v>817</v>
      </c>
      <c r="F275" s="112" t="s">
        <v>53</v>
      </c>
      <c r="G275" s="112" t="s">
        <v>503</v>
      </c>
      <c r="H275" s="115" t="s">
        <v>1230</v>
      </c>
      <c r="I275" s="112" t="s">
        <v>1224</v>
      </c>
      <c r="J275" s="112" t="s">
        <v>361</v>
      </c>
      <c r="K275" s="31">
        <v>1261876.28</v>
      </c>
      <c r="L275" s="31">
        <v>1261876.28</v>
      </c>
      <c r="M275" s="31"/>
      <c r="N275" s="31"/>
      <c r="O275" s="31"/>
      <c r="P275" s="31"/>
      <c r="Q275" s="33">
        <f>SUM(PAC!$M275:$P275)</f>
        <v>0</v>
      </c>
      <c r="R275" s="33"/>
      <c r="S275" s="33">
        <f>IF(PAC!$R275&gt;0,PAC!$R275,PAC!$Q275)</f>
        <v>0</v>
      </c>
      <c r="T275" s="33"/>
      <c r="U275" s="116" t="s">
        <v>1560</v>
      </c>
      <c r="V275" s="116"/>
      <c r="W275" s="117"/>
      <c r="X275" s="117" t="s">
        <v>1405</v>
      </c>
      <c r="Y275" s="113" t="s">
        <v>2413</v>
      </c>
      <c r="Z275" s="118"/>
      <c r="AA275" s="119"/>
      <c r="AB275" s="122"/>
      <c r="AC275" s="115"/>
      <c r="AD275" s="120"/>
      <c r="AE275" s="114"/>
      <c r="AF275" s="115" t="s">
        <v>974</v>
      </c>
      <c r="AG275" s="115"/>
      <c r="AH275" s="115"/>
      <c r="AI275" s="115"/>
      <c r="AJ275" s="118"/>
      <c r="AK275" s="115"/>
      <c r="AL275" s="115"/>
      <c r="AM275" s="115"/>
      <c r="AN275" s="118"/>
      <c r="AO275" s="118"/>
      <c r="AP275" s="118"/>
      <c r="AQ275" s="118"/>
      <c r="AR275" s="121"/>
      <c r="AS275" s="121"/>
      <c r="AT275" s="116" t="s">
        <v>518</v>
      </c>
      <c r="AU275" s="122"/>
      <c r="AV275" s="120"/>
      <c r="AW275" s="122" t="s">
        <v>822</v>
      </c>
      <c r="AX275" s="192">
        <f>IFERROR(IF(PAC!$X275="F01 - CAPTAÇÃO DE RECURSO",1,""),"")</f>
        <v>1</v>
      </c>
      <c r="AY275" s="192" t="str">
        <f>IFERROR(IF(PAC!$X275="F02 - LICITAÇÃO",1,""),"")</f>
        <v/>
      </c>
      <c r="AZ275" s="123" t="str">
        <f>IFERROR(IF(PAC!$X$6:$X$581="F03 - EXECUÇÃO DO OBJETO",1,""),"")</f>
        <v/>
      </c>
      <c r="BA275" s="123" t="str">
        <f>IFERROR(IF(PAC!$X$6:$X$581="F04 - CONCLUÍDA",1,""),"")</f>
        <v/>
      </c>
      <c r="BB275" s="190">
        <f>IF(PAC!$R275&gt;0,0,PAC!$Q275)</f>
        <v>0</v>
      </c>
    </row>
    <row r="276" spans="1:54" s="1" customFormat="1" ht="409.6" thickBot="1">
      <c r="A276" s="88">
        <f t="shared" si="4"/>
        <v>271</v>
      </c>
      <c r="B276" s="88">
        <v>2025</v>
      </c>
      <c r="C276" s="88" t="s">
        <v>605</v>
      </c>
      <c r="D276" s="88" t="s">
        <v>996</v>
      </c>
      <c r="E276" s="102" t="s">
        <v>2813</v>
      </c>
      <c r="F276" s="88" t="s">
        <v>53</v>
      </c>
      <c r="G276" s="88" t="s">
        <v>503</v>
      </c>
      <c r="H276" s="40" t="s">
        <v>1230</v>
      </c>
      <c r="I276" s="88" t="s">
        <v>1224</v>
      </c>
      <c r="J276" s="88" t="s">
        <v>437</v>
      </c>
      <c r="K276" s="18"/>
      <c r="L276" s="18">
        <v>1919543.13</v>
      </c>
      <c r="M276" s="18">
        <v>1919543.13</v>
      </c>
      <c r="N276" s="18"/>
      <c r="O276" s="18"/>
      <c r="P276" s="18"/>
      <c r="Q276" s="20">
        <f>SUM(PAC!$M276:$P276)</f>
        <v>1919543.13</v>
      </c>
      <c r="R276" s="20"/>
      <c r="S276" s="20">
        <f>IF(PAC!$R276&gt;0,PAC!$R276,PAC!$Q276)</f>
        <v>1919543.13</v>
      </c>
      <c r="T276" s="20"/>
      <c r="U276" s="103" t="s">
        <v>1556</v>
      </c>
      <c r="V276" s="103"/>
      <c r="W276" s="104">
        <v>9</v>
      </c>
      <c r="X276" s="104" t="s">
        <v>1404</v>
      </c>
      <c r="Y276" s="101" t="s">
        <v>2407</v>
      </c>
      <c r="Z276" s="87"/>
      <c r="AA276" s="105"/>
      <c r="AB276" s="108" t="s">
        <v>1451</v>
      </c>
      <c r="AC276" s="40" t="s">
        <v>2814</v>
      </c>
      <c r="AD276" s="106"/>
      <c r="AE276" s="102" t="s">
        <v>2553</v>
      </c>
      <c r="AF276" s="40" t="s">
        <v>1624</v>
      </c>
      <c r="AG276" s="40" t="s">
        <v>1704</v>
      </c>
      <c r="AH276" s="40" t="s">
        <v>963</v>
      </c>
      <c r="AI276" s="40"/>
      <c r="AJ276" s="87"/>
      <c r="AK276" s="40" t="s">
        <v>1981</v>
      </c>
      <c r="AL276" s="40" t="s">
        <v>2081</v>
      </c>
      <c r="AM276" s="40" t="s">
        <v>715</v>
      </c>
      <c r="AN276" s="87">
        <v>46247</v>
      </c>
      <c r="AO276" s="87">
        <v>46274</v>
      </c>
      <c r="AP276" s="87"/>
      <c r="AQ276" s="87"/>
      <c r="AR276" s="107"/>
      <c r="AS276" s="107"/>
      <c r="AT276" s="103" t="s">
        <v>2297</v>
      </c>
      <c r="AU276" s="108"/>
      <c r="AV276" s="106"/>
      <c r="AW276" s="108" t="s">
        <v>706</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996</v>
      </c>
      <c r="E277" s="114" t="s">
        <v>838</v>
      </c>
      <c r="F277" s="112" t="s">
        <v>53</v>
      </c>
      <c r="G277" s="112" t="s">
        <v>503</v>
      </c>
      <c r="H277" s="115" t="s">
        <v>1230</v>
      </c>
      <c r="I277" s="112" t="s">
        <v>1224</v>
      </c>
      <c r="J277" s="112" t="s">
        <v>361</v>
      </c>
      <c r="K277" s="31">
        <v>1932907.48</v>
      </c>
      <c r="L277" s="31">
        <v>1932907.48</v>
      </c>
      <c r="M277" s="31"/>
      <c r="N277" s="31"/>
      <c r="O277" s="31"/>
      <c r="P277" s="31"/>
      <c r="Q277" s="33">
        <f>SUM(PAC!$M277:$P277)</f>
        <v>0</v>
      </c>
      <c r="R277" s="33"/>
      <c r="S277" s="33">
        <f>IF(PAC!$R277&gt;0,PAC!$R277,PAC!$Q277)</f>
        <v>0</v>
      </c>
      <c r="T277" s="33"/>
      <c r="U277" s="116" t="s">
        <v>1560</v>
      </c>
      <c r="V277" s="116"/>
      <c r="W277" s="117"/>
      <c r="X277" s="117" t="s">
        <v>1405</v>
      </c>
      <c r="Y277" s="113" t="s">
        <v>2413</v>
      </c>
      <c r="Z277" s="118"/>
      <c r="AA277" s="119"/>
      <c r="AB277" s="122"/>
      <c r="AC277" s="115"/>
      <c r="AD277" s="120"/>
      <c r="AE277" s="114"/>
      <c r="AF277" s="115" t="s">
        <v>974</v>
      </c>
      <c r="AG277" s="115"/>
      <c r="AH277" s="115"/>
      <c r="AI277" s="115"/>
      <c r="AJ277" s="118"/>
      <c r="AK277" s="115"/>
      <c r="AL277" s="115"/>
      <c r="AM277" s="115" t="s">
        <v>715</v>
      </c>
      <c r="AN277" s="118"/>
      <c r="AO277" s="118"/>
      <c r="AP277" s="118"/>
      <c r="AQ277" s="118"/>
      <c r="AR277" s="121"/>
      <c r="AS277" s="121"/>
      <c r="AT277" s="116" t="s">
        <v>518</v>
      </c>
      <c r="AU277" s="122"/>
      <c r="AV277" s="120"/>
      <c r="AW277" s="122" t="s">
        <v>822</v>
      </c>
      <c r="AX277" s="192">
        <f>IFERROR(IF(PAC!$X277="F01 - CAPTAÇÃO DE RECURSO",1,""),"")</f>
        <v>1</v>
      </c>
      <c r="AY277" s="192" t="str">
        <f>IFERROR(IF(PAC!$X277="F02 - LICITAÇÃO",1,""),"")</f>
        <v/>
      </c>
      <c r="AZ277" s="123" t="str">
        <f>IFERROR(IF(PAC!$X$6:$X$581="F03 - EXECUÇÃO DO OBJETO",1,""),"")</f>
        <v/>
      </c>
      <c r="BA277" s="123" t="str">
        <f>IFERROR(IF(PAC!$X$6:$X$581="F04 - CONCLUÍDA",1,""),"")</f>
        <v/>
      </c>
      <c r="BB277" s="190">
        <f>IF(PAC!$R277&gt;0,0,PAC!$Q277)</f>
        <v>0</v>
      </c>
    </row>
    <row r="278" spans="1:54" s="1" customFormat="1" ht="63.75" thickBot="1">
      <c r="A278" s="88">
        <f t="shared" si="4"/>
        <v>273</v>
      </c>
      <c r="B278" s="88">
        <v>2025</v>
      </c>
      <c r="C278" s="88" t="s">
        <v>605</v>
      </c>
      <c r="D278" s="88" t="s">
        <v>996</v>
      </c>
      <c r="E278" s="102" t="s">
        <v>839</v>
      </c>
      <c r="F278" s="88" t="s">
        <v>53</v>
      </c>
      <c r="G278" s="88" t="s">
        <v>503</v>
      </c>
      <c r="H278" s="40" t="s">
        <v>1230</v>
      </c>
      <c r="I278" s="88" t="s">
        <v>1224</v>
      </c>
      <c r="J278" s="88" t="s">
        <v>361</v>
      </c>
      <c r="K278" s="18">
        <v>2022941.02</v>
      </c>
      <c r="L278" s="18">
        <v>2022941.02</v>
      </c>
      <c r="M278" s="18"/>
      <c r="N278" s="18"/>
      <c r="O278" s="18"/>
      <c r="P278" s="18"/>
      <c r="Q278" s="20">
        <f>SUM(PAC!$M278:$P278)</f>
        <v>0</v>
      </c>
      <c r="R278" s="20"/>
      <c r="S278" s="20">
        <f>IF(PAC!$R278&gt;0,PAC!$R278,PAC!$Q278)</f>
        <v>0</v>
      </c>
      <c r="T278" s="20"/>
      <c r="U278" s="103" t="s">
        <v>1560</v>
      </c>
      <c r="V278" s="103"/>
      <c r="W278" s="104"/>
      <c r="X278" s="104" t="s">
        <v>1405</v>
      </c>
      <c r="Y278" s="101" t="s">
        <v>2413</v>
      </c>
      <c r="Z278" s="87"/>
      <c r="AA278" s="105"/>
      <c r="AB278" s="108"/>
      <c r="AC278" s="40"/>
      <c r="AD278" s="106"/>
      <c r="AE278" s="102"/>
      <c r="AF278" s="40" t="s">
        <v>974</v>
      </c>
      <c r="AG278" s="40"/>
      <c r="AH278" s="40"/>
      <c r="AI278" s="40"/>
      <c r="AJ278" s="87"/>
      <c r="AK278" s="40"/>
      <c r="AL278" s="40"/>
      <c r="AM278" s="40" t="s">
        <v>715</v>
      </c>
      <c r="AN278" s="87"/>
      <c r="AO278" s="87"/>
      <c r="AP278" s="87"/>
      <c r="AQ278" s="87"/>
      <c r="AR278" s="107"/>
      <c r="AS278" s="107"/>
      <c r="AT278" s="103" t="s">
        <v>518</v>
      </c>
      <c r="AU278" s="108"/>
      <c r="AV278" s="106"/>
      <c r="AW278" s="108" t="s">
        <v>822</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996</v>
      </c>
      <c r="E279" s="114" t="s">
        <v>818</v>
      </c>
      <c r="F279" s="112" t="s">
        <v>53</v>
      </c>
      <c r="G279" s="112" t="s">
        <v>503</v>
      </c>
      <c r="H279" s="115" t="s">
        <v>1230</v>
      </c>
      <c r="I279" s="112" t="s">
        <v>1224</v>
      </c>
      <c r="J279" s="112" t="s">
        <v>361</v>
      </c>
      <c r="K279" s="31">
        <v>2025754.56</v>
      </c>
      <c r="L279" s="31">
        <v>2025754.56</v>
      </c>
      <c r="M279" s="31"/>
      <c r="N279" s="31"/>
      <c r="O279" s="31"/>
      <c r="P279" s="31"/>
      <c r="Q279" s="33">
        <f>SUM(PAC!$M279:$P279)</f>
        <v>0</v>
      </c>
      <c r="R279" s="33"/>
      <c r="S279" s="33">
        <f>IF(PAC!$R279&gt;0,PAC!$R279,PAC!$Q279)</f>
        <v>0</v>
      </c>
      <c r="T279" s="33"/>
      <c r="U279" s="116" t="s">
        <v>1560</v>
      </c>
      <c r="V279" s="116"/>
      <c r="W279" s="117"/>
      <c r="X279" s="117" t="s">
        <v>1405</v>
      </c>
      <c r="Y279" s="113" t="s">
        <v>2413</v>
      </c>
      <c r="Z279" s="118"/>
      <c r="AA279" s="119"/>
      <c r="AB279" s="122"/>
      <c r="AC279" s="115"/>
      <c r="AD279" s="120"/>
      <c r="AE279" s="114"/>
      <c r="AF279" s="115" t="s">
        <v>974</v>
      </c>
      <c r="AG279" s="115"/>
      <c r="AH279" s="115"/>
      <c r="AI279" s="115"/>
      <c r="AJ279" s="118"/>
      <c r="AK279" s="115"/>
      <c r="AL279" s="115"/>
      <c r="AM279" s="115" t="s">
        <v>715</v>
      </c>
      <c r="AN279" s="118"/>
      <c r="AO279" s="118"/>
      <c r="AP279" s="118"/>
      <c r="AQ279" s="118"/>
      <c r="AR279" s="121"/>
      <c r="AS279" s="121"/>
      <c r="AT279" s="116" t="s">
        <v>518</v>
      </c>
      <c r="AU279" s="122"/>
      <c r="AV279" s="120"/>
      <c r="AW279" s="122" t="s">
        <v>822</v>
      </c>
      <c r="AX279" s="192">
        <f>IFERROR(IF(PAC!$X279="F01 - CAPTAÇÃO DE RECURSO",1,""),"")</f>
        <v>1</v>
      </c>
      <c r="AY279" s="192" t="str">
        <f>IFERROR(IF(PAC!$X279="F02 - LICITAÇÃO",1,""),"")</f>
        <v/>
      </c>
      <c r="AZ279" s="123" t="str">
        <f>IFERROR(IF(PAC!$X$6:$X$581="F03 - EXECUÇÃO DO OBJETO",1,""),"")</f>
        <v/>
      </c>
      <c r="BA279" s="123" t="str">
        <f>IFERROR(IF(PAC!$X$6:$X$581="F04 - CONCLUÍDA",1,""),"")</f>
        <v/>
      </c>
      <c r="BB279" s="190">
        <f>IF(PAC!$R279&gt;0,0,PAC!$Q279)</f>
        <v>0</v>
      </c>
    </row>
    <row r="280" spans="1:54" s="1" customFormat="1" ht="63.75" thickBot="1">
      <c r="A280" s="88">
        <f t="shared" si="4"/>
        <v>275</v>
      </c>
      <c r="B280" s="88">
        <v>2025</v>
      </c>
      <c r="C280" s="88" t="s">
        <v>605</v>
      </c>
      <c r="D280" s="88" t="s">
        <v>996</v>
      </c>
      <c r="E280" s="102" t="s">
        <v>819</v>
      </c>
      <c r="F280" s="88" t="s">
        <v>53</v>
      </c>
      <c r="G280" s="88" t="s">
        <v>503</v>
      </c>
      <c r="H280" s="40" t="s">
        <v>1230</v>
      </c>
      <c r="I280" s="88" t="s">
        <v>1224</v>
      </c>
      <c r="J280" s="88" t="s">
        <v>361</v>
      </c>
      <c r="K280" s="18">
        <v>1983551.34</v>
      </c>
      <c r="L280" s="18">
        <v>1983551.34</v>
      </c>
      <c r="M280" s="18"/>
      <c r="N280" s="18"/>
      <c r="O280" s="18"/>
      <c r="P280" s="18"/>
      <c r="Q280" s="20">
        <f>SUM(PAC!$M280:$P280)</f>
        <v>0</v>
      </c>
      <c r="R280" s="20"/>
      <c r="S280" s="20">
        <f>IF(PAC!$R280&gt;0,PAC!$R280,PAC!$Q280)</f>
        <v>0</v>
      </c>
      <c r="T280" s="20"/>
      <c r="U280" s="103" t="s">
        <v>1560</v>
      </c>
      <c r="V280" s="103"/>
      <c r="W280" s="104"/>
      <c r="X280" s="104" t="s">
        <v>1405</v>
      </c>
      <c r="Y280" s="101" t="s">
        <v>2413</v>
      </c>
      <c r="Z280" s="87"/>
      <c r="AA280" s="105"/>
      <c r="AB280" s="108"/>
      <c r="AC280" s="40"/>
      <c r="AD280" s="106"/>
      <c r="AE280" s="102"/>
      <c r="AF280" s="40" t="s">
        <v>974</v>
      </c>
      <c r="AG280" s="40"/>
      <c r="AH280" s="40"/>
      <c r="AI280" s="40"/>
      <c r="AJ280" s="87"/>
      <c r="AK280" s="40"/>
      <c r="AL280" s="40"/>
      <c r="AM280" s="40" t="s">
        <v>715</v>
      </c>
      <c r="AN280" s="87"/>
      <c r="AO280" s="87"/>
      <c r="AP280" s="87"/>
      <c r="AQ280" s="87"/>
      <c r="AR280" s="107"/>
      <c r="AS280" s="107"/>
      <c r="AT280" s="103" t="s">
        <v>518</v>
      </c>
      <c r="AU280" s="108"/>
      <c r="AV280" s="106"/>
      <c r="AW280" s="108" t="s">
        <v>822</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996</v>
      </c>
      <c r="E281" s="114" t="s">
        <v>820</v>
      </c>
      <c r="F281" s="112" t="s">
        <v>53</v>
      </c>
      <c r="G281" s="112" t="s">
        <v>503</v>
      </c>
      <c r="H281" s="115" t="s">
        <v>1230</v>
      </c>
      <c r="I281" s="112" t="s">
        <v>1224</v>
      </c>
      <c r="J281" s="112" t="s">
        <v>361</v>
      </c>
      <c r="K281" s="31">
        <v>1320960.78</v>
      </c>
      <c r="L281" s="31">
        <v>1320960.78</v>
      </c>
      <c r="M281" s="31"/>
      <c r="N281" s="31"/>
      <c r="O281" s="31"/>
      <c r="P281" s="31"/>
      <c r="Q281" s="33">
        <f>SUM(PAC!$M281:$P281)</f>
        <v>0</v>
      </c>
      <c r="R281" s="33"/>
      <c r="S281" s="33">
        <f>IF(PAC!$R281&gt;0,PAC!$R281,PAC!$Q281)</f>
        <v>0</v>
      </c>
      <c r="T281" s="33"/>
      <c r="U281" s="116" t="s">
        <v>1560</v>
      </c>
      <c r="V281" s="116"/>
      <c r="W281" s="117"/>
      <c r="X281" s="117" t="s">
        <v>1405</v>
      </c>
      <c r="Y281" s="113" t="s">
        <v>2413</v>
      </c>
      <c r="Z281" s="118"/>
      <c r="AA281" s="119"/>
      <c r="AB281" s="122"/>
      <c r="AC281" s="115"/>
      <c r="AD281" s="120"/>
      <c r="AE281" s="114"/>
      <c r="AF281" s="115" t="s">
        <v>974</v>
      </c>
      <c r="AG281" s="115"/>
      <c r="AH281" s="115"/>
      <c r="AI281" s="115"/>
      <c r="AJ281" s="118"/>
      <c r="AK281" s="115"/>
      <c r="AL281" s="115"/>
      <c r="AM281" s="115" t="s">
        <v>715</v>
      </c>
      <c r="AN281" s="118"/>
      <c r="AO281" s="118"/>
      <c r="AP281" s="118"/>
      <c r="AQ281" s="118"/>
      <c r="AR281" s="121"/>
      <c r="AS281" s="121"/>
      <c r="AT281" s="116" t="s">
        <v>518</v>
      </c>
      <c r="AU281" s="122"/>
      <c r="AV281" s="120"/>
      <c r="AW281" s="122" t="s">
        <v>822</v>
      </c>
      <c r="AX281" s="192">
        <f>IFERROR(IF(PAC!$X281="F01 - CAPTAÇÃO DE RECURSO",1,""),"")</f>
        <v>1</v>
      </c>
      <c r="AY281" s="192" t="str">
        <f>IFERROR(IF(PAC!$X281="F02 - LICITAÇÃO",1,""),"")</f>
        <v/>
      </c>
      <c r="AZ281" s="123" t="str">
        <f>IFERROR(IF(PAC!$X$6:$X$581="F03 - EXECUÇÃO DO OBJETO",1,""),"")</f>
        <v/>
      </c>
      <c r="BA281" s="123" t="str">
        <f>IFERROR(IF(PAC!$X$6:$X$581="F04 - CONCLUÍDA",1,""),"")</f>
        <v/>
      </c>
      <c r="BB281" s="190">
        <f>IF(PAC!$R281&gt;0,0,PAC!$Q281)</f>
        <v>0</v>
      </c>
    </row>
    <row r="282" spans="1:54" s="1" customFormat="1" ht="272.25" hidden="1" customHeight="1" thickBot="1">
      <c r="A282" s="88">
        <f t="shared" si="4"/>
        <v>277</v>
      </c>
      <c r="B282" s="101">
        <v>2023</v>
      </c>
      <c r="C282" s="88" t="s">
        <v>605</v>
      </c>
      <c r="D282" s="88" t="s">
        <v>997</v>
      </c>
      <c r="E282" s="102" t="s">
        <v>681</v>
      </c>
      <c r="F282" s="88" t="s">
        <v>49</v>
      </c>
      <c r="G282" s="88" t="s">
        <v>614</v>
      </c>
      <c r="H282" s="40" t="s">
        <v>1233</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1556</v>
      </c>
      <c r="V282" s="103"/>
      <c r="W282" s="104"/>
      <c r="X282" s="104" t="s">
        <v>1404</v>
      </c>
      <c r="Y282" s="101" t="s">
        <v>2407</v>
      </c>
      <c r="Z282" s="87">
        <v>46325</v>
      </c>
      <c r="AA282" s="105">
        <v>0</v>
      </c>
      <c r="AB282" s="102" t="s">
        <v>1451</v>
      </c>
      <c r="AC282" s="102" t="s">
        <v>2527</v>
      </c>
      <c r="AD282" s="87">
        <v>46325</v>
      </c>
      <c r="AE282" s="102" t="s">
        <v>1451</v>
      </c>
      <c r="AF282" s="40"/>
      <c r="AG282" s="40"/>
      <c r="AH282" s="40"/>
      <c r="AI282" s="40"/>
      <c r="AJ282" s="87"/>
      <c r="AK282" s="40" t="s">
        <v>1139</v>
      </c>
      <c r="AL282" s="40"/>
      <c r="AM282" s="40"/>
      <c r="AN282" s="87"/>
      <c r="AO282" s="87"/>
      <c r="AP282" s="87"/>
      <c r="AQ282" s="87"/>
      <c r="AR282" s="107"/>
      <c r="AS282" s="107"/>
      <c r="AT282" s="102" t="s">
        <v>670</v>
      </c>
      <c r="AU282" s="40" t="s">
        <v>1536</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997</v>
      </c>
      <c r="E283" s="114" t="s">
        <v>615</v>
      </c>
      <c r="F283" s="112" t="s">
        <v>49</v>
      </c>
      <c r="G283" s="112" t="s">
        <v>614</v>
      </c>
      <c r="H283" s="115" t="s">
        <v>1233</v>
      </c>
      <c r="I283" s="112" t="s">
        <v>598</v>
      </c>
      <c r="J283" s="112" t="s">
        <v>156</v>
      </c>
      <c r="K283" s="31"/>
      <c r="L283" s="31"/>
      <c r="M283" s="31"/>
      <c r="N283" s="31"/>
      <c r="O283" s="31"/>
      <c r="P283" s="31"/>
      <c r="Q283" s="33">
        <f>SUM(PAC!$M283:$P283)</f>
        <v>0</v>
      </c>
      <c r="R283" s="33"/>
      <c r="S283" s="33">
        <f>IF(PAC!$R283&gt;0,PAC!$R283,PAC!$Q283)</f>
        <v>0</v>
      </c>
      <c r="T283" s="33"/>
      <c r="U283" s="116" t="s">
        <v>1479</v>
      </c>
      <c r="V283" s="116"/>
      <c r="W283" s="117"/>
      <c r="X283" s="117" t="s">
        <v>1405</v>
      </c>
      <c r="Y283" s="113" t="s">
        <v>2408</v>
      </c>
      <c r="Z283" s="118"/>
      <c r="AA283" s="119"/>
      <c r="AB283" s="114" t="s">
        <v>1484</v>
      </c>
      <c r="AC283" s="114" t="s">
        <v>1799</v>
      </c>
      <c r="AD283" s="120"/>
      <c r="AE283" s="114" t="s">
        <v>1798</v>
      </c>
      <c r="AF283" s="115"/>
      <c r="AG283" s="115"/>
      <c r="AH283" s="115"/>
      <c r="AI283" s="115"/>
      <c r="AJ283" s="118"/>
      <c r="AK283" s="115"/>
      <c r="AL283" s="115"/>
      <c r="AM283" s="115"/>
      <c r="AN283" s="118"/>
      <c r="AO283" s="118"/>
      <c r="AP283" s="118"/>
      <c r="AQ283" s="118"/>
      <c r="AR283" s="121"/>
      <c r="AS283" s="121"/>
      <c r="AT283" s="114" t="s">
        <v>679</v>
      </c>
      <c r="AU283" s="115" t="s">
        <v>1391</v>
      </c>
      <c r="AV283" s="120"/>
      <c r="AW283" s="119"/>
      <c r="AX283" s="192">
        <f>IFERROR(IF(PAC!$X283="F01 - CAPTAÇÃO DE RECURSO",1,""),"")</f>
        <v>1</v>
      </c>
      <c r="AY283" s="192" t="str">
        <f>IFERROR(IF(PAC!$X283="F02 - LICITAÇÃO",1,""),"")</f>
        <v/>
      </c>
      <c r="AZ283" s="123" t="str">
        <f>IFERROR(IF(PAC!$X$6:$X$581="F03 - EXECUÇÃO DO OBJETO",1,""),"")</f>
        <v/>
      </c>
      <c r="BA283" s="123" t="str">
        <f>IFERROR(IF(PAC!$X$6:$X$581="F04 - CONCLUÍDA",1,""),"")</f>
        <v/>
      </c>
      <c r="BB283" s="190">
        <f>IF(PAC!$R283&gt;0,0,PAC!$Q283)</f>
        <v>0</v>
      </c>
    </row>
    <row r="284" spans="1:54" s="1" customFormat="1" ht="168.75" hidden="1" customHeight="1" thickBot="1">
      <c r="A284" s="88">
        <f t="shared" si="4"/>
        <v>279</v>
      </c>
      <c r="B284" s="101">
        <v>2023</v>
      </c>
      <c r="C284" s="88" t="s">
        <v>605</v>
      </c>
      <c r="D284" s="88" t="s">
        <v>997</v>
      </c>
      <c r="E284" s="102" t="s">
        <v>645</v>
      </c>
      <c r="F284" s="88" t="s">
        <v>49</v>
      </c>
      <c r="G284" s="88" t="s">
        <v>614</v>
      </c>
      <c r="H284" s="40" t="s">
        <v>1233</v>
      </c>
      <c r="I284" s="88" t="s">
        <v>598</v>
      </c>
      <c r="J284" s="88" t="s">
        <v>156</v>
      </c>
      <c r="K284" s="18"/>
      <c r="L284" s="18"/>
      <c r="M284" s="18">
        <v>644500000</v>
      </c>
      <c r="N284" s="18"/>
      <c r="O284" s="18"/>
      <c r="P284" s="18"/>
      <c r="Q284" s="20">
        <f>SUM(PAC!$M284:$P284)</f>
        <v>644500000</v>
      </c>
      <c r="R284" s="20"/>
      <c r="S284" s="20">
        <f>IF(PAC!$R284&gt;0,PAC!$R284,PAC!$Q284)</f>
        <v>644500000</v>
      </c>
      <c r="T284" s="20"/>
      <c r="U284" s="103" t="s">
        <v>1556</v>
      </c>
      <c r="V284" s="103"/>
      <c r="W284" s="104">
        <v>48</v>
      </c>
      <c r="X284" s="104" t="s">
        <v>1678</v>
      </c>
      <c r="Y284" s="101" t="s">
        <v>2405</v>
      </c>
      <c r="Z284" s="87"/>
      <c r="AA284" s="105"/>
      <c r="AB284" s="40" t="s">
        <v>1458</v>
      </c>
      <c r="AC284" s="40"/>
      <c r="AD284" s="106"/>
      <c r="AE284" s="102" t="s">
        <v>991</v>
      </c>
      <c r="AF284" s="40"/>
      <c r="AG284" s="40"/>
      <c r="AH284" s="40"/>
      <c r="AI284" s="40"/>
      <c r="AJ284" s="87"/>
      <c r="AK284" s="40"/>
      <c r="AL284" s="40"/>
      <c r="AM284" s="40"/>
      <c r="AN284" s="87"/>
      <c r="AO284" s="87"/>
      <c r="AP284" s="87"/>
      <c r="AQ284" s="87"/>
      <c r="AR284" s="107"/>
      <c r="AS284" s="107"/>
      <c r="AT284" s="102" t="s">
        <v>678</v>
      </c>
      <c r="AU284" s="108" t="s">
        <v>1262</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997</v>
      </c>
      <c r="E285" s="114" t="s">
        <v>457</v>
      </c>
      <c r="F285" s="112" t="s">
        <v>49</v>
      </c>
      <c r="G285" s="112" t="s">
        <v>614</v>
      </c>
      <c r="H285" s="115" t="s">
        <v>1233</v>
      </c>
      <c r="I285" s="112" t="s">
        <v>598</v>
      </c>
      <c r="J285" s="112" t="s">
        <v>399</v>
      </c>
      <c r="K285" s="31"/>
      <c r="L285" s="31"/>
      <c r="M285" s="31"/>
      <c r="N285" s="31"/>
      <c r="O285" s="31"/>
      <c r="P285" s="31"/>
      <c r="Q285" s="33">
        <f>SUM(PAC!$M285:$P285)</f>
        <v>0</v>
      </c>
      <c r="R285" s="33"/>
      <c r="S285" s="33">
        <f>IF(PAC!$R285&gt;0,PAC!$R285,PAC!$Q285)</f>
        <v>0</v>
      </c>
      <c r="T285" s="33"/>
      <c r="U285" s="116" t="s">
        <v>1479</v>
      </c>
      <c r="V285" s="116"/>
      <c r="W285" s="117"/>
      <c r="X285" s="117" t="s">
        <v>1476</v>
      </c>
      <c r="Y285" s="113" t="s">
        <v>2417</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1001</v>
      </c>
      <c r="AV285" s="120"/>
      <c r="AW285" s="119"/>
      <c r="AX285" s="192" t="str">
        <f>IFERROR(IF(PAC!$X285="F01 - CAPTAÇÃO DE RECURSO",1,""),"")</f>
        <v/>
      </c>
      <c r="AY285" s="192" t="str">
        <f>IFERROR(IF(PAC!$X285="F02 - LICITAÇÃO",1,""),"")</f>
        <v/>
      </c>
      <c r="AZ285" s="123" t="str">
        <f>IFERROR(IF(PAC!$X$6:$X$581="F03 - EXECUÇÃO DO OBJETO",1,""),"")</f>
        <v/>
      </c>
      <c r="BA285" s="123">
        <f>IFERROR(IF(PAC!$X$6:$X$581="F04 - CONCLUÍDA",1,""),"")</f>
        <v>1</v>
      </c>
      <c r="BB285" s="190">
        <f>IF(PAC!$R285&gt;0,0,PAC!$Q285)</f>
        <v>0</v>
      </c>
    </row>
    <row r="286" spans="1:54" s="1" customFormat="1" ht="294" hidden="1" customHeight="1" thickBot="1">
      <c r="A286" s="88">
        <f t="shared" si="4"/>
        <v>281</v>
      </c>
      <c r="B286" s="101">
        <v>2023</v>
      </c>
      <c r="C286" s="88" t="s">
        <v>605</v>
      </c>
      <c r="D286" s="88" t="s">
        <v>997</v>
      </c>
      <c r="E286" s="102" t="s">
        <v>661</v>
      </c>
      <c r="F286" s="88" t="s">
        <v>49</v>
      </c>
      <c r="G286" s="88" t="s">
        <v>614</v>
      </c>
      <c r="H286" s="40" t="s">
        <v>1233</v>
      </c>
      <c r="I286" s="88" t="s">
        <v>598</v>
      </c>
      <c r="J286" s="88" t="s">
        <v>399</v>
      </c>
      <c r="K286" s="18"/>
      <c r="L286" s="18"/>
      <c r="M286" s="18">
        <v>476700000</v>
      </c>
      <c r="N286" s="18"/>
      <c r="O286" s="18"/>
      <c r="P286" s="18"/>
      <c r="Q286" s="20">
        <f>SUM(PAC!$M286:$P286)</f>
        <v>476700000</v>
      </c>
      <c r="R286" s="20"/>
      <c r="S286" s="20">
        <f>IF(PAC!$R286&gt;0,PAC!$R286,PAC!$Q286)</f>
        <v>476700000</v>
      </c>
      <c r="T286" s="20"/>
      <c r="U286" s="103" t="s">
        <v>1556</v>
      </c>
      <c r="V286" s="103"/>
      <c r="W286" s="104">
        <v>48</v>
      </c>
      <c r="X286" s="104" t="s">
        <v>1678</v>
      </c>
      <c r="Y286" s="101" t="s">
        <v>2405</v>
      </c>
      <c r="Z286" s="87"/>
      <c r="AA286" s="105"/>
      <c r="AB286" s="40" t="s">
        <v>1485</v>
      </c>
      <c r="AC286" s="40" t="s">
        <v>1817</v>
      </c>
      <c r="AD286" s="106"/>
      <c r="AE286" s="102" t="s">
        <v>1296</v>
      </c>
      <c r="AF286" s="40"/>
      <c r="AG286" s="40"/>
      <c r="AH286" s="40"/>
      <c r="AI286" s="40"/>
      <c r="AJ286" s="87"/>
      <c r="AK286" s="40"/>
      <c r="AL286" s="40"/>
      <c r="AM286" s="40"/>
      <c r="AN286" s="87"/>
      <c r="AO286" s="87"/>
      <c r="AP286" s="87"/>
      <c r="AQ286" s="87"/>
      <c r="AR286" s="107"/>
      <c r="AS286" s="107"/>
      <c r="AT286" s="102" t="s">
        <v>671</v>
      </c>
      <c r="AU286" s="108" t="s">
        <v>2131</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997</v>
      </c>
      <c r="E287" s="114" t="s">
        <v>458</v>
      </c>
      <c r="F287" s="112" t="s">
        <v>49</v>
      </c>
      <c r="G287" s="112" t="s">
        <v>614</v>
      </c>
      <c r="H287" s="115" t="s">
        <v>1233</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1556</v>
      </c>
      <c r="V287" s="116"/>
      <c r="W287" s="117">
        <v>12</v>
      </c>
      <c r="X287" s="117" t="s">
        <v>1678</v>
      </c>
      <c r="Y287" s="113" t="s">
        <v>2405</v>
      </c>
      <c r="Z287" s="118"/>
      <c r="AA287" s="119">
        <v>2</v>
      </c>
      <c r="AB287" s="115" t="s">
        <v>1458</v>
      </c>
      <c r="AC287" s="115" t="s">
        <v>1816</v>
      </c>
      <c r="AD287" s="120"/>
      <c r="AE287" s="114" t="s">
        <v>1601</v>
      </c>
      <c r="AF287" s="115"/>
      <c r="AG287" s="115"/>
      <c r="AH287" s="115"/>
      <c r="AI287" s="115"/>
      <c r="AJ287" s="118"/>
      <c r="AK287" s="115"/>
      <c r="AL287" s="115"/>
      <c r="AM287" s="115"/>
      <c r="AN287" s="118"/>
      <c r="AO287" s="118"/>
      <c r="AP287" s="118"/>
      <c r="AQ287" s="118"/>
      <c r="AR287" s="121"/>
      <c r="AS287" s="121"/>
      <c r="AT287" s="114" t="s">
        <v>992</v>
      </c>
      <c r="AU287" s="122" t="s">
        <v>2132</v>
      </c>
      <c r="AV287" s="120"/>
      <c r="AW287" s="119"/>
      <c r="AX287" s="192" t="str">
        <f>IFERROR(IF(PAC!$X287="F01 - CAPTAÇÃO DE RECURSO",1,""),"")</f>
        <v/>
      </c>
      <c r="AY287" s="192" t="str">
        <f>IFERROR(IF(PAC!$X287="F02 - LICITAÇÃO",1,""),"")</f>
        <v/>
      </c>
      <c r="AZ287" s="123">
        <f>IFERROR(IF(PAC!$X$6:$X$581="F03 - EXECUÇÃO DO OBJETO",1,""),"")</f>
        <v>1</v>
      </c>
      <c r="BA287" s="123" t="str">
        <f>IFERROR(IF(PAC!$X$6:$X$581="F04 - CONCLUÍDA",1,""),"")</f>
        <v/>
      </c>
      <c r="BB287" s="190">
        <f>IF(PAC!$R287&gt;0,0,PAC!$Q287)</f>
        <v>179422844.66</v>
      </c>
    </row>
    <row r="288" spans="1:54" s="1" customFormat="1" ht="168.75" hidden="1" customHeight="1" thickBot="1">
      <c r="A288" s="88">
        <f t="shared" si="4"/>
        <v>283</v>
      </c>
      <c r="B288" s="101">
        <v>2023</v>
      </c>
      <c r="C288" s="88" t="s">
        <v>610</v>
      </c>
      <c r="D288" s="88" t="s">
        <v>997</v>
      </c>
      <c r="E288" s="102" t="s">
        <v>459</v>
      </c>
      <c r="F288" s="88" t="s">
        <v>49</v>
      </c>
      <c r="G288" s="88" t="s">
        <v>614</v>
      </c>
      <c r="H288" s="40" t="s">
        <v>1233</v>
      </c>
      <c r="I288" s="88" t="s">
        <v>598</v>
      </c>
      <c r="J288" s="88" t="s">
        <v>260</v>
      </c>
      <c r="K288" s="18"/>
      <c r="L288" s="18"/>
      <c r="M288" s="18"/>
      <c r="N288" s="18"/>
      <c r="O288" s="18"/>
      <c r="P288" s="18"/>
      <c r="Q288" s="20">
        <f>SUM(PAC!$M288:$P288)</f>
        <v>0</v>
      </c>
      <c r="R288" s="20"/>
      <c r="S288" s="20">
        <f>IF(PAC!$R288&gt;0,PAC!$R288,PAC!$Q288)</f>
        <v>0</v>
      </c>
      <c r="T288" s="20"/>
      <c r="U288" s="103" t="s">
        <v>1479</v>
      </c>
      <c r="V288" s="103"/>
      <c r="W288" s="104"/>
      <c r="X288" s="104" t="s">
        <v>1476</v>
      </c>
      <c r="Y288" s="101" t="s">
        <v>2404</v>
      </c>
      <c r="Z288" s="87"/>
      <c r="AA288" s="105"/>
      <c r="AB288" s="40"/>
      <c r="AC288" s="102" t="s">
        <v>2528</v>
      </c>
      <c r="AD288" s="106"/>
      <c r="AE288" s="102" t="s">
        <v>1486</v>
      </c>
      <c r="AF288" s="40"/>
      <c r="AG288" s="40"/>
      <c r="AH288" s="40"/>
      <c r="AI288" s="40"/>
      <c r="AJ288" s="87"/>
      <c r="AK288" s="40"/>
      <c r="AL288" s="40"/>
      <c r="AM288" s="40"/>
      <c r="AN288" s="87"/>
      <c r="AO288" s="87"/>
      <c r="AP288" s="87"/>
      <c r="AQ288" s="87"/>
      <c r="AR288" s="107"/>
      <c r="AS288" s="107"/>
      <c r="AT288" s="102" t="s">
        <v>1301</v>
      </c>
      <c r="AU288" s="40" t="s">
        <v>1078</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997</v>
      </c>
      <c r="E289" s="114" t="s">
        <v>459</v>
      </c>
      <c r="F289" s="112" t="s">
        <v>49</v>
      </c>
      <c r="G289" s="112" t="s">
        <v>614</v>
      </c>
      <c r="H289" s="115" t="s">
        <v>1233</v>
      </c>
      <c r="I289" s="112" t="s">
        <v>598</v>
      </c>
      <c r="J289" s="112" t="s">
        <v>260</v>
      </c>
      <c r="K289" s="31"/>
      <c r="L289" s="31"/>
      <c r="M289" s="31">
        <v>250000000</v>
      </c>
      <c r="N289" s="31"/>
      <c r="O289" s="31"/>
      <c r="P289" s="31"/>
      <c r="Q289" s="33">
        <f>SUM(PAC!$M289:$P289)</f>
        <v>250000000</v>
      </c>
      <c r="R289" s="33"/>
      <c r="S289" s="33">
        <f>IF(PAC!$R289&gt;0,PAC!$R289,PAC!$Q289)</f>
        <v>250000000</v>
      </c>
      <c r="T289" s="33"/>
      <c r="U289" s="116" t="s">
        <v>1556</v>
      </c>
      <c r="V289" s="116"/>
      <c r="W289" s="117"/>
      <c r="X289" s="117" t="s">
        <v>1405</v>
      </c>
      <c r="Y289" s="113" t="s">
        <v>2408</v>
      </c>
      <c r="Z289" s="118"/>
      <c r="AA289" s="119"/>
      <c r="AB289" s="115" t="s">
        <v>1445</v>
      </c>
      <c r="AC289" s="125" t="s">
        <v>1079</v>
      </c>
      <c r="AD289" s="120"/>
      <c r="AE289" s="125" t="s">
        <v>1486</v>
      </c>
      <c r="AF289" s="115"/>
      <c r="AG289" s="115"/>
      <c r="AH289" s="115"/>
      <c r="AI289" s="115"/>
      <c r="AJ289" s="118"/>
      <c r="AK289" s="115"/>
      <c r="AL289" s="115"/>
      <c r="AM289" s="115"/>
      <c r="AN289" s="118"/>
      <c r="AO289" s="118"/>
      <c r="AP289" s="118"/>
      <c r="AQ289" s="118"/>
      <c r="AR289" s="121"/>
      <c r="AS289" s="121"/>
      <c r="AT289" s="114"/>
      <c r="AU289" s="115" t="s">
        <v>672</v>
      </c>
      <c r="AV289" s="120"/>
      <c r="AW289" s="119"/>
      <c r="AX289" s="192">
        <f>IFERROR(IF(PAC!$X289="F01 - CAPTAÇÃO DE RECURSO",1,""),"")</f>
        <v>1</v>
      </c>
      <c r="AY289" s="192" t="str">
        <f>IFERROR(IF(PAC!$X289="F02 - LICITAÇÃO",1,""),"")</f>
        <v/>
      </c>
      <c r="AZ289" s="123" t="str">
        <f>IFERROR(IF(PAC!$X$6:$X$581="F03 - EXECUÇÃO DO OBJETO",1,""),"")</f>
        <v/>
      </c>
      <c r="BA289" s="123" t="str">
        <f>IFERROR(IF(PAC!$X$6:$X$581="F04 - CONCLUÍDA",1,""),"")</f>
        <v/>
      </c>
      <c r="BB289" s="190">
        <f>IF(PAC!$R289&gt;0,0,PAC!$Q289)</f>
        <v>250000000</v>
      </c>
    </row>
    <row r="290" spans="1:54" s="1" customFormat="1" ht="409.5" hidden="1" customHeight="1" thickBot="1">
      <c r="A290" s="88">
        <f t="shared" si="4"/>
        <v>285</v>
      </c>
      <c r="B290" s="101">
        <v>2023</v>
      </c>
      <c r="C290" s="88" t="s">
        <v>610</v>
      </c>
      <c r="D290" s="88" t="s">
        <v>997</v>
      </c>
      <c r="E290" s="102" t="s">
        <v>460</v>
      </c>
      <c r="F290" s="88" t="s">
        <v>49</v>
      </c>
      <c r="G290" s="88" t="s">
        <v>614</v>
      </c>
      <c r="H290" s="40" t="s">
        <v>1233</v>
      </c>
      <c r="I290" s="88" t="s">
        <v>599</v>
      </c>
      <c r="J290" s="88" t="s">
        <v>153</v>
      </c>
      <c r="K290" s="18"/>
      <c r="L290" s="18"/>
      <c r="M290" s="18">
        <v>11100000</v>
      </c>
      <c r="N290" s="18"/>
      <c r="O290" s="18"/>
      <c r="P290" s="18"/>
      <c r="Q290" s="20">
        <f>SUM(PAC!$M290:$P290)</f>
        <v>11100000</v>
      </c>
      <c r="R290" s="20"/>
      <c r="S290" s="20">
        <f>IF(PAC!$R290&gt;0,PAC!$R290,PAC!$Q290)</f>
        <v>11100000</v>
      </c>
      <c r="T290" s="20"/>
      <c r="U290" s="103" t="s">
        <v>1556</v>
      </c>
      <c r="V290" s="103"/>
      <c r="W290" s="104"/>
      <c r="X290" s="104" t="s">
        <v>1405</v>
      </c>
      <c r="Y290" s="101" t="s">
        <v>2420</v>
      </c>
      <c r="Z290" s="87"/>
      <c r="AA290" s="105"/>
      <c r="AB290" s="40"/>
      <c r="AC290" s="102" t="s">
        <v>2133</v>
      </c>
      <c r="AD290" s="106"/>
      <c r="AE290" s="102" t="s">
        <v>1483</v>
      </c>
      <c r="AF290" s="40"/>
      <c r="AG290" s="40"/>
      <c r="AH290" s="40"/>
      <c r="AI290" s="40"/>
      <c r="AJ290" s="87"/>
      <c r="AK290" s="40"/>
      <c r="AL290" s="40"/>
      <c r="AM290" s="40"/>
      <c r="AN290" s="87"/>
      <c r="AO290" s="87"/>
      <c r="AP290" s="87"/>
      <c r="AQ290" s="87"/>
      <c r="AR290" s="107"/>
      <c r="AS290" s="107"/>
      <c r="AT290" s="102" t="s">
        <v>591</v>
      </c>
      <c r="AU290" s="108" t="s">
        <v>999</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997</v>
      </c>
      <c r="E291" s="114" t="s">
        <v>1297</v>
      </c>
      <c r="F291" s="112" t="s">
        <v>49</v>
      </c>
      <c r="G291" s="112" t="s">
        <v>614</v>
      </c>
      <c r="H291" s="115" t="s">
        <v>1233</v>
      </c>
      <c r="I291" s="112" t="s">
        <v>599</v>
      </c>
      <c r="J291" s="112" t="s">
        <v>449</v>
      </c>
      <c r="K291" s="31"/>
      <c r="L291" s="31"/>
      <c r="M291" s="31">
        <v>5000000</v>
      </c>
      <c r="N291" s="31"/>
      <c r="O291" s="31"/>
      <c r="P291" s="31"/>
      <c r="Q291" s="33">
        <f>SUM(PAC!$M291:$P291)</f>
        <v>5000000</v>
      </c>
      <c r="R291" s="33"/>
      <c r="S291" s="33">
        <f>IF(PAC!$R291&gt;0,PAC!$R291,PAC!$Q291)</f>
        <v>5000000</v>
      </c>
      <c r="T291" s="33"/>
      <c r="U291" s="116" t="s">
        <v>1556</v>
      </c>
      <c r="V291" s="116"/>
      <c r="W291" s="117"/>
      <c r="X291" s="117" t="s">
        <v>1405</v>
      </c>
      <c r="Y291" s="113" t="s">
        <v>2420</v>
      </c>
      <c r="Z291" s="118"/>
      <c r="AA291" s="119"/>
      <c r="AB291" s="115"/>
      <c r="AC291" s="114" t="s">
        <v>2134</v>
      </c>
      <c r="AD291" s="120"/>
      <c r="AE291" s="114" t="s">
        <v>2104</v>
      </c>
      <c r="AF291" s="115"/>
      <c r="AG291" s="115"/>
      <c r="AH291" s="115"/>
      <c r="AI291" s="115"/>
      <c r="AJ291" s="118"/>
      <c r="AK291" s="115"/>
      <c r="AL291" s="115"/>
      <c r="AM291" s="115"/>
      <c r="AN291" s="118"/>
      <c r="AO291" s="118"/>
      <c r="AP291" s="118"/>
      <c r="AQ291" s="118"/>
      <c r="AR291" s="121"/>
      <c r="AS291" s="121"/>
      <c r="AT291" s="114" t="s">
        <v>2135</v>
      </c>
      <c r="AU291" s="115" t="s">
        <v>1298</v>
      </c>
      <c r="AV291" s="120"/>
      <c r="AW291" s="119"/>
      <c r="AX291" s="192">
        <f>IFERROR(IF(PAC!$X291="F01 - CAPTAÇÃO DE RECURSO",1,""),"")</f>
        <v>1</v>
      </c>
      <c r="AY291" s="192" t="str">
        <f>IFERROR(IF(PAC!$X291="F02 - LICITAÇÃO",1,""),"")</f>
        <v/>
      </c>
      <c r="AZ291" s="123" t="str">
        <f>IFERROR(IF(PAC!$X$6:$X$581="F03 - EXECUÇÃO DO OBJETO",1,""),"")</f>
        <v/>
      </c>
      <c r="BA291" s="123" t="str">
        <f>IFERROR(IF(PAC!$X$6:$X$581="F04 - CONCLUÍDA",1,""),"")</f>
        <v/>
      </c>
      <c r="BB291" s="190">
        <f>IF(PAC!$R291&gt;0,0,PAC!$Q291)</f>
        <v>5000000</v>
      </c>
    </row>
    <row r="292" spans="1:54" s="1" customFormat="1" ht="273" hidden="1" customHeight="1" thickBot="1">
      <c r="A292" s="88">
        <f t="shared" si="4"/>
        <v>287</v>
      </c>
      <c r="B292" s="101">
        <v>2023</v>
      </c>
      <c r="C292" s="88" t="s">
        <v>605</v>
      </c>
      <c r="D292" s="88" t="s">
        <v>997</v>
      </c>
      <c r="E292" s="102" t="s">
        <v>453</v>
      </c>
      <c r="F292" s="88" t="s">
        <v>49</v>
      </c>
      <c r="G292" s="88" t="s">
        <v>614</v>
      </c>
      <c r="H292" s="40" t="s">
        <v>1234</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1781</v>
      </c>
      <c r="W292" s="104">
        <v>18</v>
      </c>
      <c r="X292" s="104" t="s">
        <v>1405</v>
      </c>
      <c r="Y292" s="101" t="s">
        <v>2408</v>
      </c>
      <c r="Z292" s="87"/>
      <c r="AA292" s="105">
        <v>0</v>
      </c>
      <c r="AB292" s="40" t="s">
        <v>1468</v>
      </c>
      <c r="AC292" s="124" t="s">
        <v>1797</v>
      </c>
      <c r="AD292" s="106"/>
      <c r="AE292" s="102" t="s">
        <v>1295</v>
      </c>
      <c r="AF292" s="40"/>
      <c r="AG292" s="40"/>
      <c r="AH292" s="40"/>
      <c r="AI292" s="40"/>
      <c r="AJ292" s="87"/>
      <c r="AK292" s="40" t="s">
        <v>1138</v>
      </c>
      <c r="AL292" s="40"/>
      <c r="AM292" s="40"/>
      <c r="AN292" s="87"/>
      <c r="AO292" s="87"/>
      <c r="AP292" s="87"/>
      <c r="AQ292" s="87"/>
      <c r="AR292" s="107"/>
      <c r="AS292" s="107"/>
      <c r="AT292" s="102" t="s">
        <v>2627</v>
      </c>
      <c r="AU292" s="108" t="s">
        <v>2423</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997</v>
      </c>
      <c r="E293" s="114" t="s">
        <v>2264</v>
      </c>
      <c r="F293" s="112" t="s">
        <v>49</v>
      </c>
      <c r="G293" s="112" t="s">
        <v>614</v>
      </c>
      <c r="H293" s="115" t="s">
        <v>1234</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1781</v>
      </c>
      <c r="W293" s="117"/>
      <c r="X293" s="117" t="s">
        <v>1405</v>
      </c>
      <c r="Y293" s="113" t="s">
        <v>2416</v>
      </c>
      <c r="Z293" s="118"/>
      <c r="AA293" s="119">
        <v>57</v>
      </c>
      <c r="AB293" s="115" t="s">
        <v>1468</v>
      </c>
      <c r="AC293" s="125" t="s">
        <v>2424</v>
      </c>
      <c r="AD293" s="120">
        <v>46264</v>
      </c>
      <c r="AE293" s="114" t="s">
        <v>2004</v>
      </c>
      <c r="AF293" s="115"/>
      <c r="AG293" s="115"/>
      <c r="AH293" s="115"/>
      <c r="AI293" s="115"/>
      <c r="AJ293" s="118"/>
      <c r="AK293" s="115"/>
      <c r="AL293" s="115"/>
      <c r="AM293" s="115"/>
      <c r="AN293" s="118"/>
      <c r="AO293" s="118"/>
      <c r="AP293" s="118"/>
      <c r="AQ293" s="118"/>
      <c r="AR293" s="121"/>
      <c r="AS293" s="121"/>
      <c r="AT293" s="114"/>
      <c r="AU293" s="115" t="s">
        <v>1715</v>
      </c>
      <c r="AV293" s="120"/>
      <c r="AW293" s="119"/>
      <c r="AX293" s="192">
        <f>IFERROR(IF(PAC!$X293="F01 - CAPTAÇÃO DE RECURSO",1,""),"")</f>
        <v>1</v>
      </c>
      <c r="AY293" s="192" t="str">
        <f>IFERROR(IF(PAC!$X293="F02 - LICITAÇÃO",1,""),"")</f>
        <v/>
      </c>
      <c r="AZ293" s="123" t="str">
        <f>IFERROR(IF(PAC!$X$6:$X$581="F03 - EXECUÇÃO DO OBJETO",1,""),"")</f>
        <v/>
      </c>
      <c r="BA293" s="123" t="str">
        <f>IFERROR(IF(PAC!$X$6:$X$581="F04 - CONCLUÍDA",1,""),"")</f>
        <v/>
      </c>
      <c r="BB293" s="190">
        <f>IF(PAC!$R293&gt;0,0,PAC!$Q293)</f>
        <v>495000000</v>
      </c>
    </row>
    <row r="294" spans="1:54" s="1" customFormat="1" ht="210" hidden="1" customHeight="1" thickBot="1">
      <c r="A294" s="88">
        <f t="shared" si="4"/>
        <v>289</v>
      </c>
      <c r="B294" s="101">
        <v>2023</v>
      </c>
      <c r="C294" s="88" t="s">
        <v>605</v>
      </c>
      <c r="D294" s="88" t="s">
        <v>997</v>
      </c>
      <c r="E294" s="102" t="s">
        <v>2470</v>
      </c>
      <c r="F294" s="88" t="s">
        <v>49</v>
      </c>
      <c r="G294" s="88" t="s">
        <v>1009</v>
      </c>
      <c r="H294" s="40" t="s">
        <v>1233</v>
      </c>
      <c r="I294" s="88" t="s">
        <v>597</v>
      </c>
      <c r="J294" s="88" t="s">
        <v>90</v>
      </c>
      <c r="K294" s="18"/>
      <c r="L294" s="18"/>
      <c r="M294" s="18">
        <v>365200000</v>
      </c>
      <c r="N294" s="18"/>
      <c r="O294" s="18"/>
      <c r="P294" s="18"/>
      <c r="Q294" s="20">
        <f>SUM(PAC!$M294:$P294)</f>
        <v>365200000</v>
      </c>
      <c r="R294" s="20"/>
      <c r="S294" s="20">
        <f>IF(PAC!$R294&gt;0,PAC!$R294,PAC!$Q294)</f>
        <v>365200000</v>
      </c>
      <c r="T294" s="20"/>
      <c r="U294" s="103" t="s">
        <v>1548</v>
      </c>
      <c r="V294" s="103"/>
      <c r="W294" s="104">
        <v>26</v>
      </c>
      <c r="X294" s="104" t="s">
        <v>1678</v>
      </c>
      <c r="Y294" s="101" t="s">
        <v>2405</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998</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997</v>
      </c>
      <c r="E295" s="130" t="s">
        <v>1946</v>
      </c>
      <c r="F295" s="115" t="s">
        <v>49</v>
      </c>
      <c r="G295" s="115" t="s">
        <v>1009</v>
      </c>
      <c r="H295" s="112" t="s">
        <v>1233</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1950</v>
      </c>
      <c r="U295" s="116" t="s">
        <v>1548</v>
      </c>
      <c r="V295" s="116"/>
      <c r="W295" s="117">
        <v>38</v>
      </c>
      <c r="X295" s="117" t="s">
        <v>1678</v>
      </c>
      <c r="Y295" s="113" t="s">
        <v>2405</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1951</v>
      </c>
      <c r="AU295" s="122"/>
      <c r="AV295" s="120"/>
      <c r="AW295" s="131"/>
      <c r="AX295" s="192" t="str">
        <f>IFERROR(IF(PAC!$X295="F01 - CAPTAÇÃO DE RECURSO",1,""),"")</f>
        <v/>
      </c>
      <c r="AY295" s="192" t="str">
        <f>IFERROR(IF(PAC!$X295="F02 - LICITAÇÃO",1,""),"")</f>
        <v/>
      </c>
      <c r="AZ295" s="123">
        <f>IFERROR(IF(PAC!$X$6:$X$581="F03 - EXECUÇÃO DO OBJETO",1,""),"")</f>
        <v>1</v>
      </c>
      <c r="BA295" s="123" t="str">
        <f>IFERROR(IF(PAC!$X$6:$X$581="F04 - CONCLUÍDA",1,""),"")</f>
        <v/>
      </c>
      <c r="BB295" s="190">
        <f>IF(PAC!$R295&gt;0,0,PAC!$Q295)</f>
        <v>467970011.11000001</v>
      </c>
    </row>
    <row r="296" spans="1:54" s="1" customFormat="1" ht="210" hidden="1" customHeight="1" thickBot="1">
      <c r="A296" s="88">
        <f t="shared" si="4"/>
        <v>291</v>
      </c>
      <c r="B296" s="88">
        <v>2025</v>
      </c>
      <c r="C296" s="88" t="s">
        <v>605</v>
      </c>
      <c r="D296" s="88" t="s">
        <v>997</v>
      </c>
      <c r="E296" s="89" t="s">
        <v>1947</v>
      </c>
      <c r="F296" s="40" t="s">
        <v>49</v>
      </c>
      <c r="G296" s="40" t="s">
        <v>1009</v>
      </c>
      <c r="H296" s="88" t="s">
        <v>1233</v>
      </c>
      <c r="I296" s="88" t="s">
        <v>597</v>
      </c>
      <c r="J296" s="88" t="s">
        <v>396</v>
      </c>
      <c r="K296" s="18"/>
      <c r="L296" s="18"/>
      <c r="M296" s="18"/>
      <c r="N296" s="18"/>
      <c r="O296" s="18"/>
      <c r="P296" s="18"/>
      <c r="Q296" s="20">
        <f>SUM(PAC!$M296:$P296)</f>
        <v>0</v>
      </c>
      <c r="R296" s="20"/>
      <c r="S296" s="20">
        <f>IF(PAC!$R296&gt;0,PAC!$R296,PAC!$Q296)</f>
        <v>0</v>
      </c>
      <c r="T296" s="20" t="s">
        <v>2471</v>
      </c>
      <c r="U296" s="103" t="s">
        <v>1548</v>
      </c>
      <c r="V296" s="103"/>
      <c r="W296" s="104">
        <v>60</v>
      </c>
      <c r="X296" s="104" t="s">
        <v>1678</v>
      </c>
      <c r="Y296" s="101" t="s">
        <v>2405</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1952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997</v>
      </c>
      <c r="E297" s="130" t="s">
        <v>1948</v>
      </c>
      <c r="F297" s="115" t="s">
        <v>49</v>
      </c>
      <c r="G297" s="115" t="s">
        <v>1009</v>
      </c>
      <c r="H297" s="112" t="s">
        <v>1233</v>
      </c>
      <c r="I297" s="112" t="s">
        <v>597</v>
      </c>
      <c r="J297" s="112" t="s">
        <v>396</v>
      </c>
      <c r="K297" s="31"/>
      <c r="L297" s="31"/>
      <c r="M297" s="31"/>
      <c r="N297" s="31"/>
      <c r="O297" s="31"/>
      <c r="P297" s="31"/>
      <c r="Q297" s="33">
        <f>SUM(PAC!$M297:$P297)</f>
        <v>0</v>
      </c>
      <c r="R297" s="33"/>
      <c r="S297" s="33">
        <f>IF(PAC!$R297&gt;0,PAC!$R297,PAC!$Q297)</f>
        <v>0</v>
      </c>
      <c r="T297" s="33"/>
      <c r="U297" s="116" t="s">
        <v>1479</v>
      </c>
      <c r="V297" s="116"/>
      <c r="W297" s="117"/>
      <c r="X297" s="117" t="s">
        <v>1405</v>
      </c>
      <c r="Y297" s="113" t="s">
        <v>2416</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1953</v>
      </c>
      <c r="AU297" s="122"/>
      <c r="AV297" s="120"/>
      <c r="AW297" s="131"/>
      <c r="AX297" s="192">
        <f>IFERROR(IF(PAC!$X297="F01 - CAPTAÇÃO DE RECURSO",1,""),"")</f>
        <v>1</v>
      </c>
      <c r="AY297" s="192" t="str">
        <f>IFERROR(IF(PAC!$X297="F02 - LICITAÇÃO",1,""),"")</f>
        <v/>
      </c>
      <c r="AZ297" s="123" t="str">
        <f>IFERROR(IF(PAC!$X$6:$X$581="F03 - EXECUÇÃO DO OBJETO",1,""),"")</f>
        <v/>
      </c>
      <c r="BA297" s="123" t="str">
        <f>IFERROR(IF(PAC!$X$6:$X$581="F04 - CONCLUÍDA",1,""),"")</f>
        <v/>
      </c>
      <c r="BB297" s="190">
        <f>IF(PAC!$R297&gt;0,0,PAC!$Q297)</f>
        <v>0</v>
      </c>
    </row>
    <row r="298" spans="1:54" s="1" customFormat="1" ht="378" hidden="1" customHeight="1" thickBot="1">
      <c r="A298" s="88">
        <f t="shared" si="4"/>
        <v>293</v>
      </c>
      <c r="B298" s="88">
        <v>2025</v>
      </c>
      <c r="C298" s="88" t="s">
        <v>605</v>
      </c>
      <c r="D298" s="88" t="s">
        <v>997</v>
      </c>
      <c r="E298" s="89" t="s">
        <v>1949</v>
      </c>
      <c r="F298" s="40" t="s">
        <v>49</v>
      </c>
      <c r="G298" s="40" t="s">
        <v>1009</v>
      </c>
      <c r="H298" s="88" t="s">
        <v>1233</v>
      </c>
      <c r="I298" s="88" t="s">
        <v>597</v>
      </c>
      <c r="J298" s="88" t="s">
        <v>63</v>
      </c>
      <c r="K298" s="18"/>
      <c r="L298" s="18"/>
      <c r="M298" s="18"/>
      <c r="N298" s="18"/>
      <c r="O298" s="18"/>
      <c r="P298" s="18"/>
      <c r="Q298" s="20">
        <f>SUM(PAC!$M298:$P298)</f>
        <v>0</v>
      </c>
      <c r="R298" s="20"/>
      <c r="S298" s="20">
        <f>IF(PAC!$R298&gt;0,PAC!$R298,PAC!$Q298)</f>
        <v>0</v>
      </c>
      <c r="T298" s="20"/>
      <c r="U298" s="103" t="s">
        <v>1479</v>
      </c>
      <c r="V298" s="103"/>
      <c r="W298" s="104"/>
      <c r="X298" s="104" t="s">
        <v>1405</v>
      </c>
      <c r="Y298" s="101" t="s">
        <v>2408</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2472</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997</v>
      </c>
      <c r="E299" s="114" t="s">
        <v>682</v>
      </c>
      <c r="F299" s="112" t="s">
        <v>56</v>
      </c>
      <c r="G299" s="112" t="s">
        <v>665</v>
      </c>
      <c r="H299" s="115" t="s">
        <v>1231</v>
      </c>
      <c r="I299" s="112" t="s">
        <v>1224</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2282</v>
      </c>
      <c r="U299" s="116" t="s">
        <v>1558</v>
      </c>
      <c r="V299" s="116"/>
      <c r="W299" s="117">
        <v>18</v>
      </c>
      <c r="X299" s="117" t="s">
        <v>1476</v>
      </c>
      <c r="Y299" s="113" t="s">
        <v>2417</v>
      </c>
      <c r="Z299" s="121">
        <v>46111</v>
      </c>
      <c r="AA299" s="119">
        <v>100</v>
      </c>
      <c r="AB299" s="115"/>
      <c r="AC299" s="115"/>
      <c r="AD299" s="120"/>
      <c r="AE299" s="114" t="s">
        <v>685</v>
      </c>
      <c r="AF299" s="115" t="s">
        <v>684</v>
      </c>
      <c r="AG299" s="115" t="s">
        <v>1004</v>
      </c>
      <c r="AH299" s="115" t="s">
        <v>963</v>
      </c>
      <c r="AI299" s="115"/>
      <c r="AJ299" s="118"/>
      <c r="AK299" s="115" t="s">
        <v>1087</v>
      </c>
      <c r="AL299" s="115" t="s">
        <v>1094</v>
      </c>
      <c r="AM299" s="115"/>
      <c r="AN299" s="118">
        <v>45100</v>
      </c>
      <c r="AO299" s="118">
        <v>45168</v>
      </c>
      <c r="AP299" s="118">
        <v>45253</v>
      </c>
      <c r="AQ299" s="118">
        <v>45253</v>
      </c>
      <c r="AR299" s="121">
        <v>45800</v>
      </c>
      <c r="AS299" s="121">
        <v>46111</v>
      </c>
      <c r="AT299" s="114" t="s">
        <v>1920</v>
      </c>
      <c r="AU299" s="115" t="s">
        <v>1824</v>
      </c>
      <c r="AV299" s="120"/>
      <c r="AW299" s="119"/>
      <c r="AX299" s="192" t="str">
        <f>IFERROR(IF(PAC!$X299="F01 - CAPTAÇÃO DE RECURSO",1,""),"")</f>
        <v/>
      </c>
      <c r="AY299" s="192" t="str">
        <f>IFERROR(IF(PAC!$X299="F02 - LICITAÇÃO",1,""),"")</f>
        <v/>
      </c>
      <c r="AZ299" s="123" t="str">
        <f>IFERROR(IF(PAC!$X$6:$X$581="F03 - EXECUÇÃO DO OBJETO",1,""),"")</f>
        <v/>
      </c>
      <c r="BA299" s="123">
        <f>IFERROR(IF(PAC!$X$6:$X$581="F04 - CONCLUÍDA",1,""),"")</f>
        <v>1</v>
      </c>
      <c r="BB299" s="190">
        <f>IF(PAC!$R299&gt;0,0,PAC!$Q299)</f>
        <v>0</v>
      </c>
    </row>
    <row r="300" spans="1:54" s="1" customFormat="1" ht="252.75" hidden="1" thickBot="1">
      <c r="A300" s="88">
        <f t="shared" si="4"/>
        <v>295</v>
      </c>
      <c r="B300" s="101">
        <v>2023</v>
      </c>
      <c r="C300" s="88" t="s">
        <v>605</v>
      </c>
      <c r="D300" s="88" t="s">
        <v>997</v>
      </c>
      <c r="E300" s="102" t="s">
        <v>682</v>
      </c>
      <c r="F300" s="88" t="s">
        <v>56</v>
      </c>
      <c r="G300" s="88" t="s">
        <v>665</v>
      </c>
      <c r="H300" s="40" t="s">
        <v>1231</v>
      </c>
      <c r="I300" s="88" t="s">
        <v>1224</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1587</v>
      </c>
      <c r="U300" s="103" t="s">
        <v>1558</v>
      </c>
      <c r="V300" s="103"/>
      <c r="W300" s="104">
        <v>18</v>
      </c>
      <c r="X300" s="104" t="s">
        <v>1678</v>
      </c>
      <c r="Y300" s="101" t="s">
        <v>2405</v>
      </c>
      <c r="Z300" s="107">
        <v>46311</v>
      </c>
      <c r="AA300" s="105">
        <v>85.1</v>
      </c>
      <c r="AB300" s="40" t="s">
        <v>1458</v>
      </c>
      <c r="AC300" s="105" t="s">
        <v>1478</v>
      </c>
      <c r="AD300" s="106"/>
      <c r="AE300" s="102" t="s">
        <v>685</v>
      </c>
      <c r="AF300" s="40" t="s">
        <v>683</v>
      </c>
      <c r="AG300" s="40" t="s">
        <v>1005</v>
      </c>
      <c r="AH300" s="40" t="s">
        <v>963</v>
      </c>
      <c r="AI300" s="40"/>
      <c r="AJ300" s="87"/>
      <c r="AK300" s="40" t="s">
        <v>1088</v>
      </c>
      <c r="AL300" s="40" t="s">
        <v>2005</v>
      </c>
      <c r="AM300" s="40"/>
      <c r="AN300" s="87">
        <v>45267</v>
      </c>
      <c r="AO300" s="87">
        <v>45342</v>
      </c>
      <c r="AP300" s="87">
        <v>45400</v>
      </c>
      <c r="AQ300" s="87">
        <v>45404</v>
      </c>
      <c r="AR300" s="107">
        <v>45954</v>
      </c>
      <c r="AS300" s="107">
        <v>46311</v>
      </c>
      <c r="AT300" s="102" t="s">
        <v>1825</v>
      </c>
      <c r="AU300" s="105" t="s">
        <v>1826</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996</v>
      </c>
      <c r="E301" s="114" t="s">
        <v>1107</v>
      </c>
      <c r="F301" s="112" t="s">
        <v>56</v>
      </c>
      <c r="G301" s="112" t="s">
        <v>665</v>
      </c>
      <c r="H301" s="115" t="s">
        <v>1231</v>
      </c>
      <c r="I301" s="112" t="s">
        <v>1224</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1588</v>
      </c>
      <c r="U301" s="116" t="s">
        <v>1548</v>
      </c>
      <c r="V301" s="116"/>
      <c r="W301" s="117">
        <v>18</v>
      </c>
      <c r="X301" s="117" t="s">
        <v>1405</v>
      </c>
      <c r="Y301" s="113" t="s">
        <v>2405</v>
      </c>
      <c r="Z301" s="118"/>
      <c r="AA301" s="119">
        <v>44.3</v>
      </c>
      <c r="AB301" s="115" t="s">
        <v>1441</v>
      </c>
      <c r="AC301" s="115" t="s">
        <v>1782</v>
      </c>
      <c r="AD301" s="120"/>
      <c r="AE301" s="114" t="s">
        <v>1783</v>
      </c>
      <c r="AF301" s="115" t="s">
        <v>2110</v>
      </c>
      <c r="AG301" s="115"/>
      <c r="AH301" s="115"/>
      <c r="AI301" s="115"/>
      <c r="AJ301" s="118"/>
      <c r="AK301" s="115" t="s">
        <v>1133</v>
      </c>
      <c r="AL301" s="115" t="s">
        <v>1109</v>
      </c>
      <c r="AM301" s="115"/>
      <c r="AN301" s="118">
        <v>45752</v>
      </c>
      <c r="AO301" s="118">
        <v>45825</v>
      </c>
      <c r="AP301" s="118">
        <v>45903</v>
      </c>
      <c r="AQ301" s="118">
        <v>45908</v>
      </c>
      <c r="AR301" s="121">
        <v>46456</v>
      </c>
      <c r="AS301" s="121">
        <v>46456</v>
      </c>
      <c r="AT301" s="114" t="s">
        <v>2001</v>
      </c>
      <c r="AU301" s="115" t="s">
        <v>1827</v>
      </c>
      <c r="AV301" s="120"/>
      <c r="AW301" s="119"/>
      <c r="AX301" s="192">
        <f>IFERROR(IF(PAC!$X301="F01 - CAPTAÇÃO DE RECURSO",1,""),"")</f>
        <v>1</v>
      </c>
      <c r="AY301" s="192" t="str">
        <f>IFERROR(IF(PAC!$X301="F02 - LICITAÇÃO",1,""),"")</f>
        <v/>
      </c>
      <c r="AZ301" s="123" t="str">
        <f>IFERROR(IF(PAC!$X$6:$X$581="F03 - EXECUÇÃO DO OBJETO",1,""),"")</f>
        <v/>
      </c>
      <c r="BA301" s="123" t="str">
        <f>IFERROR(IF(PAC!$X$6:$X$581="F04 - CONCLUÍDA",1,""),"")</f>
        <v/>
      </c>
      <c r="BB301" s="190">
        <f>IF(PAC!$R301&gt;0,0,PAC!$Q301)</f>
        <v>0</v>
      </c>
    </row>
    <row r="302" spans="1:54" s="1" customFormat="1" ht="126" hidden="1" customHeight="1" thickBot="1">
      <c r="A302" s="88">
        <f t="shared" si="4"/>
        <v>297</v>
      </c>
      <c r="B302" s="88">
        <v>2025</v>
      </c>
      <c r="C302" s="88" t="s">
        <v>605</v>
      </c>
      <c r="D302" s="88" t="s">
        <v>996</v>
      </c>
      <c r="E302" s="102" t="s">
        <v>980</v>
      </c>
      <c r="F302" s="88" t="s">
        <v>51</v>
      </c>
      <c r="G302" s="88" t="s">
        <v>945</v>
      </c>
      <c r="H302" s="40" t="s">
        <v>1230</v>
      </c>
      <c r="I302" s="88" t="s">
        <v>603</v>
      </c>
      <c r="J302" s="88" t="s">
        <v>361</v>
      </c>
      <c r="K302" s="18">
        <v>153063295.72</v>
      </c>
      <c r="L302" s="18">
        <v>153063295.72</v>
      </c>
      <c r="M302" s="18"/>
      <c r="N302" s="18"/>
      <c r="O302" s="18"/>
      <c r="P302" s="18"/>
      <c r="Q302" s="20">
        <f>SUM(PAC!$M302:$P302)</f>
        <v>0</v>
      </c>
      <c r="R302" s="20"/>
      <c r="S302" s="20">
        <f>IF(PAC!$R302&gt;0,PAC!$R302,PAC!$Q302)</f>
        <v>0</v>
      </c>
      <c r="T302" s="20"/>
      <c r="U302" s="103" t="s">
        <v>1560</v>
      </c>
      <c r="V302" s="103"/>
      <c r="W302" s="104">
        <v>18</v>
      </c>
      <c r="X302" s="104" t="s">
        <v>1405</v>
      </c>
      <c r="Y302" s="101" t="s">
        <v>2415</v>
      </c>
      <c r="Z302" s="87"/>
      <c r="AA302" s="105"/>
      <c r="AB302" s="40"/>
      <c r="AC302" s="40"/>
      <c r="AD302" s="106"/>
      <c r="AE302" s="102"/>
      <c r="AF302" s="40" t="s">
        <v>961</v>
      </c>
      <c r="AG302" s="40"/>
      <c r="AH302" s="40"/>
      <c r="AI302" s="40"/>
      <c r="AJ302" s="87"/>
      <c r="AK302" s="40"/>
      <c r="AL302" s="40"/>
      <c r="AM302" s="40"/>
      <c r="AN302" s="87"/>
      <c r="AO302" s="87"/>
      <c r="AP302" s="87"/>
      <c r="AQ302" s="87"/>
      <c r="AR302" s="107"/>
      <c r="AS302" s="107"/>
      <c r="AT302" s="102" t="s">
        <v>1271</v>
      </c>
      <c r="AU302" s="108"/>
      <c r="AV302" s="106"/>
      <c r="AW302" s="105" t="s">
        <v>962</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996</v>
      </c>
      <c r="E303" s="114" t="s">
        <v>977</v>
      </c>
      <c r="F303" s="112" t="s">
        <v>51</v>
      </c>
      <c r="G303" s="112" t="s">
        <v>945</v>
      </c>
      <c r="H303" s="115" t="s">
        <v>1230</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1560</v>
      </c>
      <c r="V303" s="116"/>
      <c r="W303" s="117">
        <v>18</v>
      </c>
      <c r="X303" s="117" t="s">
        <v>1405</v>
      </c>
      <c r="Y303" s="113" t="s">
        <v>2415</v>
      </c>
      <c r="Z303" s="118"/>
      <c r="AA303" s="119"/>
      <c r="AB303" s="115"/>
      <c r="AC303" s="115"/>
      <c r="AD303" s="120"/>
      <c r="AE303" s="114"/>
      <c r="AF303" s="115" t="s">
        <v>975</v>
      </c>
      <c r="AG303" s="115"/>
      <c r="AH303" s="115"/>
      <c r="AI303" s="115"/>
      <c r="AJ303" s="118"/>
      <c r="AK303" s="115"/>
      <c r="AL303" s="115"/>
      <c r="AM303" s="115"/>
      <c r="AN303" s="118"/>
      <c r="AO303" s="118"/>
      <c r="AP303" s="118"/>
      <c r="AQ303" s="118"/>
      <c r="AR303" s="121"/>
      <c r="AS303" s="121"/>
      <c r="AT303" s="114" t="s">
        <v>1271</v>
      </c>
      <c r="AU303" s="122"/>
      <c r="AV303" s="120"/>
      <c r="AW303" s="119" t="s">
        <v>706</v>
      </c>
      <c r="AX303" s="192">
        <f>IFERROR(IF(PAC!$X303="F01 - CAPTAÇÃO DE RECURSO",1,""),"")</f>
        <v>1</v>
      </c>
      <c r="AY303" s="192" t="str">
        <f>IFERROR(IF(PAC!$X303="F02 - LICITAÇÃO",1,""),"")</f>
        <v/>
      </c>
      <c r="AZ303" s="123" t="str">
        <f>IFERROR(IF(PAC!$X$6:$X$581="F03 - EXECUÇÃO DO OBJETO",1,""),"")</f>
        <v/>
      </c>
      <c r="BA303" s="123" t="str">
        <f>IFERROR(IF(PAC!$X$6:$X$581="F04 - CONCLUÍDA",1,""),"")</f>
        <v/>
      </c>
      <c r="BB303" s="190">
        <f>IF(PAC!$R303&gt;0,0,PAC!$Q303)</f>
        <v>0</v>
      </c>
    </row>
    <row r="304" spans="1:54" s="1" customFormat="1" ht="126" hidden="1" customHeight="1" thickBot="1">
      <c r="A304" s="88">
        <f t="shared" si="4"/>
        <v>299</v>
      </c>
      <c r="B304" s="88">
        <v>2025</v>
      </c>
      <c r="C304" s="88" t="s">
        <v>605</v>
      </c>
      <c r="D304" s="88" t="s">
        <v>996</v>
      </c>
      <c r="E304" s="102" t="s">
        <v>978</v>
      </c>
      <c r="F304" s="88" t="s">
        <v>51</v>
      </c>
      <c r="G304" s="88" t="s">
        <v>945</v>
      </c>
      <c r="H304" s="40" t="s">
        <v>1230</v>
      </c>
      <c r="I304" s="88" t="s">
        <v>603</v>
      </c>
      <c r="J304" s="88" t="s">
        <v>361</v>
      </c>
      <c r="K304" s="18">
        <v>164581030.25</v>
      </c>
      <c r="L304" s="18">
        <v>164581030.25</v>
      </c>
      <c r="M304" s="18"/>
      <c r="N304" s="18"/>
      <c r="O304" s="18"/>
      <c r="P304" s="18"/>
      <c r="Q304" s="20">
        <f>SUM(PAC!$M304:$P304)</f>
        <v>0</v>
      </c>
      <c r="R304" s="20"/>
      <c r="S304" s="20">
        <f>IF(PAC!$R304&gt;0,PAC!$R304,PAC!$Q304)</f>
        <v>0</v>
      </c>
      <c r="T304" s="20"/>
      <c r="U304" s="103" t="s">
        <v>1560</v>
      </c>
      <c r="V304" s="103"/>
      <c r="W304" s="104">
        <v>18</v>
      </c>
      <c r="X304" s="104" t="s">
        <v>1405</v>
      </c>
      <c r="Y304" s="101" t="s">
        <v>2415</v>
      </c>
      <c r="Z304" s="87"/>
      <c r="AA304" s="105"/>
      <c r="AB304" s="40"/>
      <c r="AC304" s="40"/>
      <c r="AD304" s="106"/>
      <c r="AE304" s="102"/>
      <c r="AF304" s="40" t="s">
        <v>976</v>
      </c>
      <c r="AG304" s="40"/>
      <c r="AH304" s="40"/>
      <c r="AI304" s="40"/>
      <c r="AJ304" s="87"/>
      <c r="AK304" s="40"/>
      <c r="AL304" s="40"/>
      <c r="AM304" s="40"/>
      <c r="AN304" s="87"/>
      <c r="AO304" s="87"/>
      <c r="AP304" s="87"/>
      <c r="AQ304" s="87"/>
      <c r="AR304" s="107"/>
      <c r="AS304" s="107"/>
      <c r="AT304" s="102" t="s">
        <v>1271</v>
      </c>
      <c r="AU304" s="108"/>
      <c r="AV304" s="106"/>
      <c r="AW304" s="105" t="s">
        <v>706</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996</v>
      </c>
      <c r="E305" s="114" t="s">
        <v>480</v>
      </c>
      <c r="F305" s="112" t="s">
        <v>56</v>
      </c>
      <c r="G305" s="112" t="s">
        <v>506</v>
      </c>
      <c r="H305" s="115" t="s">
        <v>1231</v>
      </c>
      <c r="I305" s="112" t="s">
        <v>1224</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1589</v>
      </c>
      <c r="U305" s="116" t="s">
        <v>1550</v>
      </c>
      <c r="V305" s="116"/>
      <c r="W305" s="117">
        <v>18</v>
      </c>
      <c r="X305" s="117" t="s">
        <v>1678</v>
      </c>
      <c r="Y305" s="113" t="s">
        <v>2405</v>
      </c>
      <c r="Z305" s="118">
        <v>46403</v>
      </c>
      <c r="AA305" s="119">
        <v>17.350000000000001</v>
      </c>
      <c r="AB305" s="115" t="s">
        <v>1458</v>
      </c>
      <c r="AC305" s="115" t="s">
        <v>1478</v>
      </c>
      <c r="AD305" s="120"/>
      <c r="AE305" s="114" t="s">
        <v>685</v>
      </c>
      <c r="AF305" s="115" t="s">
        <v>486</v>
      </c>
      <c r="AG305" s="115" t="s">
        <v>492</v>
      </c>
      <c r="AH305" s="115" t="s">
        <v>963</v>
      </c>
      <c r="AI305" s="115"/>
      <c r="AJ305" s="118"/>
      <c r="AK305" s="115" t="s">
        <v>1081</v>
      </c>
      <c r="AL305" s="115" t="s">
        <v>1090</v>
      </c>
      <c r="AM305" s="115"/>
      <c r="AN305" s="118">
        <v>45703</v>
      </c>
      <c r="AO305" s="118">
        <v>45782</v>
      </c>
      <c r="AP305" s="118">
        <v>45853</v>
      </c>
      <c r="AQ305" s="118">
        <v>45852</v>
      </c>
      <c r="AR305" s="121">
        <v>46403</v>
      </c>
      <c r="AS305" s="121">
        <v>46403</v>
      </c>
      <c r="AT305" s="114" t="s">
        <v>1850</v>
      </c>
      <c r="AU305" s="115" t="s">
        <v>1849</v>
      </c>
      <c r="AV305" s="120"/>
      <c r="AW305" s="119" t="s">
        <v>481</v>
      </c>
      <c r="AX305" s="192" t="str">
        <f>IFERROR(IF(PAC!$X305="F01 - CAPTAÇÃO DE RECURSO",1,""),"")</f>
        <v/>
      </c>
      <c r="AY305" s="192" t="str">
        <f>IFERROR(IF(PAC!$X305="F02 - LICITAÇÃO",1,""),"")</f>
        <v/>
      </c>
      <c r="AZ305" s="123">
        <f>IFERROR(IF(PAC!$X$6:$X$581="F03 - EXECUÇÃO DO OBJETO",1,""),"")</f>
        <v>1</v>
      </c>
      <c r="BA305" s="123" t="str">
        <f>IFERROR(IF(PAC!$X$6:$X$581="F04 - CONCLUÍDA",1,""),"")</f>
        <v/>
      </c>
      <c r="BB305" s="190">
        <f>IF(PAC!$R305&gt;0,0,PAC!$Q305)</f>
        <v>0</v>
      </c>
    </row>
    <row r="306" spans="1:70" s="1" customFormat="1" ht="177.75" hidden="1" customHeight="1" thickBot="1">
      <c r="A306" s="88">
        <f t="shared" si="4"/>
        <v>301</v>
      </c>
      <c r="B306" s="101">
        <v>2023</v>
      </c>
      <c r="C306" s="88" t="s">
        <v>605</v>
      </c>
      <c r="D306" s="88" t="s">
        <v>996</v>
      </c>
      <c r="E306" s="102" t="s">
        <v>480</v>
      </c>
      <c r="F306" s="88" t="s">
        <v>56</v>
      </c>
      <c r="G306" s="88" t="s">
        <v>506</v>
      </c>
      <c r="H306" s="40" t="s">
        <v>1231</v>
      </c>
      <c r="I306" s="88" t="s">
        <v>1224</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1590</v>
      </c>
      <c r="U306" s="103" t="s">
        <v>1558</v>
      </c>
      <c r="V306" s="103"/>
      <c r="W306" s="104">
        <v>20</v>
      </c>
      <c r="X306" s="104" t="s">
        <v>1678</v>
      </c>
      <c r="Y306" s="101" t="s">
        <v>2405</v>
      </c>
      <c r="Z306" s="87">
        <v>46463</v>
      </c>
      <c r="AA306" s="105">
        <v>33.5</v>
      </c>
      <c r="AB306" s="40" t="s">
        <v>1458</v>
      </c>
      <c r="AC306" s="40" t="s">
        <v>1478</v>
      </c>
      <c r="AD306" s="106"/>
      <c r="AE306" s="102" t="s">
        <v>685</v>
      </c>
      <c r="AF306" s="40" t="s">
        <v>487</v>
      </c>
      <c r="AG306" s="40" t="s">
        <v>493</v>
      </c>
      <c r="AH306" s="40" t="s">
        <v>963</v>
      </c>
      <c r="AI306" s="40"/>
      <c r="AJ306" s="87"/>
      <c r="AK306" s="40" t="s">
        <v>1082</v>
      </c>
      <c r="AL306" s="40" t="s">
        <v>1091</v>
      </c>
      <c r="AM306" s="40"/>
      <c r="AN306" s="87">
        <v>45709</v>
      </c>
      <c r="AO306" s="87">
        <v>45786</v>
      </c>
      <c r="AP306" s="87">
        <v>45848</v>
      </c>
      <c r="AQ306" s="87">
        <v>45853</v>
      </c>
      <c r="AR306" s="107">
        <v>46463</v>
      </c>
      <c r="AS306" s="107">
        <v>46463</v>
      </c>
      <c r="AT306" s="102" t="s">
        <v>690</v>
      </c>
      <c r="AU306" s="40" t="s">
        <v>1930</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996</v>
      </c>
      <c r="E307" s="114" t="s">
        <v>480</v>
      </c>
      <c r="F307" s="112" t="s">
        <v>56</v>
      </c>
      <c r="G307" s="112" t="s">
        <v>506</v>
      </c>
      <c r="H307" s="115" t="s">
        <v>1231</v>
      </c>
      <c r="I307" s="112" t="s">
        <v>1224</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2273</v>
      </c>
      <c r="U307" s="116" t="s">
        <v>1558</v>
      </c>
      <c r="V307" s="116"/>
      <c r="W307" s="117">
        <v>20</v>
      </c>
      <c r="X307" s="117" t="s">
        <v>1678</v>
      </c>
      <c r="Y307" s="113" t="s">
        <v>2405</v>
      </c>
      <c r="Z307" s="118">
        <v>46454</v>
      </c>
      <c r="AA307" s="119">
        <v>30.8</v>
      </c>
      <c r="AB307" s="115" t="s">
        <v>1458</v>
      </c>
      <c r="AC307" s="115" t="s">
        <v>1478</v>
      </c>
      <c r="AD307" s="120"/>
      <c r="AE307" s="114" t="s">
        <v>685</v>
      </c>
      <c r="AF307" s="115" t="s">
        <v>488</v>
      </c>
      <c r="AG307" s="115" t="s">
        <v>494</v>
      </c>
      <c r="AH307" s="115" t="s">
        <v>963</v>
      </c>
      <c r="AI307" s="115"/>
      <c r="AJ307" s="118"/>
      <c r="AK307" s="115" t="s">
        <v>1083</v>
      </c>
      <c r="AL307" s="115" t="s">
        <v>1092</v>
      </c>
      <c r="AM307" s="115"/>
      <c r="AN307" s="118">
        <v>45687</v>
      </c>
      <c r="AO307" s="118">
        <v>45761</v>
      </c>
      <c r="AP307" s="118">
        <v>45826</v>
      </c>
      <c r="AQ307" s="118">
        <v>45843</v>
      </c>
      <c r="AR307" s="121">
        <v>46454</v>
      </c>
      <c r="AS307" s="121">
        <v>46454</v>
      </c>
      <c r="AT307" s="114" t="s">
        <v>1303</v>
      </c>
      <c r="AU307" s="122" t="s">
        <v>2136</v>
      </c>
      <c r="AV307" s="120"/>
      <c r="AW307" s="119" t="s">
        <v>481</v>
      </c>
      <c r="AX307" s="192" t="str">
        <f>IFERROR(IF(PAC!$X307="F01 - CAPTAÇÃO DE RECURSO",1,""),"")</f>
        <v/>
      </c>
      <c r="AY307" s="192" t="str">
        <f>IFERROR(IF(PAC!$X307="F02 - LICITAÇÃO",1,""),"")</f>
        <v/>
      </c>
      <c r="AZ307" s="123">
        <f>IFERROR(IF(PAC!$X$6:$X$581="F03 - EXECUÇÃO DO OBJETO",1,""),"")</f>
        <v>1</v>
      </c>
      <c r="BA307" s="123" t="str">
        <f>IFERROR(IF(PAC!$X$6:$X$581="F04 - CONCLUÍDA",1,""),"")</f>
        <v/>
      </c>
      <c r="BB307" s="190">
        <f>IF(PAC!$R307&gt;0,0,PAC!$Q307)</f>
        <v>0</v>
      </c>
    </row>
    <row r="308" spans="1:70" s="1" customFormat="1" ht="147" hidden="1" customHeight="1" thickBot="1">
      <c r="A308" s="88">
        <f t="shared" si="4"/>
        <v>303</v>
      </c>
      <c r="B308" s="88">
        <v>2024</v>
      </c>
      <c r="C308" s="88" t="s">
        <v>605</v>
      </c>
      <c r="D308" s="88" t="s">
        <v>996</v>
      </c>
      <c r="E308" s="89" t="s">
        <v>1410</v>
      </c>
      <c r="F308" s="40" t="s">
        <v>577</v>
      </c>
      <c r="G308" s="40" t="s">
        <v>693</v>
      </c>
      <c r="H308" s="88" t="s">
        <v>1230</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2499</v>
      </c>
      <c r="U308" s="103" t="s">
        <v>1556</v>
      </c>
      <c r="V308" s="103"/>
      <c r="W308" s="104">
        <v>8</v>
      </c>
      <c r="X308" s="104" t="s">
        <v>1404</v>
      </c>
      <c r="Y308" s="101" t="s">
        <v>2407</v>
      </c>
      <c r="Z308" s="87">
        <v>46280</v>
      </c>
      <c r="AA308" s="105"/>
      <c r="AB308" s="40" t="s">
        <v>1454</v>
      </c>
      <c r="AC308" s="40" t="s">
        <v>2743</v>
      </c>
      <c r="AD308" s="106">
        <v>46280</v>
      </c>
      <c r="AE308" s="102" t="s">
        <v>2402</v>
      </c>
      <c r="AF308" s="40" t="s">
        <v>1986</v>
      </c>
      <c r="AG308" s="40" t="s">
        <v>1412</v>
      </c>
      <c r="AH308" s="40" t="s">
        <v>963</v>
      </c>
      <c r="AI308" s="40"/>
      <c r="AJ308" s="87"/>
      <c r="AK308" s="40" t="s">
        <v>2650</v>
      </c>
      <c r="AL308" s="40"/>
      <c r="AM308" s="40"/>
      <c r="AN308" s="87">
        <v>46114</v>
      </c>
      <c r="AO308" s="87">
        <v>46136</v>
      </c>
      <c r="AP308" s="87"/>
      <c r="AQ308" s="87"/>
      <c r="AR308" s="107"/>
      <c r="AS308" s="107"/>
      <c r="AT308" s="102"/>
      <c r="AU308" s="108" t="s">
        <v>1423</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996</v>
      </c>
      <c r="E309" s="130" t="s">
        <v>1410</v>
      </c>
      <c r="F309" s="115" t="s">
        <v>577</v>
      </c>
      <c r="G309" s="115" t="s">
        <v>693</v>
      </c>
      <c r="H309" s="112" t="s">
        <v>1230</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2500</v>
      </c>
      <c r="U309" s="116" t="s">
        <v>1556</v>
      </c>
      <c r="V309" s="116"/>
      <c r="W309" s="117">
        <v>8</v>
      </c>
      <c r="X309" s="117" t="s">
        <v>1404</v>
      </c>
      <c r="Y309" s="113" t="s">
        <v>2407</v>
      </c>
      <c r="Z309" s="118">
        <v>46280</v>
      </c>
      <c r="AA309" s="119"/>
      <c r="AB309" s="115" t="s">
        <v>1454</v>
      </c>
      <c r="AC309" s="115" t="s">
        <v>2744</v>
      </c>
      <c r="AD309" s="120">
        <v>46280</v>
      </c>
      <c r="AE309" s="114" t="s">
        <v>2402</v>
      </c>
      <c r="AF309" s="115" t="s">
        <v>2137</v>
      </c>
      <c r="AG309" s="115" t="s">
        <v>1413</v>
      </c>
      <c r="AH309" s="115" t="s">
        <v>963</v>
      </c>
      <c r="AI309" s="115"/>
      <c r="AJ309" s="118"/>
      <c r="AK309" s="115" t="s">
        <v>2648</v>
      </c>
      <c r="AL309" s="115"/>
      <c r="AM309" s="115"/>
      <c r="AN309" s="118">
        <v>46149</v>
      </c>
      <c r="AO309" s="118">
        <v>46164</v>
      </c>
      <c r="AP309" s="118"/>
      <c r="AQ309" s="118"/>
      <c r="AR309" s="121"/>
      <c r="AS309" s="121"/>
      <c r="AT309" s="114" t="s">
        <v>2545</v>
      </c>
      <c r="AU309" s="122" t="s">
        <v>1424</v>
      </c>
      <c r="AV309" s="120"/>
      <c r="AW309" s="119"/>
      <c r="AX309" s="192" t="str">
        <f>IFERROR(IF(PAC!$X309="F01 - CAPTAÇÃO DE RECURSO",1,""),"")</f>
        <v/>
      </c>
      <c r="AY309" s="192">
        <f>IFERROR(IF(PAC!$X309="F02 - LICITAÇÃO",1,""),"")</f>
        <v>1</v>
      </c>
      <c r="AZ309" s="123" t="str">
        <f>IFERROR(IF(PAC!$X$6:$X$581="F03 - EXECUÇÃO DO OBJETO",1,""),"")</f>
        <v/>
      </c>
      <c r="BA309" s="123" t="str">
        <f>IFERROR(IF(PAC!$X$6:$X$581="F04 - CONCLUÍDA",1,""),"")</f>
        <v/>
      </c>
      <c r="BB309" s="190">
        <f>IF(PAC!$R309&gt;0,0,PAC!$Q309)</f>
        <v>0</v>
      </c>
    </row>
    <row r="310" spans="1:70" s="1" customFormat="1" ht="147" hidden="1" customHeight="1" thickBot="1">
      <c r="A310" s="88">
        <f t="shared" si="4"/>
        <v>305</v>
      </c>
      <c r="B310" s="88">
        <v>2024</v>
      </c>
      <c r="C310" s="88" t="s">
        <v>605</v>
      </c>
      <c r="D310" s="88" t="s">
        <v>996</v>
      </c>
      <c r="E310" s="89" t="s">
        <v>1411</v>
      </c>
      <c r="F310" s="40" t="s">
        <v>577</v>
      </c>
      <c r="G310" s="40" t="s">
        <v>693</v>
      </c>
      <c r="H310" s="88" t="s">
        <v>1230</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2499</v>
      </c>
      <c r="U310" s="103" t="s">
        <v>1556</v>
      </c>
      <c r="V310" s="103"/>
      <c r="W310" s="104">
        <v>12</v>
      </c>
      <c r="X310" s="104" t="s">
        <v>1404</v>
      </c>
      <c r="Y310" s="101" t="s">
        <v>2407</v>
      </c>
      <c r="Z310" s="87">
        <v>46280</v>
      </c>
      <c r="AA310" s="105"/>
      <c r="AB310" s="40" t="s">
        <v>1454</v>
      </c>
      <c r="AC310" s="40" t="s">
        <v>2745</v>
      </c>
      <c r="AD310" s="106">
        <v>46280</v>
      </c>
      <c r="AE310" s="102" t="s">
        <v>2402</v>
      </c>
      <c r="AF310" s="40" t="s">
        <v>1987</v>
      </c>
      <c r="AG310" s="40" t="s">
        <v>1414</v>
      </c>
      <c r="AH310" s="40" t="s">
        <v>963</v>
      </c>
      <c r="AI310" s="40"/>
      <c r="AJ310" s="87"/>
      <c r="AK310" s="40" t="s">
        <v>2647</v>
      </c>
      <c r="AL310" s="40"/>
      <c r="AM310" s="40"/>
      <c r="AN310" s="87">
        <v>46114</v>
      </c>
      <c r="AO310" s="87">
        <v>46139</v>
      </c>
      <c r="AP310" s="87"/>
      <c r="AQ310" s="87"/>
      <c r="AR310" s="107"/>
      <c r="AS310" s="107"/>
      <c r="AT310" s="102"/>
      <c r="AU310" s="108" t="s">
        <v>1425</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996</v>
      </c>
      <c r="E311" s="130" t="s">
        <v>1411</v>
      </c>
      <c r="F311" s="115" t="s">
        <v>577</v>
      </c>
      <c r="G311" s="115" t="s">
        <v>693</v>
      </c>
      <c r="H311" s="112" t="s">
        <v>1230</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2499</v>
      </c>
      <c r="U311" s="116" t="s">
        <v>1556</v>
      </c>
      <c r="V311" s="116"/>
      <c r="W311" s="117">
        <v>12</v>
      </c>
      <c r="X311" s="117" t="s">
        <v>1404</v>
      </c>
      <c r="Y311" s="113" t="s">
        <v>2407</v>
      </c>
      <c r="Z311" s="118">
        <v>46280</v>
      </c>
      <c r="AA311" s="119"/>
      <c r="AB311" s="115" t="s">
        <v>1454</v>
      </c>
      <c r="AC311" s="115" t="s">
        <v>2746</v>
      </c>
      <c r="AD311" s="120">
        <v>46280</v>
      </c>
      <c r="AE311" s="114" t="s">
        <v>2402</v>
      </c>
      <c r="AF311" s="115" t="s">
        <v>1988</v>
      </c>
      <c r="AG311" s="115" t="s">
        <v>1415</v>
      </c>
      <c r="AH311" s="115" t="s">
        <v>963</v>
      </c>
      <c r="AI311" s="115"/>
      <c r="AJ311" s="118"/>
      <c r="AK311" s="115" t="s">
        <v>2643</v>
      </c>
      <c r="AL311" s="115"/>
      <c r="AM311" s="115"/>
      <c r="AN311" s="118">
        <v>46114</v>
      </c>
      <c r="AO311" s="118">
        <v>46140</v>
      </c>
      <c r="AP311" s="118"/>
      <c r="AQ311" s="118"/>
      <c r="AR311" s="121"/>
      <c r="AS311" s="121"/>
      <c r="AT311" s="114"/>
      <c r="AU311" s="122" t="s">
        <v>1426</v>
      </c>
      <c r="AV311" s="120"/>
      <c r="AW311" s="119"/>
      <c r="AX311" s="192" t="str">
        <f>IFERROR(IF(PAC!$X311="F01 - CAPTAÇÃO DE RECURSO",1,""),"")</f>
        <v/>
      </c>
      <c r="AY311" s="192">
        <f>IFERROR(IF(PAC!$X311="F02 - LICITAÇÃO",1,""),"")</f>
        <v>1</v>
      </c>
      <c r="AZ311" s="123" t="str">
        <f>IFERROR(IF(PAC!$X$6:$X$581="F03 - EXECUÇÃO DO OBJETO",1,""),"")</f>
        <v/>
      </c>
      <c r="BA311" s="123" t="str">
        <f>IFERROR(IF(PAC!$X$6:$X$581="F04 - CONCLUÍDA",1,""),"")</f>
        <v/>
      </c>
      <c r="BB311" s="190">
        <f>IF(PAC!$R311&gt;0,0,PAC!$Q311)</f>
        <v>0</v>
      </c>
    </row>
    <row r="312" spans="1:70" s="1" customFormat="1" ht="168" hidden="1" customHeight="1" thickBot="1">
      <c r="A312" s="88">
        <f t="shared" si="4"/>
        <v>307</v>
      </c>
      <c r="B312" s="88">
        <v>2024</v>
      </c>
      <c r="C312" s="88" t="s">
        <v>605</v>
      </c>
      <c r="D312" s="88" t="s">
        <v>996</v>
      </c>
      <c r="E312" s="89" t="s">
        <v>1411</v>
      </c>
      <c r="F312" s="40" t="s">
        <v>577</v>
      </c>
      <c r="G312" s="40" t="s">
        <v>693</v>
      </c>
      <c r="H312" s="88" t="s">
        <v>1230</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2499</v>
      </c>
      <c r="U312" s="103" t="s">
        <v>1556</v>
      </c>
      <c r="V312" s="103"/>
      <c r="W312" s="104">
        <v>12</v>
      </c>
      <c r="X312" s="104" t="s">
        <v>1404</v>
      </c>
      <c r="Y312" s="101" t="s">
        <v>2407</v>
      </c>
      <c r="Z312" s="87">
        <v>46280</v>
      </c>
      <c r="AA312" s="105"/>
      <c r="AB312" s="40" t="s">
        <v>1454</v>
      </c>
      <c r="AC312" s="40" t="s">
        <v>2747</v>
      </c>
      <c r="AD312" s="106">
        <v>46280</v>
      </c>
      <c r="AE312" s="102" t="s">
        <v>2402</v>
      </c>
      <c r="AF312" s="40" t="s">
        <v>1992</v>
      </c>
      <c r="AG312" s="40" t="s">
        <v>1416</v>
      </c>
      <c r="AH312" s="40" t="s">
        <v>963</v>
      </c>
      <c r="AI312" s="40"/>
      <c r="AJ312" s="87"/>
      <c r="AK312" s="40" t="s">
        <v>2641</v>
      </c>
      <c r="AL312" s="40"/>
      <c r="AM312" s="40"/>
      <c r="AN312" s="87">
        <v>46114</v>
      </c>
      <c r="AO312" s="87">
        <v>46149</v>
      </c>
      <c r="AP312" s="87"/>
      <c r="AQ312" s="87"/>
      <c r="AR312" s="107"/>
      <c r="AS312" s="107"/>
      <c r="AT312" s="102"/>
      <c r="AU312" s="108" t="s">
        <v>1427</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996</v>
      </c>
      <c r="E313" s="130" t="s">
        <v>1410</v>
      </c>
      <c r="F313" s="115" t="s">
        <v>577</v>
      </c>
      <c r="G313" s="115" t="s">
        <v>693</v>
      </c>
      <c r="H313" s="112" t="s">
        <v>1230</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2499</v>
      </c>
      <c r="U313" s="116" t="s">
        <v>1556</v>
      </c>
      <c r="V313" s="116"/>
      <c r="W313" s="117">
        <v>8</v>
      </c>
      <c r="X313" s="117" t="s">
        <v>1404</v>
      </c>
      <c r="Y313" s="113" t="s">
        <v>2407</v>
      </c>
      <c r="Z313" s="118">
        <v>46280</v>
      </c>
      <c r="AA313" s="119"/>
      <c r="AB313" s="115" t="s">
        <v>1454</v>
      </c>
      <c r="AC313" s="115" t="s">
        <v>2748</v>
      </c>
      <c r="AD313" s="120">
        <v>46280</v>
      </c>
      <c r="AE313" s="114" t="s">
        <v>2402</v>
      </c>
      <c r="AF313" s="115" t="s">
        <v>1989</v>
      </c>
      <c r="AG313" s="115" t="s">
        <v>1417</v>
      </c>
      <c r="AH313" s="115" t="s">
        <v>963</v>
      </c>
      <c r="AI313" s="115"/>
      <c r="AJ313" s="118"/>
      <c r="AK313" s="115" t="s">
        <v>2645</v>
      </c>
      <c r="AL313" s="115"/>
      <c r="AM313" s="115"/>
      <c r="AN313" s="118">
        <v>46114</v>
      </c>
      <c r="AO313" s="118">
        <v>46141</v>
      </c>
      <c r="AP313" s="118"/>
      <c r="AQ313" s="118"/>
      <c r="AR313" s="121"/>
      <c r="AS313" s="121"/>
      <c r="AT313" s="114"/>
      <c r="AU313" s="122" t="s">
        <v>1428</v>
      </c>
      <c r="AV313" s="120"/>
      <c r="AW313" s="119"/>
      <c r="AX313" s="192" t="str">
        <f>IFERROR(IF(PAC!$X313="F01 - CAPTAÇÃO DE RECURSO",1,""),"")</f>
        <v/>
      </c>
      <c r="AY313" s="192">
        <f>IFERROR(IF(PAC!$X313="F02 - LICITAÇÃO",1,""),"")</f>
        <v>1</v>
      </c>
      <c r="AZ313" s="123" t="str">
        <f>IFERROR(IF(PAC!$X$6:$X$581="F03 - EXECUÇÃO DO OBJETO",1,""),"")</f>
        <v/>
      </c>
      <c r="BA313" s="123" t="str">
        <f>IFERROR(IF(PAC!$X$6:$X$581="F04 - CONCLUÍDA",1,""),"")</f>
        <v/>
      </c>
      <c r="BB313" s="190">
        <f>IF(PAC!$R313&gt;0,0,PAC!$Q313)</f>
        <v>0</v>
      </c>
    </row>
    <row r="314" spans="1:70" ht="230.25" hidden="1" customHeight="1" thickBot="1">
      <c r="A314" s="88">
        <f t="shared" si="4"/>
        <v>309</v>
      </c>
      <c r="B314" s="88">
        <v>2024</v>
      </c>
      <c r="C314" s="88" t="s">
        <v>605</v>
      </c>
      <c r="D314" s="88" t="s">
        <v>996</v>
      </c>
      <c r="E314" s="89" t="s">
        <v>1410</v>
      </c>
      <c r="F314" s="40" t="s">
        <v>577</v>
      </c>
      <c r="G314" s="40" t="s">
        <v>693</v>
      </c>
      <c r="H314" s="88" t="s">
        <v>1230</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2499</v>
      </c>
      <c r="U314" s="103" t="s">
        <v>1556</v>
      </c>
      <c r="V314" s="103"/>
      <c r="W314" s="104">
        <v>8</v>
      </c>
      <c r="X314" s="104" t="s">
        <v>1404</v>
      </c>
      <c r="Y314" s="101" t="s">
        <v>2407</v>
      </c>
      <c r="Z314" s="87">
        <v>46280</v>
      </c>
      <c r="AA314" s="105"/>
      <c r="AB314" s="40" t="s">
        <v>1454</v>
      </c>
      <c r="AC314" s="40" t="s">
        <v>2749</v>
      </c>
      <c r="AD314" s="106">
        <v>46280</v>
      </c>
      <c r="AE314" s="102" t="s">
        <v>2402</v>
      </c>
      <c r="AF314" s="40" t="s">
        <v>1993</v>
      </c>
      <c r="AG314" s="40" t="s">
        <v>1418</v>
      </c>
      <c r="AH314" s="40" t="s">
        <v>963</v>
      </c>
      <c r="AI314" s="40"/>
      <c r="AJ314" s="87"/>
      <c r="AK314" s="40" t="s">
        <v>2644</v>
      </c>
      <c r="AL314" s="40"/>
      <c r="AM314" s="40"/>
      <c r="AN314" s="87">
        <v>46114</v>
      </c>
      <c r="AO314" s="87">
        <v>46142</v>
      </c>
      <c r="AP314" s="87"/>
      <c r="AQ314" s="87"/>
      <c r="AR314" s="107"/>
      <c r="AS314" s="107"/>
      <c r="AT314" s="102"/>
      <c r="AU314" s="108" t="s">
        <v>1429</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996</v>
      </c>
      <c r="E315" s="130" t="s">
        <v>1411</v>
      </c>
      <c r="F315" s="115" t="s">
        <v>577</v>
      </c>
      <c r="G315" s="115" t="s">
        <v>693</v>
      </c>
      <c r="H315" s="112" t="s">
        <v>1230</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2499</v>
      </c>
      <c r="U315" s="116" t="s">
        <v>1556</v>
      </c>
      <c r="V315" s="116"/>
      <c r="W315" s="117">
        <v>12</v>
      </c>
      <c r="X315" s="117" t="s">
        <v>1404</v>
      </c>
      <c r="Y315" s="113" t="s">
        <v>2407</v>
      </c>
      <c r="Z315" s="118">
        <v>46280</v>
      </c>
      <c r="AA315" s="119"/>
      <c r="AB315" s="115" t="s">
        <v>1454</v>
      </c>
      <c r="AC315" s="115" t="s">
        <v>2750</v>
      </c>
      <c r="AD315" s="120">
        <v>46280</v>
      </c>
      <c r="AE315" s="114" t="s">
        <v>2402</v>
      </c>
      <c r="AF315" s="115" t="s">
        <v>1990</v>
      </c>
      <c r="AG315" s="115" t="s">
        <v>1419</v>
      </c>
      <c r="AH315" s="115" t="s">
        <v>963</v>
      </c>
      <c r="AI315" s="115"/>
      <c r="AJ315" s="118"/>
      <c r="AK315" s="115" t="s">
        <v>2649</v>
      </c>
      <c r="AL315" s="115"/>
      <c r="AM315" s="115"/>
      <c r="AN315" s="118">
        <v>46114</v>
      </c>
      <c r="AO315" s="118">
        <v>46148</v>
      </c>
      <c r="AP315" s="118"/>
      <c r="AQ315" s="118"/>
      <c r="AR315" s="121"/>
      <c r="AS315" s="121"/>
      <c r="AT315" s="114"/>
      <c r="AU315" s="122" t="s">
        <v>1430</v>
      </c>
      <c r="AV315" s="120"/>
      <c r="AW315" s="119"/>
      <c r="AX315" s="192" t="str">
        <f>IFERROR(IF(PAC!$X315="F01 - CAPTAÇÃO DE RECURSO",1,""),"")</f>
        <v/>
      </c>
      <c r="AY315" s="192">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hidden="1" customHeight="1" thickBot="1">
      <c r="A316" s="88">
        <f t="shared" si="4"/>
        <v>311</v>
      </c>
      <c r="B316" s="88">
        <v>2024</v>
      </c>
      <c r="C316" s="88" t="s">
        <v>605</v>
      </c>
      <c r="D316" s="88" t="s">
        <v>996</v>
      </c>
      <c r="E316" s="89" t="s">
        <v>1411</v>
      </c>
      <c r="F316" s="40" t="s">
        <v>577</v>
      </c>
      <c r="G316" s="40" t="s">
        <v>693</v>
      </c>
      <c r="H316" s="88" t="s">
        <v>1230</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2500</v>
      </c>
      <c r="U316" s="103" t="s">
        <v>1556</v>
      </c>
      <c r="V316" s="103"/>
      <c r="W316" s="104">
        <v>12</v>
      </c>
      <c r="X316" s="104" t="s">
        <v>1404</v>
      </c>
      <c r="Y316" s="101" t="s">
        <v>2407</v>
      </c>
      <c r="Z316" s="87">
        <v>46280</v>
      </c>
      <c r="AA316" s="105"/>
      <c r="AB316" s="40" t="s">
        <v>1454</v>
      </c>
      <c r="AC316" s="40" t="s">
        <v>2751</v>
      </c>
      <c r="AD316" s="106">
        <v>46280</v>
      </c>
      <c r="AE316" s="102" t="s">
        <v>2402</v>
      </c>
      <c r="AF316" s="40" t="s">
        <v>1985</v>
      </c>
      <c r="AG316" s="40" t="s">
        <v>1420</v>
      </c>
      <c r="AH316" s="40" t="s">
        <v>963</v>
      </c>
      <c r="AI316" s="40"/>
      <c r="AJ316" s="87"/>
      <c r="AK316" s="40" t="s">
        <v>2642</v>
      </c>
      <c r="AL316" s="40"/>
      <c r="AM316" s="40"/>
      <c r="AN316" s="87">
        <v>46114</v>
      </c>
      <c r="AO316" s="87">
        <v>46134</v>
      </c>
      <c r="AP316" s="87"/>
      <c r="AQ316" s="87"/>
      <c r="AR316" s="107"/>
      <c r="AS316" s="107"/>
      <c r="AT316" s="102" t="s">
        <v>2544</v>
      </c>
      <c r="AU316" s="108" t="s">
        <v>1431</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996</v>
      </c>
      <c r="E317" s="130" t="s">
        <v>1411</v>
      </c>
      <c r="F317" s="115" t="s">
        <v>577</v>
      </c>
      <c r="G317" s="115" t="s">
        <v>693</v>
      </c>
      <c r="H317" s="112" t="s">
        <v>1230</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2499</v>
      </c>
      <c r="U317" s="116" t="s">
        <v>1556</v>
      </c>
      <c r="V317" s="116"/>
      <c r="W317" s="117">
        <v>12</v>
      </c>
      <c r="X317" s="117" t="s">
        <v>1404</v>
      </c>
      <c r="Y317" s="113" t="s">
        <v>2407</v>
      </c>
      <c r="Z317" s="118">
        <v>46280</v>
      </c>
      <c r="AA317" s="119"/>
      <c r="AB317" s="115" t="s">
        <v>1454</v>
      </c>
      <c r="AC317" s="115" t="s">
        <v>2752</v>
      </c>
      <c r="AD317" s="120">
        <v>46280</v>
      </c>
      <c r="AE317" s="114" t="s">
        <v>2402</v>
      </c>
      <c r="AF317" s="115" t="s">
        <v>1991</v>
      </c>
      <c r="AG317" s="115" t="s">
        <v>1421</v>
      </c>
      <c r="AH317" s="115" t="s">
        <v>963</v>
      </c>
      <c r="AI317" s="115"/>
      <c r="AJ317" s="118"/>
      <c r="AK317" s="115" t="s">
        <v>2651</v>
      </c>
      <c r="AL317" s="115"/>
      <c r="AM317" s="115"/>
      <c r="AN317" s="118">
        <v>46114</v>
      </c>
      <c r="AO317" s="118">
        <v>46163</v>
      </c>
      <c r="AP317" s="118"/>
      <c r="AQ317" s="118"/>
      <c r="AR317" s="121"/>
      <c r="AS317" s="121"/>
      <c r="AT317" s="114"/>
      <c r="AU317" s="122" t="s">
        <v>1429</v>
      </c>
      <c r="AV317" s="120"/>
      <c r="AW317" s="119"/>
      <c r="AX317" s="192" t="str">
        <f>IFERROR(IF(PAC!$X317="F01 - CAPTAÇÃO DE RECURSO",1,""),"")</f>
        <v/>
      </c>
      <c r="AY317" s="192">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hidden="1" customHeight="1" thickBot="1">
      <c r="A318" s="88">
        <f t="shared" si="4"/>
        <v>313</v>
      </c>
      <c r="B318" s="88">
        <v>2024</v>
      </c>
      <c r="C318" s="88" t="s">
        <v>605</v>
      </c>
      <c r="D318" s="88" t="s">
        <v>996</v>
      </c>
      <c r="E318" s="89" t="s">
        <v>1411</v>
      </c>
      <c r="F318" s="40" t="s">
        <v>577</v>
      </c>
      <c r="G318" s="40" t="s">
        <v>693</v>
      </c>
      <c r="H318" s="88" t="s">
        <v>1230</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2500</v>
      </c>
      <c r="U318" s="103" t="s">
        <v>1556</v>
      </c>
      <c r="V318" s="103"/>
      <c r="W318" s="104">
        <v>12</v>
      </c>
      <c r="X318" s="104" t="s">
        <v>1404</v>
      </c>
      <c r="Y318" s="101" t="s">
        <v>2407</v>
      </c>
      <c r="Z318" s="87">
        <v>46280</v>
      </c>
      <c r="AA318" s="105"/>
      <c r="AB318" s="40" t="s">
        <v>1454</v>
      </c>
      <c r="AC318" s="40" t="s">
        <v>2753</v>
      </c>
      <c r="AD318" s="106">
        <v>46280</v>
      </c>
      <c r="AE318" s="102" t="s">
        <v>2402</v>
      </c>
      <c r="AF318" s="40" t="s">
        <v>2257</v>
      </c>
      <c r="AG318" s="40" t="s">
        <v>1422</v>
      </c>
      <c r="AH318" s="40" t="s">
        <v>963</v>
      </c>
      <c r="AI318" s="40"/>
      <c r="AJ318" s="87"/>
      <c r="AK318" s="40" t="s">
        <v>2646</v>
      </c>
      <c r="AL318" s="40"/>
      <c r="AM318" s="40"/>
      <c r="AN318" s="87">
        <v>46114</v>
      </c>
      <c r="AO318" s="87">
        <v>46147</v>
      </c>
      <c r="AP318" s="87"/>
      <c r="AQ318" s="87"/>
      <c r="AR318" s="107"/>
      <c r="AS318" s="107"/>
      <c r="AT318" s="102"/>
      <c r="AU318" s="108" t="s">
        <v>1432</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996</v>
      </c>
      <c r="E319" s="130" t="s">
        <v>1433</v>
      </c>
      <c r="F319" s="115" t="s">
        <v>577</v>
      </c>
      <c r="G319" s="115" t="s">
        <v>693</v>
      </c>
      <c r="H319" s="112" t="s">
        <v>1230</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1556</v>
      </c>
      <c r="V319" s="116"/>
      <c r="W319" s="117"/>
      <c r="X319" s="117" t="s">
        <v>1405</v>
      </c>
      <c r="Y319" s="113" t="s">
        <v>2409</v>
      </c>
      <c r="Z319" s="118"/>
      <c r="AA319" s="119"/>
      <c r="AB319" s="115" t="s">
        <v>1442</v>
      </c>
      <c r="AC319" s="115" t="s">
        <v>2482</v>
      </c>
      <c r="AD319" s="120"/>
      <c r="AE319" s="114" t="s">
        <v>1912</v>
      </c>
      <c r="AF319" s="115" t="s">
        <v>1488</v>
      </c>
      <c r="AG319" s="115"/>
      <c r="AH319" s="115"/>
      <c r="AI319" s="115"/>
      <c r="AJ319" s="118"/>
      <c r="AK319" s="115" t="s">
        <v>2656</v>
      </c>
      <c r="AL319" s="115"/>
      <c r="AM319" s="115"/>
      <c r="AN319" s="118"/>
      <c r="AO319" s="118"/>
      <c r="AP319" s="118"/>
      <c r="AQ319" s="118"/>
      <c r="AR319" s="121"/>
      <c r="AS319" s="121"/>
      <c r="AT319" s="114"/>
      <c r="AU319" s="122"/>
      <c r="AV319" s="120"/>
      <c r="AW319" s="119"/>
      <c r="AX319" s="192">
        <f>IFERROR(IF(PAC!$X319="F01 - CAPTAÇÃO DE RECURSO",1,""),"")</f>
        <v>1</v>
      </c>
      <c r="AY319" s="192"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996</v>
      </c>
      <c r="E320" s="89" t="s">
        <v>1433</v>
      </c>
      <c r="F320" s="40" t="s">
        <v>577</v>
      </c>
      <c r="G320" s="40" t="s">
        <v>693</v>
      </c>
      <c r="H320" s="88" t="s">
        <v>1230</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1556</v>
      </c>
      <c r="V320" s="103"/>
      <c r="W320" s="104"/>
      <c r="X320" s="104" t="s">
        <v>1405</v>
      </c>
      <c r="Y320" s="101" t="s">
        <v>2409</v>
      </c>
      <c r="Z320" s="87"/>
      <c r="AA320" s="105"/>
      <c r="AB320" s="40" t="s">
        <v>1442</v>
      </c>
      <c r="AC320" s="40" t="s">
        <v>2483</v>
      </c>
      <c r="AD320" s="106"/>
      <c r="AE320" s="102" t="s">
        <v>1912</v>
      </c>
      <c r="AF320" s="40" t="s">
        <v>1489</v>
      </c>
      <c r="AG320" s="40"/>
      <c r="AH320" s="40"/>
      <c r="AI320" s="40"/>
      <c r="AJ320" s="87"/>
      <c r="AK320" s="40" t="s">
        <v>2655</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996</v>
      </c>
      <c r="E321" s="130" t="s">
        <v>1433</v>
      </c>
      <c r="F321" s="115" t="s">
        <v>577</v>
      </c>
      <c r="G321" s="115" t="s">
        <v>693</v>
      </c>
      <c r="H321" s="112" t="s">
        <v>1230</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1556</v>
      </c>
      <c r="V321" s="116"/>
      <c r="W321" s="117"/>
      <c r="X321" s="117" t="s">
        <v>1405</v>
      </c>
      <c r="Y321" s="113" t="s">
        <v>2409</v>
      </c>
      <c r="Z321" s="118"/>
      <c r="AA321" s="119"/>
      <c r="AB321" s="115" t="s">
        <v>1443</v>
      </c>
      <c r="AC321" s="115" t="s">
        <v>2265</v>
      </c>
      <c r="AD321" s="120"/>
      <c r="AE321" s="114" t="s">
        <v>1912</v>
      </c>
      <c r="AF321" s="115" t="s">
        <v>1490</v>
      </c>
      <c r="AG321" s="115"/>
      <c r="AH321" s="115"/>
      <c r="AI321" s="115"/>
      <c r="AJ321" s="118"/>
      <c r="AK321" s="115" t="s">
        <v>2654</v>
      </c>
      <c r="AL321" s="115"/>
      <c r="AM321" s="115"/>
      <c r="AN321" s="118"/>
      <c r="AO321" s="118"/>
      <c r="AP321" s="118"/>
      <c r="AQ321" s="118"/>
      <c r="AR321" s="121"/>
      <c r="AS321" s="121"/>
      <c r="AT321" s="114"/>
      <c r="AU321" s="122"/>
      <c r="AV321" s="120"/>
      <c r="AW321" s="119"/>
      <c r="AX321" s="192">
        <f>IFERROR(IF(PAC!$X321="F01 - CAPTAÇÃO DE RECURSO",1,""),"")</f>
        <v>1</v>
      </c>
      <c r="AY321" s="192" t="str">
        <f>IFERROR(IF(PAC!$X321="F02 - LICITAÇÃO",1,""),"")</f>
        <v/>
      </c>
      <c r="AZ321" s="123" t="str">
        <f>IFERROR(IF(PAC!$X$6:$X$581="F03 - EXECUÇÃO DO OBJETO",1,""),"")</f>
        <v/>
      </c>
      <c r="BA321" s="123" t="str">
        <f>IFERROR(IF(PAC!$X$6:$X$581="F04 - CONCLUÍDA",1,""),"")</f>
        <v/>
      </c>
      <c r="BB321" s="190">
        <f>IF(PAC!$R321&gt;0,0,PAC!$Q321)</f>
        <v>2800000</v>
      </c>
    </row>
    <row r="322" spans="1:54" s="1" customFormat="1" ht="336.75" hidden="1" customHeight="1" thickBot="1">
      <c r="A322" s="88">
        <f t="shared" si="4"/>
        <v>317</v>
      </c>
      <c r="B322" s="88">
        <v>2025</v>
      </c>
      <c r="C322" s="88" t="s">
        <v>605</v>
      </c>
      <c r="D322" s="88" t="s">
        <v>996</v>
      </c>
      <c r="E322" s="89" t="s">
        <v>1433</v>
      </c>
      <c r="F322" s="40" t="s">
        <v>577</v>
      </c>
      <c r="G322" s="40" t="s">
        <v>693</v>
      </c>
      <c r="H322" s="88" t="s">
        <v>1230</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1556</v>
      </c>
      <c r="V322" s="103"/>
      <c r="W322" s="104"/>
      <c r="X322" s="104" t="s">
        <v>1405</v>
      </c>
      <c r="Y322" s="101" t="s">
        <v>2409</v>
      </c>
      <c r="Z322" s="87"/>
      <c r="AA322" s="105"/>
      <c r="AB322" s="40" t="s">
        <v>1442</v>
      </c>
      <c r="AC322" s="40" t="s">
        <v>2484</v>
      </c>
      <c r="AD322" s="106"/>
      <c r="AE322" s="102" t="s">
        <v>1912</v>
      </c>
      <c r="AF322" s="40" t="s">
        <v>1491</v>
      </c>
      <c r="AG322" s="40"/>
      <c r="AH322" s="40"/>
      <c r="AI322" s="40"/>
      <c r="AJ322" s="87"/>
      <c r="AK322" s="40" t="s">
        <v>2652</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996</v>
      </c>
      <c r="E323" s="114" t="s">
        <v>514</v>
      </c>
      <c r="F323" s="112" t="s">
        <v>51</v>
      </c>
      <c r="G323" s="112" t="s">
        <v>1523</v>
      </c>
      <c r="H323" s="115" t="s">
        <v>1230</v>
      </c>
      <c r="I323" s="112" t="s">
        <v>1226</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1579</v>
      </c>
      <c r="U323" s="116" t="s">
        <v>1556</v>
      </c>
      <c r="V323" s="116"/>
      <c r="W323" s="117">
        <v>37</v>
      </c>
      <c r="X323" s="117" t="s">
        <v>1678</v>
      </c>
      <c r="Y323" s="113" t="s">
        <v>2405</v>
      </c>
      <c r="Z323" s="118">
        <v>47209</v>
      </c>
      <c r="AA323" s="119">
        <v>2</v>
      </c>
      <c r="AB323" s="115"/>
      <c r="AC323" s="115"/>
      <c r="AD323" s="120"/>
      <c r="AE323" s="114" t="s">
        <v>2330</v>
      </c>
      <c r="AF323" s="115" t="s">
        <v>968</v>
      </c>
      <c r="AG323" s="115" t="s">
        <v>673</v>
      </c>
      <c r="AH323" s="115" t="s">
        <v>963</v>
      </c>
      <c r="AI323" s="115"/>
      <c r="AJ323" s="118"/>
      <c r="AK323" s="115" t="s">
        <v>1524</v>
      </c>
      <c r="AL323" s="115" t="s">
        <v>2688</v>
      </c>
      <c r="AM323" s="115"/>
      <c r="AN323" s="118">
        <v>45818</v>
      </c>
      <c r="AO323" s="118">
        <v>45888</v>
      </c>
      <c r="AP323" s="118">
        <v>45970</v>
      </c>
      <c r="AQ323" s="118">
        <v>46114</v>
      </c>
      <c r="AR323" s="121">
        <v>47209</v>
      </c>
      <c r="AS323" s="121">
        <v>47209</v>
      </c>
      <c r="AT323" s="114" t="s">
        <v>2555</v>
      </c>
      <c r="AU323" s="122" t="s">
        <v>2331</v>
      </c>
      <c r="AV323" s="120"/>
      <c r="AW323" s="119"/>
      <c r="AX323" s="192" t="str">
        <f>IFERROR(IF(PAC!$X323="F01 - CAPTAÇÃO DE RECURSO",1,""),"")</f>
        <v/>
      </c>
      <c r="AY323" s="192" t="str">
        <f>IFERROR(IF(PAC!$X323="F02 - LICITAÇÃO",1,""),"")</f>
        <v/>
      </c>
      <c r="AZ323" s="123">
        <f>IFERROR(IF(PAC!$X$6:$X$581="F03 - EXECUÇÃO DO OBJETO",1,""),"")</f>
        <v>1</v>
      </c>
      <c r="BA323" s="123" t="str">
        <f>IFERROR(IF(PAC!$X$6:$X$581="F04 - CONCLUÍDA",1,""),"")</f>
        <v/>
      </c>
      <c r="BB323" s="190">
        <f>IF(PAC!$R323&gt;0,0,PAC!$Q323)</f>
        <v>0</v>
      </c>
    </row>
    <row r="324" spans="1:54" s="1" customFormat="1" ht="409.5" hidden="1" customHeight="1" thickBot="1">
      <c r="A324" s="88">
        <f t="shared" si="4"/>
        <v>319</v>
      </c>
      <c r="B324" s="101">
        <v>2023</v>
      </c>
      <c r="C324" s="88" t="s">
        <v>1481</v>
      </c>
      <c r="D324" s="88" t="s">
        <v>996</v>
      </c>
      <c r="E324" s="102" t="s">
        <v>1010</v>
      </c>
      <c r="F324" s="88" t="s">
        <v>611</v>
      </c>
      <c r="G324" s="88" t="s">
        <v>1523</v>
      </c>
      <c r="H324" s="40" t="s">
        <v>1230</v>
      </c>
      <c r="I324" s="88" t="s">
        <v>1226</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2871</v>
      </c>
      <c r="U324" s="103" t="s">
        <v>1559</v>
      </c>
      <c r="V324" s="103" t="s">
        <v>1741</v>
      </c>
      <c r="W324" s="104">
        <v>12</v>
      </c>
      <c r="X324" s="104" t="s">
        <v>1404</v>
      </c>
      <c r="Y324" s="101" t="s">
        <v>2407</v>
      </c>
      <c r="Z324" s="87"/>
      <c r="AA324" s="105"/>
      <c r="AB324" s="40"/>
      <c r="AC324" s="40"/>
      <c r="AD324" s="106"/>
      <c r="AE324" s="102" t="s">
        <v>2191</v>
      </c>
      <c r="AF324" s="40" t="s">
        <v>554</v>
      </c>
      <c r="AG324" s="40" t="s">
        <v>2204</v>
      </c>
      <c r="AH324" s="40" t="s">
        <v>963</v>
      </c>
      <c r="AI324" s="40"/>
      <c r="AJ324" s="87"/>
      <c r="AK324" s="40" t="s">
        <v>1373</v>
      </c>
      <c r="AL324" s="40"/>
      <c r="AM324" s="40"/>
      <c r="AN324" s="87">
        <v>46251</v>
      </c>
      <c r="AO324" s="87">
        <v>46281</v>
      </c>
      <c r="AP324" s="87">
        <v>46342</v>
      </c>
      <c r="AQ324" s="87"/>
      <c r="AR324" s="107"/>
      <c r="AS324" s="107"/>
      <c r="AT324" s="102" t="s">
        <v>2869</v>
      </c>
      <c r="AU324" s="108" t="s">
        <v>2870</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1481</v>
      </c>
      <c r="D325" s="112" t="s">
        <v>996</v>
      </c>
      <c r="E325" s="114" t="s">
        <v>2216</v>
      </c>
      <c r="F325" s="112" t="s">
        <v>611</v>
      </c>
      <c r="G325" s="112" t="s">
        <v>1784</v>
      </c>
      <c r="H325" s="115" t="s">
        <v>1230</v>
      </c>
      <c r="I325" s="112" t="s">
        <v>603</v>
      </c>
      <c r="J325" s="112" t="s">
        <v>2215</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1741</v>
      </c>
      <c r="W325" s="117">
        <v>12</v>
      </c>
      <c r="X325" s="117" t="s">
        <v>1405</v>
      </c>
      <c r="Y325" s="113" t="s">
        <v>2411</v>
      </c>
      <c r="Z325" s="118"/>
      <c r="AA325" s="119"/>
      <c r="AB325" s="115" t="s">
        <v>1494</v>
      </c>
      <c r="AC325" s="115" t="s">
        <v>2241</v>
      </c>
      <c r="AD325" s="120"/>
      <c r="AE325" s="114" t="s">
        <v>1733</v>
      </c>
      <c r="AF325" s="115" t="s">
        <v>972</v>
      </c>
      <c r="AG325" s="115"/>
      <c r="AH325" s="115"/>
      <c r="AI325" s="115"/>
      <c r="AJ325" s="118"/>
      <c r="AK325" s="115"/>
      <c r="AL325" s="115"/>
      <c r="AM325" s="115" t="s">
        <v>715</v>
      </c>
      <c r="AN325" s="118"/>
      <c r="AO325" s="118"/>
      <c r="AP325" s="118"/>
      <c r="AQ325" s="118"/>
      <c r="AR325" s="121"/>
      <c r="AS325" s="121"/>
      <c r="AT325" s="114" t="s">
        <v>2138</v>
      </c>
      <c r="AU325" s="122" t="s">
        <v>2139</v>
      </c>
      <c r="AV325" s="120"/>
      <c r="AW325" s="119"/>
      <c r="AX325" s="192">
        <f>IFERROR(IF(PAC!$X325="F01 - CAPTAÇÃO DE RECURSO",1,""),"")</f>
        <v>1</v>
      </c>
      <c r="AY325" s="192" t="str">
        <f>IFERROR(IF(PAC!$X325="F02 - LICITAÇÃO",1,""),"")</f>
        <v/>
      </c>
      <c r="AZ325" s="123" t="str">
        <f>IFERROR(IF(PAC!$X$6:$X$581="F03 - EXECUÇÃO DO OBJETO",1,""),"")</f>
        <v/>
      </c>
      <c r="BA325" s="123" t="str">
        <f>IFERROR(IF(PAC!$X$6:$X$581="F04 - CONCLUÍDA",1,""),"")</f>
        <v/>
      </c>
      <c r="BB325" s="190">
        <f>IF(PAC!$R325&gt;0,0,PAC!$Q325)</f>
        <v>346500000</v>
      </c>
    </row>
    <row r="326" spans="1:54" s="1" customFormat="1" ht="336" hidden="1" customHeight="1" thickBot="1">
      <c r="A326" s="88">
        <f t="shared" si="5"/>
        <v>321</v>
      </c>
      <c r="B326" s="88">
        <v>2025</v>
      </c>
      <c r="C326" s="88" t="s">
        <v>1481</v>
      </c>
      <c r="D326" s="88" t="s">
        <v>996</v>
      </c>
      <c r="E326" s="89" t="s">
        <v>2217</v>
      </c>
      <c r="F326" s="40" t="s">
        <v>611</v>
      </c>
      <c r="G326" s="40" t="s">
        <v>1396</v>
      </c>
      <c r="H326" s="88" t="s">
        <v>1230</v>
      </c>
      <c r="I326" s="88" t="s">
        <v>603</v>
      </c>
      <c r="J326" s="88" t="s">
        <v>2215</v>
      </c>
      <c r="K326" s="18">
        <v>384000000</v>
      </c>
      <c r="L326" s="18"/>
      <c r="M326" s="18"/>
      <c r="N326" s="18"/>
      <c r="O326" s="18"/>
      <c r="P326" s="18">
        <v>384000000</v>
      </c>
      <c r="Q326" s="20">
        <f>SUM(PAC!$M326:$P326)</f>
        <v>384000000</v>
      </c>
      <c r="R326" s="20"/>
      <c r="S326" s="20">
        <f>IF(PAC!$R326&gt;0,PAC!$R326,PAC!$Q326)</f>
        <v>384000000</v>
      </c>
      <c r="T326" s="20"/>
      <c r="U326" s="103" t="s">
        <v>594</v>
      </c>
      <c r="V326" s="103" t="s">
        <v>1741</v>
      </c>
      <c r="W326" s="104">
        <v>12</v>
      </c>
      <c r="X326" s="104" t="s">
        <v>1405</v>
      </c>
      <c r="Y326" s="101" t="s">
        <v>2411</v>
      </c>
      <c r="Z326" s="87"/>
      <c r="AA326" s="105"/>
      <c r="AB326" s="40" t="s">
        <v>1494</v>
      </c>
      <c r="AC326" s="40" t="s">
        <v>2241</v>
      </c>
      <c r="AD326" s="106"/>
      <c r="AE326" s="102" t="s">
        <v>1732</v>
      </c>
      <c r="AF326" s="40" t="s">
        <v>1378</v>
      </c>
      <c r="AG326" s="40"/>
      <c r="AH326" s="40"/>
      <c r="AI326" s="40"/>
      <c r="AJ326" s="87"/>
      <c r="AK326" s="40"/>
      <c r="AL326" s="40"/>
      <c r="AM326" s="40"/>
      <c r="AN326" s="87"/>
      <c r="AO326" s="87"/>
      <c r="AP326" s="87"/>
      <c r="AQ326" s="87"/>
      <c r="AR326" s="107"/>
      <c r="AS326" s="107"/>
      <c r="AT326" s="102" t="s">
        <v>1902</v>
      </c>
      <c r="AU326" s="108" t="s">
        <v>1903</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996</v>
      </c>
      <c r="E327" s="136" t="s">
        <v>1675</v>
      </c>
      <c r="F327" s="134" t="s">
        <v>450</v>
      </c>
      <c r="G327" s="134" t="s">
        <v>513</v>
      </c>
      <c r="H327" s="137" t="s">
        <v>1233</v>
      </c>
      <c r="I327" s="134" t="s">
        <v>1225</v>
      </c>
      <c r="J327" s="134" t="s">
        <v>361</v>
      </c>
      <c r="K327" s="138"/>
      <c r="L327" s="138">
        <v>2000000</v>
      </c>
      <c r="M327" s="138">
        <v>800000</v>
      </c>
      <c r="N327" s="138"/>
      <c r="O327" s="138"/>
      <c r="P327" s="138"/>
      <c r="Q327" s="33">
        <f>SUM(PAC!$M327:$P327)</f>
        <v>800000</v>
      </c>
      <c r="R327" s="139"/>
      <c r="S327" s="33">
        <f>IF(PAC!$R327&gt;0,PAC!$R327,PAC!$Q327)</f>
        <v>800000</v>
      </c>
      <c r="T327" s="139"/>
      <c r="U327" s="140" t="s">
        <v>1556</v>
      </c>
      <c r="V327" s="140"/>
      <c r="W327" s="141">
        <v>8</v>
      </c>
      <c r="X327" s="141" t="s">
        <v>1405</v>
      </c>
      <c r="Y327" s="113" t="s">
        <v>2408</v>
      </c>
      <c r="Z327" s="142"/>
      <c r="AA327" s="143"/>
      <c r="AB327" s="137" t="s">
        <v>1449</v>
      </c>
      <c r="AC327" s="137" t="s">
        <v>2397</v>
      </c>
      <c r="AD327" s="144"/>
      <c r="AE327" s="145" t="s">
        <v>2362</v>
      </c>
      <c r="AF327" s="137" t="s">
        <v>498</v>
      </c>
      <c r="AG327" s="137"/>
      <c r="AH327" s="137" t="s">
        <v>963</v>
      </c>
      <c r="AI327" s="137"/>
      <c r="AJ327" s="142"/>
      <c r="AK327" s="137" t="s">
        <v>1016</v>
      </c>
      <c r="AL327" s="137" t="s">
        <v>1305</v>
      </c>
      <c r="AM327" s="137"/>
      <c r="AN327" s="142"/>
      <c r="AO327" s="142"/>
      <c r="AP327" s="142"/>
      <c r="AQ327" s="142"/>
      <c r="AR327" s="146"/>
      <c r="AS327" s="146"/>
      <c r="AT327" s="136" t="s">
        <v>638</v>
      </c>
      <c r="AU327" s="147"/>
      <c r="AV327" s="144"/>
      <c r="AW327" s="143"/>
      <c r="AX327" s="192">
        <f>IFERROR(IF(PAC!$X327="F01 - CAPTAÇÃO DE RECURSO",1,""),"")</f>
        <v>1</v>
      </c>
      <c r="AY327" s="192" t="str">
        <f>IFERROR(IF(PAC!$X327="F02 - LICITAÇÃO",1,""),"")</f>
        <v/>
      </c>
      <c r="AZ327" s="123" t="str">
        <f>IFERROR(IF(PAC!$X$6:$X$581="F03 - EXECUÇÃO DO OBJETO",1,""),"")</f>
        <v/>
      </c>
      <c r="BA327" s="123" t="str">
        <f>IFERROR(IF(PAC!$X$6:$X$581="F04 - CONCLUÍDA",1,""),"")</f>
        <v/>
      </c>
      <c r="BB327" s="190">
        <f>IF(PAC!$R327&gt;0,0,PAC!$Q327)</f>
        <v>800000</v>
      </c>
    </row>
    <row r="328" spans="1:54" s="1" customFormat="1" ht="336" hidden="1" customHeight="1" thickBot="1">
      <c r="A328" s="88">
        <f t="shared" si="5"/>
        <v>323</v>
      </c>
      <c r="B328" s="148">
        <v>2023</v>
      </c>
      <c r="C328" s="71" t="s">
        <v>610</v>
      </c>
      <c r="D328" s="71" t="s">
        <v>996</v>
      </c>
      <c r="E328" s="149" t="s">
        <v>1674</v>
      </c>
      <c r="F328" s="71" t="s">
        <v>450</v>
      </c>
      <c r="G328" s="71" t="s">
        <v>513</v>
      </c>
      <c r="H328" s="150" t="s">
        <v>1228</v>
      </c>
      <c r="I328" s="71" t="s">
        <v>1224</v>
      </c>
      <c r="J328" s="71" t="s">
        <v>361</v>
      </c>
      <c r="K328" s="151"/>
      <c r="L328" s="151">
        <v>2953821.87</v>
      </c>
      <c r="M328" s="151">
        <v>1000000</v>
      </c>
      <c r="N328" s="151"/>
      <c r="O328" s="151"/>
      <c r="P328" s="151"/>
      <c r="Q328" s="20">
        <f>SUM(PAC!$M328:$P328)</f>
        <v>1000000</v>
      </c>
      <c r="R328" s="152"/>
      <c r="S328" s="20">
        <f>IF(PAC!$R328&gt;0,PAC!$R328,PAC!$Q328)</f>
        <v>1000000</v>
      </c>
      <c r="T328" s="152"/>
      <c r="U328" s="153" t="s">
        <v>1556</v>
      </c>
      <c r="V328" s="153"/>
      <c r="W328" s="154">
        <v>9</v>
      </c>
      <c r="X328" s="154" t="s">
        <v>1404</v>
      </c>
      <c r="Y328" s="101" t="s">
        <v>2407</v>
      </c>
      <c r="Z328" s="155"/>
      <c r="AA328" s="156"/>
      <c r="AB328" s="150" t="s">
        <v>1450</v>
      </c>
      <c r="AC328" s="150" t="s">
        <v>2332</v>
      </c>
      <c r="AD328" s="106"/>
      <c r="AE328" s="149" t="s">
        <v>1512</v>
      </c>
      <c r="AF328" s="150" t="s">
        <v>497</v>
      </c>
      <c r="AG328" s="150" t="s">
        <v>669</v>
      </c>
      <c r="AH328" s="150" t="s">
        <v>963</v>
      </c>
      <c r="AI328" s="150"/>
      <c r="AJ328" s="155"/>
      <c r="AK328" s="150" t="s">
        <v>1018</v>
      </c>
      <c r="AL328" s="150" t="s">
        <v>1056</v>
      </c>
      <c r="AM328" s="150"/>
      <c r="AN328" s="155">
        <v>46102</v>
      </c>
      <c r="AO328" s="155">
        <v>46176</v>
      </c>
      <c r="AP328" s="155"/>
      <c r="AQ328" s="155"/>
      <c r="AR328" s="157"/>
      <c r="AS328" s="157"/>
      <c r="AT328" s="149" t="s">
        <v>1723</v>
      </c>
      <c r="AU328" s="150" t="s">
        <v>2314</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996</v>
      </c>
      <c r="E329" s="136" t="s">
        <v>495</v>
      </c>
      <c r="F329" s="134" t="s">
        <v>450</v>
      </c>
      <c r="G329" s="134" t="s">
        <v>513</v>
      </c>
      <c r="H329" s="137" t="s">
        <v>1228</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2364</v>
      </c>
      <c r="U329" s="140" t="s">
        <v>1556</v>
      </c>
      <c r="V329" s="140"/>
      <c r="W329" s="141">
        <v>9</v>
      </c>
      <c r="X329" s="141" t="s">
        <v>1404</v>
      </c>
      <c r="Y329" s="113" t="s">
        <v>2405</v>
      </c>
      <c r="Z329" s="142"/>
      <c r="AA329" s="143"/>
      <c r="AB329" s="137" t="s">
        <v>1445</v>
      </c>
      <c r="AC329" s="137" t="s">
        <v>2881</v>
      </c>
      <c r="AD329" s="144">
        <v>46298</v>
      </c>
      <c r="AE329" s="136" t="s">
        <v>2363</v>
      </c>
      <c r="AF329" s="137" t="s">
        <v>496</v>
      </c>
      <c r="AG329" s="137" t="s">
        <v>674</v>
      </c>
      <c r="AH329" s="137" t="s">
        <v>963</v>
      </c>
      <c r="AI329" s="137"/>
      <c r="AJ329" s="142"/>
      <c r="AK329" s="137" t="s">
        <v>1019</v>
      </c>
      <c r="AL329" s="137" t="s">
        <v>1304</v>
      </c>
      <c r="AM329" s="137"/>
      <c r="AN329" s="142">
        <v>46087</v>
      </c>
      <c r="AO329" s="142">
        <v>46127</v>
      </c>
      <c r="AP329" s="142">
        <v>46170</v>
      </c>
      <c r="AQ329" s="142">
        <v>46237</v>
      </c>
      <c r="AR329" s="142">
        <v>46511</v>
      </c>
      <c r="AS329" s="146"/>
      <c r="AT329" s="136" t="s">
        <v>1719</v>
      </c>
      <c r="AU329" s="147" t="s">
        <v>1982</v>
      </c>
      <c r="AV329" s="144"/>
      <c r="AW329" s="143"/>
      <c r="AX329" s="192" t="str">
        <f>IFERROR(IF(PAC!$X329="F01 - CAPTAÇÃO DE RECURSO",1,""),"")</f>
        <v/>
      </c>
      <c r="AY329" s="192">
        <f>IFERROR(IF(PAC!$X329="F02 - LICITAÇÃO",1,""),"")</f>
        <v>1</v>
      </c>
      <c r="AZ329" s="123" t="str">
        <f>IFERROR(IF(PAC!$X$6:$X$581="F03 - EXECUÇÃO DO OBJETO",1,""),"")</f>
        <v/>
      </c>
      <c r="BA329" s="123" t="str">
        <f>IFERROR(IF(PAC!$X$6:$X$581="F04 - CONCLUÍDA",1,""),"")</f>
        <v/>
      </c>
      <c r="BB329" s="190">
        <f>IF(PAC!$R329&gt;0,0,PAC!$Q329)</f>
        <v>0</v>
      </c>
    </row>
    <row r="330" spans="1:54" s="1" customFormat="1" ht="219" hidden="1" customHeight="1" thickBot="1">
      <c r="A330" s="88">
        <f t="shared" si="5"/>
        <v>325</v>
      </c>
      <c r="B330" s="148">
        <v>2023</v>
      </c>
      <c r="C330" s="71" t="s">
        <v>610</v>
      </c>
      <c r="D330" s="71" t="s">
        <v>996</v>
      </c>
      <c r="E330" s="149" t="s">
        <v>508</v>
      </c>
      <c r="F330" s="71" t="s">
        <v>450</v>
      </c>
      <c r="G330" s="71" t="s">
        <v>513</v>
      </c>
      <c r="H330" s="150" t="s">
        <v>1228</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2364</v>
      </c>
      <c r="U330" s="153" t="s">
        <v>1556</v>
      </c>
      <c r="V330" s="153"/>
      <c r="W330" s="154">
        <v>9</v>
      </c>
      <c r="X330" s="154" t="s">
        <v>1404</v>
      </c>
      <c r="Y330" s="101" t="s">
        <v>2405</v>
      </c>
      <c r="Z330" s="155"/>
      <c r="AA330" s="156"/>
      <c r="AB330" s="150" t="s">
        <v>1445</v>
      </c>
      <c r="AC330" s="150" t="s">
        <v>2881</v>
      </c>
      <c r="AD330" s="158">
        <v>46315</v>
      </c>
      <c r="AE330" s="149" t="s">
        <v>1954</v>
      </c>
      <c r="AF330" s="150" t="s">
        <v>499</v>
      </c>
      <c r="AG330" s="150" t="s">
        <v>675</v>
      </c>
      <c r="AH330" s="150" t="s">
        <v>963</v>
      </c>
      <c r="AI330" s="150"/>
      <c r="AJ330" s="155"/>
      <c r="AK330" s="150" t="s">
        <v>1020</v>
      </c>
      <c r="AL330" s="150" t="s">
        <v>1306</v>
      </c>
      <c r="AM330" s="150"/>
      <c r="AN330" s="155">
        <v>46087</v>
      </c>
      <c r="AO330" s="155">
        <v>46132</v>
      </c>
      <c r="AP330" s="155">
        <v>46175</v>
      </c>
      <c r="AQ330" s="155">
        <v>46254</v>
      </c>
      <c r="AR330" s="155">
        <v>46527</v>
      </c>
      <c r="AS330" s="157"/>
      <c r="AT330" s="149" t="s">
        <v>1720</v>
      </c>
      <c r="AU330" s="159" t="s">
        <v>1983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996</v>
      </c>
      <c r="E331" s="136" t="s">
        <v>1673</v>
      </c>
      <c r="F331" s="134" t="s">
        <v>450</v>
      </c>
      <c r="G331" s="134" t="s">
        <v>513</v>
      </c>
      <c r="H331" s="137" t="s">
        <v>1228</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2365</v>
      </c>
      <c r="U331" s="140" t="s">
        <v>1556</v>
      </c>
      <c r="V331" s="140"/>
      <c r="W331" s="141">
        <v>9</v>
      </c>
      <c r="X331" s="141" t="s">
        <v>1404</v>
      </c>
      <c r="Y331" s="113" t="s">
        <v>2405</v>
      </c>
      <c r="Z331" s="142"/>
      <c r="AA331" s="143"/>
      <c r="AB331" s="137" t="s">
        <v>1445</v>
      </c>
      <c r="AC331" s="137" t="s">
        <v>2881</v>
      </c>
      <c r="AD331" s="144">
        <v>46299</v>
      </c>
      <c r="AE331" s="136" t="s">
        <v>2475</v>
      </c>
      <c r="AF331" s="137" t="s">
        <v>500</v>
      </c>
      <c r="AG331" s="137" t="s">
        <v>676</v>
      </c>
      <c r="AH331" s="137" t="s">
        <v>963</v>
      </c>
      <c r="AI331" s="137"/>
      <c r="AJ331" s="142"/>
      <c r="AK331" s="137" t="s">
        <v>1021</v>
      </c>
      <c r="AL331" s="137" t="s">
        <v>1307</v>
      </c>
      <c r="AM331" s="137"/>
      <c r="AN331" s="142">
        <v>46087</v>
      </c>
      <c r="AO331" s="142">
        <v>46129</v>
      </c>
      <c r="AP331" s="142">
        <v>46182</v>
      </c>
      <c r="AQ331" s="142">
        <v>46238</v>
      </c>
      <c r="AR331" s="142">
        <v>46511</v>
      </c>
      <c r="AS331" s="146"/>
      <c r="AT331" s="136" t="s">
        <v>1721</v>
      </c>
      <c r="AU331" s="147" t="s">
        <v>1984</v>
      </c>
      <c r="AV331" s="144"/>
      <c r="AW331" s="143"/>
      <c r="AX331" s="192" t="str">
        <f>IFERROR(IF(PAC!$X331="F01 - CAPTAÇÃO DE RECURSO",1,""),"")</f>
        <v/>
      </c>
      <c r="AY331" s="192">
        <f>IFERROR(IF(PAC!$X331="F02 - LICITAÇÃO",1,""),"")</f>
        <v>1</v>
      </c>
      <c r="AZ331" s="123" t="str">
        <f>IFERROR(IF(PAC!$X$6:$X$581="F03 - EXECUÇÃO DO OBJETO",1,""),"")</f>
        <v/>
      </c>
      <c r="BA331" s="123" t="str">
        <f>IFERROR(IF(PAC!$X$6:$X$581="F04 - CONCLUÍDA",1,""),"")</f>
        <v/>
      </c>
      <c r="BB331" s="190">
        <f>IF(PAC!$R331&gt;0,0,PAC!$Q331)</f>
        <v>0</v>
      </c>
    </row>
    <row r="332" spans="1:54" s="1" customFormat="1" ht="409.6" hidden="1" thickBot="1">
      <c r="A332" s="88">
        <f t="shared" si="5"/>
        <v>327</v>
      </c>
      <c r="B332" s="148">
        <v>2023</v>
      </c>
      <c r="C332" s="71" t="s">
        <v>610</v>
      </c>
      <c r="D332" s="71" t="s">
        <v>996</v>
      </c>
      <c r="E332" s="149" t="s">
        <v>1672</v>
      </c>
      <c r="F332" s="71" t="s">
        <v>450</v>
      </c>
      <c r="G332" s="71" t="s">
        <v>513</v>
      </c>
      <c r="H332" s="150" t="s">
        <v>1228</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2306</v>
      </c>
      <c r="U332" s="153" t="s">
        <v>1556</v>
      </c>
      <c r="V332" s="153"/>
      <c r="W332" s="154">
        <v>9</v>
      </c>
      <c r="X332" s="154" t="s">
        <v>1404</v>
      </c>
      <c r="Y332" s="101" t="s">
        <v>2405</v>
      </c>
      <c r="Z332" s="155"/>
      <c r="AA332" s="156"/>
      <c r="AB332" s="150" t="s">
        <v>1445</v>
      </c>
      <c r="AC332" s="150" t="s">
        <v>2882</v>
      </c>
      <c r="AD332" s="217">
        <v>46315</v>
      </c>
      <c r="AE332" s="218" t="s">
        <v>1512</v>
      </c>
      <c r="AF332" s="150" t="s">
        <v>501</v>
      </c>
      <c r="AG332" s="150" t="s">
        <v>1309</v>
      </c>
      <c r="AH332" s="150" t="s">
        <v>963</v>
      </c>
      <c r="AI332" s="150"/>
      <c r="AJ332" s="155"/>
      <c r="AK332" s="150" t="s">
        <v>1017</v>
      </c>
      <c r="AL332" s="150" t="s">
        <v>1308</v>
      </c>
      <c r="AM332" s="150"/>
      <c r="AN332" s="155">
        <v>46087</v>
      </c>
      <c r="AO332" s="155">
        <v>46128</v>
      </c>
      <c r="AP332" s="155">
        <v>46211</v>
      </c>
      <c r="AQ332" s="155">
        <v>46254</v>
      </c>
      <c r="AR332" s="155">
        <v>46527</v>
      </c>
      <c r="AS332" s="157"/>
      <c r="AT332" s="149" t="s">
        <v>1722</v>
      </c>
      <c r="AU332" s="159" t="s">
        <v>2298</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996</v>
      </c>
      <c r="E333" s="114" t="s">
        <v>2377</v>
      </c>
      <c r="F333" s="112" t="s">
        <v>577</v>
      </c>
      <c r="G333" s="112" t="s">
        <v>546</v>
      </c>
      <c r="H333" s="115" t="s">
        <v>1230</v>
      </c>
      <c r="I333" s="112" t="s">
        <v>1224</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2281</v>
      </c>
      <c r="U333" s="116" t="s">
        <v>1556</v>
      </c>
      <c r="V333" s="116"/>
      <c r="W333" s="117">
        <v>28</v>
      </c>
      <c r="X333" s="117" t="s">
        <v>1678</v>
      </c>
      <c r="Y333" s="113" t="s">
        <v>2405</v>
      </c>
      <c r="Z333" s="118">
        <v>46902</v>
      </c>
      <c r="AA333" s="119">
        <v>1.39</v>
      </c>
      <c r="AB333" s="115" t="s">
        <v>1458</v>
      </c>
      <c r="AC333" s="160" t="s">
        <v>2526</v>
      </c>
      <c r="AD333" s="120"/>
      <c r="AE333" s="114" t="s">
        <v>2311</v>
      </c>
      <c r="AF333" s="115" t="s">
        <v>552</v>
      </c>
      <c r="AG333" s="115" t="s">
        <v>2370</v>
      </c>
      <c r="AH333" s="115" t="s">
        <v>963</v>
      </c>
      <c r="AI333" s="114"/>
      <c r="AJ333" s="118"/>
      <c r="AK333" s="115" t="s">
        <v>2632</v>
      </c>
      <c r="AL333" s="115" t="s">
        <v>2737</v>
      </c>
      <c r="AM333" s="115"/>
      <c r="AN333" s="118">
        <v>45866</v>
      </c>
      <c r="AO333" s="118">
        <v>45930</v>
      </c>
      <c r="AP333" s="118">
        <v>45979</v>
      </c>
      <c r="AQ333" s="118">
        <v>46051</v>
      </c>
      <c r="AR333" s="121">
        <v>46902</v>
      </c>
      <c r="AS333" s="121">
        <v>46902</v>
      </c>
      <c r="AT333" s="114" t="s">
        <v>1407</v>
      </c>
      <c r="AU333" s="161" t="s">
        <v>1564</v>
      </c>
      <c r="AV333" s="120"/>
      <c r="AW333" s="119"/>
      <c r="AX333" s="192" t="str">
        <f>IFERROR(IF(PAC!$X333="F01 - CAPTAÇÃO DE RECURSO",1,""),"")</f>
        <v/>
      </c>
      <c r="AY333" s="192" t="str">
        <f>IFERROR(IF(PAC!$X333="F02 - LICITAÇÃO",1,""),"")</f>
        <v/>
      </c>
      <c r="AZ333" s="123">
        <f>IFERROR(IF(PAC!$X$6:$X$581="F03 - EXECUÇÃO DO OBJETO",1,""),"")</f>
        <v>1</v>
      </c>
      <c r="BA333" s="123" t="str">
        <f>IFERROR(IF(PAC!$X$6:$X$581="F04 - CONCLUÍDA",1,""),"")</f>
        <v/>
      </c>
      <c r="BB333" s="190">
        <f>IF(PAC!$R333&gt;0,0,PAC!$Q333)</f>
        <v>0</v>
      </c>
    </row>
    <row r="334" spans="1:54" s="1" customFormat="1" ht="192.75" hidden="1" customHeight="1" thickBot="1">
      <c r="A334" s="88">
        <f t="shared" si="5"/>
        <v>329</v>
      </c>
      <c r="B334" s="101">
        <v>2023</v>
      </c>
      <c r="C334" s="88" t="s">
        <v>605</v>
      </c>
      <c r="D334" s="88" t="s">
        <v>996</v>
      </c>
      <c r="E334" s="102" t="s">
        <v>2378</v>
      </c>
      <c r="F334" s="88" t="s">
        <v>577</v>
      </c>
      <c r="G334" s="88" t="s">
        <v>546</v>
      </c>
      <c r="H334" s="40" t="s">
        <v>1230</v>
      </c>
      <c r="I334" s="88" t="s">
        <v>1224</v>
      </c>
      <c r="J334" s="88" t="s">
        <v>361</v>
      </c>
      <c r="K334" s="18"/>
      <c r="L334" s="18"/>
      <c r="M334" s="18">
        <v>14634916.33</v>
      </c>
      <c r="N334" s="18"/>
      <c r="O334" s="18"/>
      <c r="P334" s="18"/>
      <c r="Q334" s="20">
        <f>SUM(PAC!$M334:$P334)</f>
        <v>14634916.33</v>
      </c>
      <c r="R334" s="20">
        <v>14634916.33</v>
      </c>
      <c r="S334" s="20">
        <f>IF(PAC!$R334&gt;0,PAC!$R334,PAC!$Q334)</f>
        <v>14634916.33</v>
      </c>
      <c r="T334" s="20" t="s">
        <v>2274</v>
      </c>
      <c r="U334" s="103" t="s">
        <v>1556</v>
      </c>
      <c r="V334" s="103"/>
      <c r="W334" s="104">
        <v>20</v>
      </c>
      <c r="X334" s="104" t="s">
        <v>1678</v>
      </c>
      <c r="Y334" s="101" t="s">
        <v>2405</v>
      </c>
      <c r="Z334" s="87">
        <v>46822</v>
      </c>
      <c r="AA334" s="105"/>
      <c r="AB334" s="40" t="s">
        <v>1458</v>
      </c>
      <c r="AC334" s="162" t="s">
        <v>2356</v>
      </c>
      <c r="AD334" s="106"/>
      <c r="AE334" s="102" t="s">
        <v>2311</v>
      </c>
      <c r="AF334" s="40" t="s">
        <v>552</v>
      </c>
      <c r="AG334" s="40" t="s">
        <v>2310</v>
      </c>
      <c r="AH334" s="40" t="s">
        <v>963</v>
      </c>
      <c r="AI334" s="102"/>
      <c r="AJ334" s="87"/>
      <c r="AK334" s="40" t="s">
        <v>2308</v>
      </c>
      <c r="AL334" s="40" t="s">
        <v>2739</v>
      </c>
      <c r="AM334" s="40"/>
      <c r="AN334" s="87">
        <v>46076</v>
      </c>
      <c r="AO334" s="87">
        <v>46142</v>
      </c>
      <c r="AP334" s="87">
        <v>46190</v>
      </c>
      <c r="AQ334" s="87">
        <v>46213</v>
      </c>
      <c r="AR334" s="107">
        <v>46822</v>
      </c>
      <c r="AS334" s="107">
        <v>46822</v>
      </c>
      <c r="AT334" s="102" t="s">
        <v>1408</v>
      </c>
      <c r="AU334" s="163" t="s">
        <v>1389</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996</v>
      </c>
      <c r="E335" s="114" t="s">
        <v>2379</v>
      </c>
      <c r="F335" s="112" t="s">
        <v>577</v>
      </c>
      <c r="G335" s="112" t="s">
        <v>546</v>
      </c>
      <c r="H335" s="115" t="s">
        <v>1230</v>
      </c>
      <c r="I335" s="112" t="s">
        <v>1224</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2307</v>
      </c>
      <c r="U335" s="116" t="s">
        <v>1556</v>
      </c>
      <c r="V335" s="116"/>
      <c r="W335" s="117">
        <v>24</v>
      </c>
      <c r="X335" s="117" t="s">
        <v>1678</v>
      </c>
      <c r="Y335" s="113" t="s">
        <v>2405</v>
      </c>
      <c r="Z335" s="118">
        <v>46944</v>
      </c>
      <c r="AA335" s="119"/>
      <c r="AB335" s="115" t="s">
        <v>1458</v>
      </c>
      <c r="AC335" s="160" t="s">
        <v>2357</v>
      </c>
      <c r="AD335" s="120"/>
      <c r="AE335" s="114" t="s">
        <v>2311</v>
      </c>
      <c r="AF335" s="115" t="s">
        <v>552</v>
      </c>
      <c r="AG335" s="115" t="s">
        <v>2312</v>
      </c>
      <c r="AH335" s="115" t="s">
        <v>963</v>
      </c>
      <c r="AI335" s="114"/>
      <c r="AJ335" s="118"/>
      <c r="AK335" s="115" t="s">
        <v>1048</v>
      </c>
      <c r="AL335" s="115" t="s">
        <v>2738</v>
      </c>
      <c r="AM335" s="115"/>
      <c r="AN335" s="118">
        <v>46015</v>
      </c>
      <c r="AO335" s="118">
        <v>46094</v>
      </c>
      <c r="AP335" s="118">
        <v>46121</v>
      </c>
      <c r="AQ335" s="118">
        <v>46213</v>
      </c>
      <c r="AR335" s="121">
        <v>46944</v>
      </c>
      <c r="AS335" s="121">
        <v>46944</v>
      </c>
      <c r="AT335" s="114"/>
      <c r="AU335" s="161" t="s">
        <v>1403</v>
      </c>
      <c r="AV335" s="120"/>
      <c r="AW335" s="119"/>
      <c r="AX335" s="192" t="str">
        <f>IFERROR(IF(PAC!$X335="F01 - CAPTAÇÃO DE RECURSO",1,""),"")</f>
        <v/>
      </c>
      <c r="AY335" s="192" t="str">
        <f>IFERROR(IF(PAC!$X335="F02 - LICITAÇÃO",1,""),"")</f>
        <v/>
      </c>
      <c r="AZ335" s="123">
        <f>IFERROR(IF(PAC!$X$6:$X$581="F03 - EXECUÇÃO DO OBJETO",1,""),"")</f>
        <v>1</v>
      </c>
      <c r="BA335" s="123" t="str">
        <f>IFERROR(IF(PAC!$X$6:$X$581="F04 - CONCLUÍDA",1,""),"")</f>
        <v/>
      </c>
      <c r="BB335" s="190">
        <f>IF(PAC!$R335&gt;0,0,PAC!$Q335)</f>
        <v>0</v>
      </c>
    </row>
    <row r="336" spans="1:54" s="1" customFormat="1" ht="105" hidden="1" customHeight="1" thickBot="1">
      <c r="A336" s="88">
        <f t="shared" si="5"/>
        <v>331</v>
      </c>
      <c r="B336" s="101">
        <v>2023</v>
      </c>
      <c r="C336" s="88" t="s">
        <v>605</v>
      </c>
      <c r="D336" s="88" t="s">
        <v>996</v>
      </c>
      <c r="E336" s="102" t="s">
        <v>2380</v>
      </c>
      <c r="F336" s="88" t="s">
        <v>577</v>
      </c>
      <c r="G336" s="88" t="s">
        <v>546</v>
      </c>
      <c r="H336" s="40" t="s">
        <v>1230</v>
      </c>
      <c r="I336" s="88" t="s">
        <v>1224</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2281</v>
      </c>
      <c r="U336" s="103" t="s">
        <v>1556</v>
      </c>
      <c r="V336" s="103"/>
      <c r="W336" s="104">
        <v>28</v>
      </c>
      <c r="X336" s="104" t="s">
        <v>1678</v>
      </c>
      <c r="Y336" s="101" t="s">
        <v>2405</v>
      </c>
      <c r="Z336" s="87">
        <v>47067</v>
      </c>
      <c r="AA336" s="105"/>
      <c r="AB336" s="40" t="s">
        <v>1458</v>
      </c>
      <c r="AC336" s="162" t="s">
        <v>2366</v>
      </c>
      <c r="AD336" s="106"/>
      <c r="AE336" s="102" t="s">
        <v>2311</v>
      </c>
      <c r="AF336" s="40" t="s">
        <v>552</v>
      </c>
      <c r="AG336" s="40" t="s">
        <v>2313</v>
      </c>
      <c r="AH336" s="40" t="s">
        <v>963</v>
      </c>
      <c r="AI336" s="102"/>
      <c r="AJ336" s="87"/>
      <c r="AK336" s="40" t="s">
        <v>2309</v>
      </c>
      <c r="AL336" s="40" t="s">
        <v>2740</v>
      </c>
      <c r="AM336" s="40"/>
      <c r="AN336" s="87">
        <v>46063</v>
      </c>
      <c r="AO336" s="87">
        <v>46136</v>
      </c>
      <c r="AP336" s="87">
        <v>46190</v>
      </c>
      <c r="AQ336" s="87">
        <v>46213</v>
      </c>
      <c r="AR336" s="107">
        <v>47067</v>
      </c>
      <c r="AS336" s="107">
        <v>47067</v>
      </c>
      <c r="AT336" s="102"/>
      <c r="AU336" s="163" t="s">
        <v>1390</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996</v>
      </c>
      <c r="E337" s="114" t="s">
        <v>2140</v>
      </c>
      <c r="F337" s="112" t="s">
        <v>577</v>
      </c>
      <c r="G337" s="112" t="s">
        <v>546</v>
      </c>
      <c r="H337" s="115" t="s">
        <v>1230</v>
      </c>
      <c r="I337" s="112" t="s">
        <v>1224</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1559</v>
      </c>
      <c r="V337" s="116" t="s">
        <v>1741</v>
      </c>
      <c r="W337" s="117"/>
      <c r="X337" s="117" t="s">
        <v>1405</v>
      </c>
      <c r="Y337" s="113" t="s">
        <v>2408</v>
      </c>
      <c r="Z337" s="118"/>
      <c r="AA337" s="119"/>
      <c r="AB337" s="115" t="s">
        <v>1471</v>
      </c>
      <c r="AC337" s="160" t="s">
        <v>2481</v>
      </c>
      <c r="AD337" s="120">
        <v>46295</v>
      </c>
      <c r="AE337" s="114" t="s">
        <v>1511</v>
      </c>
      <c r="AF337" s="115" t="s">
        <v>592</v>
      </c>
      <c r="AG337" s="115" t="s">
        <v>2108</v>
      </c>
      <c r="AH337" s="115"/>
      <c r="AI337" s="115"/>
      <c r="AJ337" s="118"/>
      <c r="AK337" s="115" t="s">
        <v>1051</v>
      </c>
      <c r="AL337" s="115"/>
      <c r="AM337" s="115"/>
      <c r="AN337" s="118"/>
      <c r="AO337" s="118"/>
      <c r="AP337" s="118"/>
      <c r="AQ337" s="118"/>
      <c r="AR337" s="121"/>
      <c r="AS337" s="121"/>
      <c r="AT337" s="114" t="s">
        <v>2791</v>
      </c>
      <c r="AU337" s="161" t="s">
        <v>1463</v>
      </c>
      <c r="AV337" s="120"/>
      <c r="AW337" s="119"/>
      <c r="AX337" s="192">
        <f>IFERROR(IF(PAC!$X337="F01 - CAPTAÇÃO DE RECURSO",1,""),"")</f>
        <v>1</v>
      </c>
      <c r="AY337" s="192"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hidden="1" customHeight="1" thickBot="1">
      <c r="A338" s="88">
        <f t="shared" si="5"/>
        <v>333</v>
      </c>
      <c r="B338" s="88">
        <v>2025</v>
      </c>
      <c r="C338" s="88" t="s">
        <v>605</v>
      </c>
      <c r="D338" s="88" t="s">
        <v>996</v>
      </c>
      <c r="E338" s="102" t="s">
        <v>2141</v>
      </c>
      <c r="F338" s="88" t="s">
        <v>577</v>
      </c>
      <c r="G338" s="88" t="s">
        <v>546</v>
      </c>
      <c r="H338" s="40" t="s">
        <v>1230</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1559</v>
      </c>
      <c r="V338" s="103" t="s">
        <v>1741</v>
      </c>
      <c r="W338" s="104"/>
      <c r="X338" s="104" t="s">
        <v>1405</v>
      </c>
      <c r="Y338" s="101" t="s">
        <v>2411</v>
      </c>
      <c r="Z338" s="87"/>
      <c r="AA338" s="105"/>
      <c r="AB338" s="40" t="s">
        <v>1495</v>
      </c>
      <c r="AC338" s="40" t="s">
        <v>1914</v>
      </c>
      <c r="AD338" s="106">
        <v>46325</v>
      </c>
      <c r="AE338" s="102" t="s">
        <v>1302</v>
      </c>
      <c r="AF338" s="40" t="s">
        <v>825</v>
      </c>
      <c r="AG338" s="40"/>
      <c r="AH338" s="40"/>
      <c r="AI338" s="40"/>
      <c r="AJ338" s="87"/>
      <c r="AK338" s="40" t="s">
        <v>2657</v>
      </c>
      <c r="AL338" s="40"/>
      <c r="AM338" s="40" t="s">
        <v>715</v>
      </c>
      <c r="AN338" s="87"/>
      <c r="AO338" s="87"/>
      <c r="AP338" s="87"/>
      <c r="AQ338" s="87"/>
      <c r="AR338" s="107"/>
      <c r="AS338" s="107"/>
      <c r="AT338" s="102" t="s">
        <v>2142</v>
      </c>
      <c r="AU338" s="108" t="s">
        <v>1380</v>
      </c>
      <c r="AV338" s="106"/>
      <c r="AW338" s="105" t="s">
        <v>1002</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996</v>
      </c>
      <c r="E339" s="114" t="s">
        <v>2143</v>
      </c>
      <c r="F339" s="112" t="s">
        <v>577</v>
      </c>
      <c r="G339" s="112" t="s">
        <v>546</v>
      </c>
      <c r="H339" s="115" t="s">
        <v>1230</v>
      </c>
      <c r="I339" s="112" t="s">
        <v>1224</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1559</v>
      </c>
      <c r="V339" s="116" t="s">
        <v>1741</v>
      </c>
      <c r="W339" s="117"/>
      <c r="X339" s="117" t="s">
        <v>1405</v>
      </c>
      <c r="Y339" s="113" t="s">
        <v>2411</v>
      </c>
      <c r="Z339" s="118"/>
      <c r="AA339" s="119"/>
      <c r="AB339" s="115" t="s">
        <v>1495</v>
      </c>
      <c r="AC339" s="115" t="s">
        <v>1914</v>
      </c>
      <c r="AD339" s="120">
        <v>46325</v>
      </c>
      <c r="AE339" s="114" t="s">
        <v>1302</v>
      </c>
      <c r="AF339" s="115" t="s">
        <v>826</v>
      </c>
      <c r="AG339" s="115"/>
      <c r="AH339" s="115"/>
      <c r="AI339" s="115"/>
      <c r="AJ339" s="118"/>
      <c r="AK339" s="115" t="s">
        <v>2658</v>
      </c>
      <c r="AL339" s="115"/>
      <c r="AM339" s="115"/>
      <c r="AN339" s="118"/>
      <c r="AO339" s="118"/>
      <c r="AP339" s="118"/>
      <c r="AQ339" s="118"/>
      <c r="AR339" s="121"/>
      <c r="AS339" s="121"/>
      <c r="AT339" s="114" t="s">
        <v>2144</v>
      </c>
      <c r="AU339" s="122" t="s">
        <v>1380</v>
      </c>
      <c r="AV339" s="120"/>
      <c r="AW339" s="119" t="s">
        <v>1002</v>
      </c>
      <c r="AX339" s="192">
        <f>IFERROR(IF(PAC!$X339="F01 - CAPTAÇÃO DE RECURSO",1,""),"")</f>
        <v>1</v>
      </c>
      <c r="AY339" s="192"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hidden="1" customHeight="1" thickBot="1">
      <c r="A340" s="88">
        <f t="shared" si="5"/>
        <v>335</v>
      </c>
      <c r="B340" s="88">
        <v>2025</v>
      </c>
      <c r="C340" s="88" t="s">
        <v>605</v>
      </c>
      <c r="D340" s="88" t="s">
        <v>996</v>
      </c>
      <c r="E340" s="102" t="s">
        <v>2145</v>
      </c>
      <c r="F340" s="88" t="s">
        <v>577</v>
      </c>
      <c r="G340" s="88" t="s">
        <v>546</v>
      </c>
      <c r="H340" s="40" t="s">
        <v>1230</v>
      </c>
      <c r="I340" s="88" t="s">
        <v>1224</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1559</v>
      </c>
      <c r="V340" s="103" t="s">
        <v>1741</v>
      </c>
      <c r="W340" s="104"/>
      <c r="X340" s="104" t="s">
        <v>1405</v>
      </c>
      <c r="Y340" s="101" t="s">
        <v>2411</v>
      </c>
      <c r="Z340" s="87"/>
      <c r="AA340" s="105"/>
      <c r="AB340" s="40" t="s">
        <v>1495</v>
      </c>
      <c r="AC340" s="40" t="s">
        <v>1914</v>
      </c>
      <c r="AD340" s="106">
        <v>46325</v>
      </c>
      <c r="AE340" s="102" t="s">
        <v>1302</v>
      </c>
      <c r="AF340" s="40" t="s">
        <v>827</v>
      </c>
      <c r="AG340" s="40"/>
      <c r="AH340" s="40"/>
      <c r="AI340" s="40"/>
      <c r="AJ340" s="87"/>
      <c r="AK340" s="40" t="s">
        <v>2659</v>
      </c>
      <c r="AL340" s="40"/>
      <c r="AM340" s="40"/>
      <c r="AN340" s="87"/>
      <c r="AO340" s="87"/>
      <c r="AP340" s="87"/>
      <c r="AQ340" s="87"/>
      <c r="AR340" s="107"/>
      <c r="AS340" s="107"/>
      <c r="AT340" s="102" t="s">
        <v>2146</v>
      </c>
      <c r="AU340" s="108" t="s">
        <v>1380</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996</v>
      </c>
      <c r="E341" s="114" t="s">
        <v>2147</v>
      </c>
      <c r="F341" s="112" t="s">
        <v>577</v>
      </c>
      <c r="G341" s="112" t="s">
        <v>546</v>
      </c>
      <c r="H341" s="115" t="s">
        <v>1230</v>
      </c>
      <c r="I341" s="112" t="s">
        <v>1224</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1559</v>
      </c>
      <c r="V341" s="116" t="s">
        <v>1741</v>
      </c>
      <c r="W341" s="117"/>
      <c r="X341" s="117" t="s">
        <v>1405</v>
      </c>
      <c r="Y341" s="113" t="s">
        <v>2411</v>
      </c>
      <c r="Z341" s="118"/>
      <c r="AA341" s="119"/>
      <c r="AB341" s="115" t="s">
        <v>1495</v>
      </c>
      <c r="AC341" s="115" t="s">
        <v>1914</v>
      </c>
      <c r="AD341" s="120">
        <v>46325</v>
      </c>
      <c r="AE341" s="114" t="s">
        <v>1302</v>
      </c>
      <c r="AF341" s="115" t="s">
        <v>828</v>
      </c>
      <c r="AG341" s="115"/>
      <c r="AH341" s="115"/>
      <c r="AI341" s="115"/>
      <c r="AJ341" s="118"/>
      <c r="AK341" s="115" t="s">
        <v>2660</v>
      </c>
      <c r="AL341" s="115"/>
      <c r="AM341" s="115"/>
      <c r="AN341" s="118"/>
      <c r="AO341" s="118"/>
      <c r="AP341" s="118"/>
      <c r="AQ341" s="118"/>
      <c r="AR341" s="121"/>
      <c r="AS341" s="121"/>
      <c r="AT341" s="114" t="s">
        <v>1401</v>
      </c>
      <c r="AU341" s="122" t="s">
        <v>1399</v>
      </c>
      <c r="AV341" s="120"/>
      <c r="AW341" s="119" t="s">
        <v>1002</v>
      </c>
      <c r="AX341" s="192">
        <f>IFERROR(IF(PAC!$X341="F01 - CAPTAÇÃO DE RECURSO",1,""),"")</f>
        <v>1</v>
      </c>
      <c r="AY341" s="192"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hidden="1" customHeight="1" thickBot="1">
      <c r="A342" s="88">
        <f t="shared" si="5"/>
        <v>337</v>
      </c>
      <c r="B342" s="88">
        <v>2025</v>
      </c>
      <c r="C342" s="88" t="s">
        <v>605</v>
      </c>
      <c r="D342" s="88" t="s">
        <v>996</v>
      </c>
      <c r="E342" s="102" t="s">
        <v>2148</v>
      </c>
      <c r="F342" s="88" t="s">
        <v>577</v>
      </c>
      <c r="G342" s="88" t="s">
        <v>546</v>
      </c>
      <c r="H342" s="40" t="s">
        <v>1230</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1559</v>
      </c>
      <c r="V342" s="103" t="s">
        <v>1741</v>
      </c>
      <c r="W342" s="104"/>
      <c r="X342" s="104" t="s">
        <v>1405</v>
      </c>
      <c r="Y342" s="101" t="s">
        <v>2411</v>
      </c>
      <c r="Z342" s="87"/>
      <c r="AA342" s="105"/>
      <c r="AB342" s="40" t="s">
        <v>1495</v>
      </c>
      <c r="AC342" s="40" t="s">
        <v>1914</v>
      </c>
      <c r="AD342" s="106">
        <v>46325</v>
      </c>
      <c r="AE342" s="102" t="s">
        <v>1302</v>
      </c>
      <c r="AF342" s="40" t="s">
        <v>829</v>
      </c>
      <c r="AG342" s="40"/>
      <c r="AH342" s="40"/>
      <c r="AI342" s="40"/>
      <c r="AJ342" s="87"/>
      <c r="AK342" s="40" t="s">
        <v>2665</v>
      </c>
      <c r="AL342" s="40"/>
      <c r="AM342" s="40"/>
      <c r="AN342" s="87"/>
      <c r="AO342" s="87"/>
      <c r="AP342" s="87"/>
      <c r="AQ342" s="87"/>
      <c r="AR342" s="107"/>
      <c r="AS342" s="107"/>
      <c r="AT342" s="128" t="s">
        <v>1402</v>
      </c>
      <c r="AU342" s="108" t="s">
        <v>1400</v>
      </c>
      <c r="AV342" s="106"/>
      <c r="AW342" s="105" t="s">
        <v>1002</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996</v>
      </c>
      <c r="E343" s="114" t="s">
        <v>834</v>
      </c>
      <c r="F343" s="112" t="s">
        <v>577</v>
      </c>
      <c r="G343" s="112" t="s">
        <v>546</v>
      </c>
      <c r="H343" s="115" t="s">
        <v>1230</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1405</v>
      </c>
      <c r="Y343" s="113" t="s">
        <v>2421</v>
      </c>
      <c r="Z343" s="118"/>
      <c r="AA343" s="119"/>
      <c r="AB343" s="115"/>
      <c r="AC343" s="115"/>
      <c r="AD343" s="120"/>
      <c r="AE343" s="114"/>
      <c r="AF343" s="115" t="s">
        <v>830</v>
      </c>
      <c r="AG343" s="115"/>
      <c r="AH343" s="115"/>
      <c r="AI343" s="115"/>
      <c r="AJ343" s="118"/>
      <c r="AK343" s="115"/>
      <c r="AL343" s="115"/>
      <c r="AM343" s="115"/>
      <c r="AN343" s="118"/>
      <c r="AO343" s="118"/>
      <c r="AP343" s="118"/>
      <c r="AQ343" s="118"/>
      <c r="AR343" s="121"/>
      <c r="AS343" s="121"/>
      <c r="AT343" s="114" t="s">
        <v>1243</v>
      </c>
      <c r="AU343" s="122"/>
      <c r="AV343" s="120"/>
      <c r="AW343" s="119"/>
      <c r="AX343" s="192">
        <f>IFERROR(IF(PAC!$X343="F01 - CAPTAÇÃO DE RECURSO",1,""),"")</f>
        <v>1</v>
      </c>
      <c r="AY343" s="192" t="str">
        <f>IFERROR(IF(PAC!$X343="F02 - LICITAÇÃO",1,""),"")</f>
        <v/>
      </c>
      <c r="AZ343" s="123" t="str">
        <f>IFERROR(IF(PAC!$X$6:$X$581="F03 - EXECUÇÃO DO OBJETO",1,""),"")</f>
        <v/>
      </c>
      <c r="BA343" s="123" t="str">
        <f>IFERROR(IF(PAC!$X$6:$X$581="F04 - CONCLUÍDA",1,""),"")</f>
        <v/>
      </c>
      <c r="BB343" s="190">
        <f>IF(PAC!$R343&gt;0,0,PAC!$Q343)</f>
        <v>0</v>
      </c>
    </row>
    <row r="344" spans="1:54" s="1" customFormat="1" ht="147" hidden="1" customHeight="1" thickBot="1">
      <c r="A344" s="88">
        <f t="shared" si="5"/>
        <v>339</v>
      </c>
      <c r="B344" s="88">
        <v>2025</v>
      </c>
      <c r="C344" s="88" t="s">
        <v>605</v>
      </c>
      <c r="D344" s="88" t="s">
        <v>996</v>
      </c>
      <c r="E344" s="102" t="s">
        <v>2149</v>
      </c>
      <c r="F344" s="88" t="s">
        <v>577</v>
      </c>
      <c r="G344" s="88" t="s">
        <v>546</v>
      </c>
      <c r="H344" s="40" t="s">
        <v>1230</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1559</v>
      </c>
      <c r="V344" s="103" t="s">
        <v>1741</v>
      </c>
      <c r="W344" s="104"/>
      <c r="X344" s="104" t="s">
        <v>1405</v>
      </c>
      <c r="Y344" s="101" t="s">
        <v>2411</v>
      </c>
      <c r="Z344" s="87"/>
      <c r="AA344" s="105"/>
      <c r="AB344" s="40" t="s">
        <v>1495</v>
      </c>
      <c r="AC344" s="40" t="s">
        <v>1914</v>
      </c>
      <c r="AD344" s="106">
        <v>46325</v>
      </c>
      <c r="AE344" s="102" t="s">
        <v>1302</v>
      </c>
      <c r="AF344" s="40" t="s">
        <v>831</v>
      </c>
      <c r="AG344" s="40"/>
      <c r="AH344" s="40"/>
      <c r="AI344" s="40"/>
      <c r="AJ344" s="87"/>
      <c r="AK344" s="40" t="s">
        <v>2667</v>
      </c>
      <c r="AL344" s="40"/>
      <c r="AM344" s="40" t="s">
        <v>715</v>
      </c>
      <c r="AN344" s="87"/>
      <c r="AO344" s="87"/>
      <c r="AP344" s="87"/>
      <c r="AQ344" s="87"/>
      <c r="AR344" s="107"/>
      <c r="AS344" s="107"/>
      <c r="AT344" s="128" t="s">
        <v>2150</v>
      </c>
      <c r="AU344" s="108" t="s">
        <v>1380</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996</v>
      </c>
      <c r="E345" s="114" t="s">
        <v>835</v>
      </c>
      <c r="F345" s="112" t="s">
        <v>577</v>
      </c>
      <c r="G345" s="112" t="s">
        <v>546</v>
      </c>
      <c r="H345" s="115" t="s">
        <v>1230</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1405</v>
      </c>
      <c r="Y345" s="113" t="s">
        <v>2421</v>
      </c>
      <c r="Z345" s="118"/>
      <c r="AA345" s="119"/>
      <c r="AB345" s="115"/>
      <c r="AC345" s="115"/>
      <c r="AD345" s="120"/>
      <c r="AE345" s="114"/>
      <c r="AF345" s="115" t="s">
        <v>832</v>
      </c>
      <c r="AG345" s="115"/>
      <c r="AH345" s="115"/>
      <c r="AI345" s="115"/>
      <c r="AJ345" s="118"/>
      <c r="AK345" s="115"/>
      <c r="AL345" s="115"/>
      <c r="AM345" s="115"/>
      <c r="AN345" s="118"/>
      <c r="AO345" s="118"/>
      <c r="AP345" s="118"/>
      <c r="AQ345" s="118"/>
      <c r="AR345" s="121"/>
      <c r="AS345" s="121"/>
      <c r="AT345" s="114" t="s">
        <v>1242</v>
      </c>
      <c r="AU345" s="122"/>
      <c r="AV345" s="120"/>
      <c r="AW345" s="119"/>
      <c r="AX345" s="192">
        <f>IFERROR(IF(PAC!$X345="F01 - CAPTAÇÃO DE RECURSO",1,""),"")</f>
        <v>1</v>
      </c>
      <c r="AY345" s="192" t="str">
        <f>IFERROR(IF(PAC!$X345="F02 - LICITAÇÃO",1,""),"")</f>
        <v/>
      </c>
      <c r="AZ345" s="123" t="str">
        <f>IFERROR(IF(PAC!$X$6:$X$581="F03 - EXECUÇÃO DO OBJETO",1,""),"")</f>
        <v/>
      </c>
      <c r="BA345" s="123" t="str">
        <f>IFERROR(IF(PAC!$X$6:$X$581="F04 - CONCLUÍDA",1,""),"")</f>
        <v/>
      </c>
      <c r="BB345" s="190">
        <f>IF(PAC!$R345&gt;0,0,PAC!$Q345)</f>
        <v>0</v>
      </c>
    </row>
    <row r="346" spans="1:54" s="1" customFormat="1" ht="170.45" hidden="1" customHeight="1" thickBot="1">
      <c r="A346" s="88">
        <f t="shared" si="5"/>
        <v>341</v>
      </c>
      <c r="B346" s="88">
        <v>2025</v>
      </c>
      <c r="C346" s="88" t="s">
        <v>605</v>
      </c>
      <c r="D346" s="88" t="s">
        <v>996</v>
      </c>
      <c r="E346" s="102" t="s">
        <v>2151</v>
      </c>
      <c r="F346" s="88" t="s">
        <v>577</v>
      </c>
      <c r="G346" s="88" t="s">
        <v>546</v>
      </c>
      <c r="H346" s="40" t="s">
        <v>1230</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1559</v>
      </c>
      <c r="V346" s="103" t="s">
        <v>1741</v>
      </c>
      <c r="W346" s="104"/>
      <c r="X346" s="104" t="s">
        <v>1405</v>
      </c>
      <c r="Y346" s="101" t="s">
        <v>2411</v>
      </c>
      <c r="Z346" s="87"/>
      <c r="AA346" s="105"/>
      <c r="AB346" s="40" t="s">
        <v>1495</v>
      </c>
      <c r="AC346" s="40" t="s">
        <v>1914</v>
      </c>
      <c r="AD346" s="106">
        <v>46325</v>
      </c>
      <c r="AE346" s="102" t="s">
        <v>1302</v>
      </c>
      <c r="AF346" s="40" t="s">
        <v>833</v>
      </c>
      <c r="AG346" s="40"/>
      <c r="AH346" s="40"/>
      <c r="AI346" s="40"/>
      <c r="AJ346" s="87"/>
      <c r="AK346" s="40" t="s">
        <v>2668</v>
      </c>
      <c r="AL346" s="40"/>
      <c r="AM346" s="40"/>
      <c r="AN346" s="87"/>
      <c r="AO346" s="87"/>
      <c r="AP346" s="87"/>
      <c r="AQ346" s="87"/>
      <c r="AR346" s="107"/>
      <c r="AS346" s="107"/>
      <c r="AT346" s="128"/>
      <c r="AU346" s="108" t="s">
        <v>1380</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996</v>
      </c>
      <c r="E347" s="114" t="s">
        <v>873</v>
      </c>
      <c r="F347" s="112" t="s">
        <v>577</v>
      </c>
      <c r="G347" s="112" t="s">
        <v>546</v>
      </c>
      <c r="H347" s="115" t="s">
        <v>1230</v>
      </c>
      <c r="I347" s="112" t="s">
        <v>1224</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1405</v>
      </c>
      <c r="Y347" s="113" t="s">
        <v>2421</v>
      </c>
      <c r="Z347" s="118"/>
      <c r="AA347" s="119"/>
      <c r="AB347" s="115"/>
      <c r="AC347" s="115"/>
      <c r="AD347" s="120"/>
      <c r="AE347" s="114"/>
      <c r="AF347" s="115" t="s">
        <v>874</v>
      </c>
      <c r="AG347" s="115"/>
      <c r="AH347" s="115"/>
      <c r="AI347" s="115"/>
      <c r="AJ347" s="118"/>
      <c r="AK347" s="115"/>
      <c r="AL347" s="115"/>
      <c r="AM347" s="115"/>
      <c r="AN347" s="118"/>
      <c r="AO347" s="118"/>
      <c r="AP347" s="118"/>
      <c r="AQ347" s="118"/>
      <c r="AR347" s="121"/>
      <c r="AS347" s="121"/>
      <c r="AT347" s="114" t="s">
        <v>876</v>
      </c>
      <c r="AU347" s="115" t="s">
        <v>990</v>
      </c>
      <c r="AV347" s="120"/>
      <c r="AW347" s="119"/>
      <c r="AX347" s="192">
        <f>IFERROR(IF(PAC!$X347="F01 - CAPTAÇÃO DE RECURSO",1,""),"")</f>
        <v>1</v>
      </c>
      <c r="AY347" s="192" t="str">
        <f>IFERROR(IF(PAC!$X347="F02 - LICITAÇÃO",1,""),"")</f>
        <v/>
      </c>
      <c r="AZ347" s="123" t="str">
        <f>IFERROR(IF(PAC!$X$6:$X$581="F03 - EXECUÇÃO DO OBJETO",1,""),"")</f>
        <v/>
      </c>
      <c r="BA347" s="123" t="str">
        <f>IFERROR(IF(PAC!$X$6:$X$581="F04 - CONCLUÍDA",1,""),"")</f>
        <v/>
      </c>
      <c r="BB347" s="190">
        <f>IF(PAC!$R347&gt;0,0,PAC!$Q347)</f>
        <v>0</v>
      </c>
    </row>
    <row r="348" spans="1:54" s="1" customFormat="1" ht="84" hidden="1" customHeight="1" thickBot="1">
      <c r="A348" s="88">
        <f t="shared" si="5"/>
        <v>343</v>
      </c>
      <c r="B348" s="88">
        <v>2025</v>
      </c>
      <c r="C348" s="88" t="s">
        <v>605</v>
      </c>
      <c r="D348" s="88" t="s">
        <v>996</v>
      </c>
      <c r="E348" s="102" t="s">
        <v>2152</v>
      </c>
      <c r="F348" s="88" t="s">
        <v>577</v>
      </c>
      <c r="G348" s="88" t="s">
        <v>546</v>
      </c>
      <c r="H348" s="40" t="s">
        <v>1230</v>
      </c>
      <c r="I348" s="88" t="s">
        <v>1224</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1559</v>
      </c>
      <c r="V348" s="103" t="s">
        <v>1741</v>
      </c>
      <c r="W348" s="104"/>
      <c r="X348" s="104" t="s">
        <v>1405</v>
      </c>
      <c r="Y348" s="101" t="s">
        <v>2411</v>
      </c>
      <c r="Z348" s="87"/>
      <c r="AA348" s="105"/>
      <c r="AB348" s="40" t="s">
        <v>1495</v>
      </c>
      <c r="AC348" s="40" t="s">
        <v>1914</v>
      </c>
      <c r="AD348" s="106">
        <v>46325</v>
      </c>
      <c r="AE348" s="102" t="s">
        <v>1302</v>
      </c>
      <c r="AF348" s="40" t="s">
        <v>875</v>
      </c>
      <c r="AG348" s="40"/>
      <c r="AH348" s="40"/>
      <c r="AI348" s="40"/>
      <c r="AJ348" s="87"/>
      <c r="AK348" s="40" t="s">
        <v>2669</v>
      </c>
      <c r="AL348" s="40"/>
      <c r="AM348" s="40"/>
      <c r="AN348" s="87"/>
      <c r="AO348" s="87"/>
      <c r="AP348" s="87"/>
      <c r="AQ348" s="87"/>
      <c r="AR348" s="107"/>
      <c r="AS348" s="107"/>
      <c r="AT348" s="102" t="s">
        <v>2153</v>
      </c>
      <c r="AU348" s="108" t="s">
        <v>1380</v>
      </c>
      <c r="AV348" s="106"/>
      <c r="AW348" s="105" t="s">
        <v>706</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996</v>
      </c>
      <c r="E349" s="114" t="s">
        <v>2154</v>
      </c>
      <c r="F349" s="112" t="s">
        <v>577</v>
      </c>
      <c r="G349" s="112" t="s">
        <v>546</v>
      </c>
      <c r="H349" s="115" t="s">
        <v>1230</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1559</v>
      </c>
      <c r="V349" s="116" t="s">
        <v>1741</v>
      </c>
      <c r="W349" s="117"/>
      <c r="X349" s="117" t="s">
        <v>1405</v>
      </c>
      <c r="Y349" s="113" t="s">
        <v>2411</v>
      </c>
      <c r="Z349" s="118"/>
      <c r="AA349" s="119"/>
      <c r="AB349" s="115" t="s">
        <v>1495</v>
      </c>
      <c r="AC349" s="115" t="s">
        <v>1914</v>
      </c>
      <c r="AD349" s="120">
        <v>46325</v>
      </c>
      <c r="AE349" s="114" t="s">
        <v>1302</v>
      </c>
      <c r="AF349" s="115" t="s">
        <v>896</v>
      </c>
      <c r="AG349" s="115"/>
      <c r="AH349" s="115"/>
      <c r="AI349" s="115"/>
      <c r="AJ349" s="118"/>
      <c r="AK349" s="115" t="s">
        <v>2672</v>
      </c>
      <c r="AL349" s="115"/>
      <c r="AM349" s="115"/>
      <c r="AN349" s="118"/>
      <c r="AO349" s="118"/>
      <c r="AP349" s="118"/>
      <c r="AQ349" s="118"/>
      <c r="AR349" s="121"/>
      <c r="AS349" s="121"/>
      <c r="AT349" s="114" t="s">
        <v>1299</v>
      </c>
      <c r="AU349" s="122" t="s">
        <v>1380</v>
      </c>
      <c r="AV349" s="120"/>
      <c r="AW349" s="119"/>
      <c r="AX349" s="192">
        <f>IFERROR(IF(PAC!$X349="F01 - CAPTAÇÃO DE RECURSO",1,""),"")</f>
        <v>1</v>
      </c>
      <c r="AY349" s="192"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hidden="1" customHeight="1" thickBot="1">
      <c r="A350" s="88">
        <f t="shared" si="5"/>
        <v>345</v>
      </c>
      <c r="B350" s="88">
        <v>2025</v>
      </c>
      <c r="C350" s="88" t="s">
        <v>605</v>
      </c>
      <c r="D350" s="88" t="s">
        <v>996</v>
      </c>
      <c r="E350" s="102" t="s">
        <v>1547</v>
      </c>
      <c r="F350" s="88" t="s">
        <v>577</v>
      </c>
      <c r="G350" s="88" t="s">
        <v>546</v>
      </c>
      <c r="H350" s="40" t="s">
        <v>1230</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1405</v>
      </c>
      <c r="Y350" s="101" t="s">
        <v>2421</v>
      </c>
      <c r="Z350" s="87"/>
      <c r="AA350" s="105"/>
      <c r="AB350" s="40"/>
      <c r="AC350" s="40"/>
      <c r="AD350" s="106"/>
      <c r="AE350" s="102"/>
      <c r="AF350" s="40" t="s">
        <v>926</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996</v>
      </c>
      <c r="E351" s="114" t="s">
        <v>2155</v>
      </c>
      <c r="F351" s="112" t="s">
        <v>577</v>
      </c>
      <c r="G351" s="112" t="s">
        <v>546</v>
      </c>
      <c r="H351" s="115" t="s">
        <v>1230</v>
      </c>
      <c r="I351" s="112" t="s">
        <v>1224</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1559</v>
      </c>
      <c r="V351" s="116" t="s">
        <v>1741</v>
      </c>
      <c r="W351" s="117"/>
      <c r="X351" s="117" t="s">
        <v>1405</v>
      </c>
      <c r="Y351" s="113" t="s">
        <v>2411</v>
      </c>
      <c r="Z351" s="118"/>
      <c r="AA351" s="119"/>
      <c r="AB351" s="115" t="s">
        <v>1495</v>
      </c>
      <c r="AC351" s="115" t="s">
        <v>1914</v>
      </c>
      <c r="AD351" s="120">
        <v>46325</v>
      </c>
      <c r="AE351" s="114" t="s">
        <v>1302</v>
      </c>
      <c r="AF351" s="115" t="s">
        <v>927</v>
      </c>
      <c r="AG351" s="115"/>
      <c r="AH351" s="115"/>
      <c r="AI351" s="115"/>
      <c r="AJ351" s="118"/>
      <c r="AK351" s="115" t="s">
        <v>2673</v>
      </c>
      <c r="AL351" s="115"/>
      <c r="AM351" s="115"/>
      <c r="AN351" s="118"/>
      <c r="AO351" s="118"/>
      <c r="AP351" s="118"/>
      <c r="AQ351" s="118"/>
      <c r="AR351" s="121"/>
      <c r="AS351" s="121"/>
      <c r="AT351" s="127" t="s">
        <v>2156</v>
      </c>
      <c r="AU351" s="122" t="s">
        <v>1380</v>
      </c>
      <c r="AV351" s="120"/>
      <c r="AW351" s="119" t="s">
        <v>706</v>
      </c>
      <c r="AX351" s="192">
        <f>IFERROR(IF(PAC!$X351="F01 - CAPTAÇÃO DE RECURSO",1,""),"")</f>
        <v>1</v>
      </c>
      <c r="AY351" s="192"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hidden="1" customHeight="1" thickBot="1">
      <c r="A352" s="88">
        <f t="shared" si="5"/>
        <v>347</v>
      </c>
      <c r="B352" s="88">
        <v>2025</v>
      </c>
      <c r="C352" s="88" t="s">
        <v>605</v>
      </c>
      <c r="D352" s="88" t="s">
        <v>996</v>
      </c>
      <c r="E352" s="102" t="s">
        <v>2157</v>
      </c>
      <c r="F352" s="88" t="s">
        <v>577</v>
      </c>
      <c r="G352" s="88" t="s">
        <v>546</v>
      </c>
      <c r="H352" s="40" t="s">
        <v>1230</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1559</v>
      </c>
      <c r="V352" s="103" t="s">
        <v>1741</v>
      </c>
      <c r="W352" s="104"/>
      <c r="X352" s="104" t="s">
        <v>1405</v>
      </c>
      <c r="Y352" s="101" t="s">
        <v>2411</v>
      </c>
      <c r="Z352" s="87"/>
      <c r="AA352" s="105"/>
      <c r="AB352" s="40" t="s">
        <v>1495</v>
      </c>
      <c r="AC352" s="40" t="s">
        <v>1914</v>
      </c>
      <c r="AD352" s="106">
        <v>46325</v>
      </c>
      <c r="AE352" s="102" t="s">
        <v>1302</v>
      </c>
      <c r="AF352" s="40" t="s">
        <v>986</v>
      </c>
      <c r="AG352" s="40"/>
      <c r="AH352" s="40"/>
      <c r="AI352" s="40"/>
      <c r="AJ352" s="87"/>
      <c r="AK352" s="40" t="s">
        <v>2674</v>
      </c>
      <c r="AL352" s="40"/>
      <c r="AM352" s="40"/>
      <c r="AN352" s="87"/>
      <c r="AO352" s="87"/>
      <c r="AP352" s="87"/>
      <c r="AQ352" s="87"/>
      <c r="AR352" s="107"/>
      <c r="AS352" s="107"/>
      <c r="AT352" s="128" t="s">
        <v>2158</v>
      </c>
      <c r="AU352" s="108" t="s">
        <v>1380</v>
      </c>
      <c r="AV352" s="106"/>
      <c r="AW352" s="105" t="s">
        <v>1002</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996</v>
      </c>
      <c r="E353" s="130" t="s">
        <v>2539</v>
      </c>
      <c r="F353" s="115" t="s">
        <v>577</v>
      </c>
      <c r="G353" s="115" t="s">
        <v>546</v>
      </c>
      <c r="H353" s="112" t="s">
        <v>1230</v>
      </c>
      <c r="I353" s="112" t="s">
        <v>1224</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1548</v>
      </c>
      <c r="V353" s="116"/>
      <c r="W353" s="117"/>
      <c r="X353" s="117" t="s">
        <v>1405</v>
      </c>
      <c r="Y353" s="113" t="s">
        <v>2408</v>
      </c>
      <c r="Z353" s="118">
        <v>46291</v>
      </c>
      <c r="AA353" s="119"/>
      <c r="AB353" s="115" t="s">
        <v>1449</v>
      </c>
      <c r="AC353" s="115" t="s">
        <v>2422</v>
      </c>
      <c r="AD353" s="120">
        <v>46291</v>
      </c>
      <c r="AE353" s="114" t="s">
        <v>2735</v>
      </c>
      <c r="AF353" s="115" t="s">
        <v>552</v>
      </c>
      <c r="AG353" s="115" t="s">
        <v>2396</v>
      </c>
      <c r="AH353" s="115"/>
      <c r="AI353" s="115"/>
      <c r="AJ353" s="118"/>
      <c r="AK353" s="115"/>
      <c r="AL353" s="115"/>
      <c r="AM353" s="115"/>
      <c r="AN353" s="118"/>
      <c r="AO353" s="118"/>
      <c r="AP353" s="118"/>
      <c r="AQ353" s="118"/>
      <c r="AR353" s="121"/>
      <c r="AS353" s="121"/>
      <c r="AT353" s="114"/>
      <c r="AU353" s="122"/>
      <c r="AV353" s="120"/>
      <c r="AW353" s="131"/>
      <c r="AX353" s="192">
        <f>IFERROR(IF(PAC!$X353="F01 - CAPTAÇÃO DE RECURSO",1,""),"")</f>
        <v>1</v>
      </c>
      <c r="AY353" s="192"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hidden="1" customHeight="1" thickBot="1">
      <c r="A354" s="88">
        <f t="shared" si="5"/>
        <v>349</v>
      </c>
      <c r="B354" s="88">
        <v>2023</v>
      </c>
      <c r="C354" s="88" t="s">
        <v>605</v>
      </c>
      <c r="D354" s="88" t="s">
        <v>996</v>
      </c>
      <c r="E354" s="89" t="s">
        <v>2473</v>
      </c>
      <c r="F354" s="40" t="s">
        <v>577</v>
      </c>
      <c r="G354" s="40" t="s">
        <v>546</v>
      </c>
      <c r="H354" s="88" t="s">
        <v>1230</v>
      </c>
      <c r="I354" s="88" t="s">
        <v>1224</v>
      </c>
      <c r="J354" s="88" t="s">
        <v>361</v>
      </c>
      <c r="K354" s="18"/>
      <c r="L354" s="18"/>
      <c r="M354" s="18"/>
      <c r="N354" s="18"/>
      <c r="O354" s="18"/>
      <c r="P354" s="18">
        <v>1208369.17</v>
      </c>
      <c r="Q354" s="20">
        <f>SUM(PAC!$M354:$P354)</f>
        <v>1208369.17</v>
      </c>
      <c r="R354" s="20"/>
      <c r="S354" s="20">
        <f>IF(PAC!$R354&gt;0,PAC!$R354,PAC!$Q354)</f>
        <v>1208369.17</v>
      </c>
      <c r="T354" s="20"/>
      <c r="U354" s="103" t="s">
        <v>1559</v>
      </c>
      <c r="V354" s="103" t="s">
        <v>1741</v>
      </c>
      <c r="W354" s="104">
        <v>9</v>
      </c>
      <c r="X354" s="104" t="s">
        <v>1404</v>
      </c>
      <c r="Y354" s="101" t="s">
        <v>2407</v>
      </c>
      <c r="Z354" s="87">
        <v>46310</v>
      </c>
      <c r="AA354" s="105"/>
      <c r="AB354" s="40" t="s">
        <v>1451</v>
      </c>
      <c r="AC354" s="40" t="s">
        <v>2857</v>
      </c>
      <c r="AD354" s="106">
        <v>46310</v>
      </c>
      <c r="AE354" s="102" t="s">
        <v>2734</v>
      </c>
      <c r="AF354" s="40" t="s">
        <v>592</v>
      </c>
      <c r="AG354" s="40" t="s">
        <v>2108</v>
      </c>
      <c r="AH354" s="40"/>
      <c r="AI354" s="40"/>
      <c r="AJ354" s="87"/>
      <c r="AK354" s="40" t="s">
        <v>2474</v>
      </c>
      <c r="AL354" s="40"/>
      <c r="AM354" s="40"/>
      <c r="AN354" s="87">
        <v>46239</v>
      </c>
      <c r="AO354" s="87">
        <v>46265</v>
      </c>
      <c r="AP354" s="87"/>
      <c r="AQ354" s="87"/>
      <c r="AR354" s="107"/>
      <c r="AS354" s="107"/>
      <c r="AT354" s="102" t="s">
        <v>2493</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996</v>
      </c>
      <c r="E355" s="114" t="s">
        <v>478</v>
      </c>
      <c r="F355" s="112" t="s">
        <v>56</v>
      </c>
      <c r="G355" s="112" t="s">
        <v>505</v>
      </c>
      <c r="H355" s="115" t="s">
        <v>1231</v>
      </c>
      <c r="I355" s="112" t="s">
        <v>468</v>
      </c>
      <c r="J355" s="112" t="s">
        <v>95</v>
      </c>
      <c r="K355" s="31"/>
      <c r="L355" s="31">
        <v>23000000</v>
      </c>
      <c r="M355" s="31">
        <v>17000010</v>
      </c>
      <c r="N355" s="31"/>
      <c r="O355" s="31">
        <v>14330722.390000001</v>
      </c>
      <c r="P355" s="31"/>
      <c r="Q355" s="33">
        <f>SUM(PAC!$M355:$P355)</f>
        <v>31330732.390000001</v>
      </c>
      <c r="R355" s="33">
        <v>27215988.710000001</v>
      </c>
      <c r="S355" s="33">
        <f>IF(PAC!$R355&gt;0,PAC!$R355,PAC!$Q355)</f>
        <v>27215988.710000001</v>
      </c>
      <c r="T355" s="33" t="s">
        <v>1591</v>
      </c>
      <c r="U355" s="116" t="s">
        <v>1550</v>
      </c>
      <c r="V355" s="116"/>
      <c r="W355" s="117">
        <v>12</v>
      </c>
      <c r="X355" s="117" t="s">
        <v>1476</v>
      </c>
      <c r="Y355" s="113" t="s">
        <v>2417</v>
      </c>
      <c r="Z355" s="118">
        <v>46203</v>
      </c>
      <c r="AA355" s="119">
        <v>100</v>
      </c>
      <c r="AB355" s="115"/>
      <c r="AC355" s="115"/>
      <c r="AD355" s="120"/>
      <c r="AE355" s="114" t="s">
        <v>685</v>
      </c>
      <c r="AF355" s="115" t="s">
        <v>482</v>
      </c>
      <c r="AG355" s="115" t="s">
        <v>489</v>
      </c>
      <c r="AH355" s="115" t="s">
        <v>963</v>
      </c>
      <c r="AI355" s="115"/>
      <c r="AJ355" s="118"/>
      <c r="AK355" s="115" t="s">
        <v>1084</v>
      </c>
      <c r="AL355" s="115" t="s">
        <v>1093</v>
      </c>
      <c r="AM355" s="115"/>
      <c r="AN355" s="118">
        <v>45475</v>
      </c>
      <c r="AO355" s="118">
        <v>45519</v>
      </c>
      <c r="AP355" s="118">
        <v>45560</v>
      </c>
      <c r="AQ355" s="118">
        <v>45566</v>
      </c>
      <c r="AR355" s="121">
        <v>45933</v>
      </c>
      <c r="AS355" s="121">
        <v>46203</v>
      </c>
      <c r="AT355" s="114" t="s">
        <v>1908</v>
      </c>
      <c r="AU355" s="122" t="s">
        <v>2159</v>
      </c>
      <c r="AV355" s="120"/>
      <c r="AW355" s="119" t="s">
        <v>481</v>
      </c>
      <c r="AX355" s="192" t="str">
        <f>IFERROR(IF(PAC!$X355="F01 - CAPTAÇÃO DE RECURSO",1,""),"")</f>
        <v/>
      </c>
      <c r="AY355" s="192" t="str">
        <f>IFERROR(IF(PAC!$X355="F02 - LICITAÇÃO",1,""),"")</f>
        <v/>
      </c>
      <c r="AZ355" s="123" t="str">
        <f>IFERROR(IF(PAC!$X$6:$X$581="F03 - EXECUÇÃO DO OBJETO",1,""),"")</f>
        <v/>
      </c>
      <c r="BA355" s="123">
        <f>IFERROR(IF(PAC!$X$6:$X$581="F04 - CONCLUÍDA",1,""),"")</f>
        <v>1</v>
      </c>
      <c r="BB355" s="190">
        <f>IF(PAC!$R355&gt;0,0,PAC!$Q355)</f>
        <v>0</v>
      </c>
    </row>
    <row r="356" spans="1:54" s="1" customFormat="1" ht="150" hidden="1" customHeight="1" thickBot="1">
      <c r="A356" s="88">
        <f t="shared" si="5"/>
        <v>351</v>
      </c>
      <c r="B356" s="101">
        <v>2023</v>
      </c>
      <c r="C356" s="88" t="s">
        <v>605</v>
      </c>
      <c r="D356" s="88" t="s">
        <v>996</v>
      </c>
      <c r="E356" s="102" t="s">
        <v>478</v>
      </c>
      <c r="F356" s="88" t="s">
        <v>56</v>
      </c>
      <c r="G356" s="88" t="s">
        <v>505</v>
      </c>
      <c r="H356" s="40" t="s">
        <v>1231</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1591</v>
      </c>
      <c r="U356" s="103" t="s">
        <v>1550</v>
      </c>
      <c r="V356" s="103"/>
      <c r="W356" s="104">
        <v>12</v>
      </c>
      <c r="X356" s="104" t="s">
        <v>1678</v>
      </c>
      <c r="Y356" s="101" t="s">
        <v>2405</v>
      </c>
      <c r="Z356" s="87">
        <v>46403</v>
      </c>
      <c r="AA356" s="105">
        <v>24.86</v>
      </c>
      <c r="AB356" s="40" t="s">
        <v>1458</v>
      </c>
      <c r="AC356" s="40"/>
      <c r="AD356" s="106"/>
      <c r="AE356" s="102" t="s">
        <v>685</v>
      </c>
      <c r="AF356" s="40" t="s">
        <v>483</v>
      </c>
      <c r="AG356" s="40" t="s">
        <v>490</v>
      </c>
      <c r="AH356" s="40" t="s">
        <v>963</v>
      </c>
      <c r="AI356" s="40"/>
      <c r="AJ356" s="87"/>
      <c r="AK356" s="40" t="s">
        <v>1085</v>
      </c>
      <c r="AL356" s="40" t="s">
        <v>1096</v>
      </c>
      <c r="AM356" s="40"/>
      <c r="AN356" s="87">
        <v>45478</v>
      </c>
      <c r="AO356" s="87">
        <v>45526</v>
      </c>
      <c r="AP356" s="87">
        <v>45801</v>
      </c>
      <c r="AQ356" s="87">
        <v>45579</v>
      </c>
      <c r="AR356" s="107">
        <v>45944</v>
      </c>
      <c r="AS356" s="107">
        <v>46403</v>
      </c>
      <c r="AT356" s="102" t="s">
        <v>1909</v>
      </c>
      <c r="AU356" s="40" t="s">
        <v>1820</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996</v>
      </c>
      <c r="E357" s="114" t="s">
        <v>478</v>
      </c>
      <c r="F357" s="112" t="s">
        <v>56</v>
      </c>
      <c r="G357" s="112" t="s">
        <v>505</v>
      </c>
      <c r="H357" s="115" t="s">
        <v>1231</v>
      </c>
      <c r="I357" s="112" t="s">
        <v>468</v>
      </c>
      <c r="J357" s="112" t="s">
        <v>346</v>
      </c>
      <c r="K357" s="31"/>
      <c r="L357" s="31">
        <v>20000000</v>
      </c>
      <c r="M357" s="31">
        <v>17000010</v>
      </c>
      <c r="N357" s="31"/>
      <c r="O357" s="31">
        <v>12232533.050000001</v>
      </c>
      <c r="P357" s="31"/>
      <c r="Q357" s="33">
        <f>SUM(PAC!$M357:$P357)</f>
        <v>29232543.050000001</v>
      </c>
      <c r="R357" s="33">
        <v>23420259.82</v>
      </c>
      <c r="S357" s="33">
        <f>IF(PAC!$R357&gt;0,PAC!$R357,PAC!$Q357)</f>
        <v>23420259.82</v>
      </c>
      <c r="T357" s="33" t="s">
        <v>1592</v>
      </c>
      <c r="U357" s="116" t="s">
        <v>1550</v>
      </c>
      <c r="V357" s="116"/>
      <c r="W357" s="117">
        <v>12</v>
      </c>
      <c r="X357" s="117" t="s">
        <v>1678</v>
      </c>
      <c r="Y357" s="113" t="s">
        <v>2405</v>
      </c>
      <c r="Z357" s="118">
        <v>46265</v>
      </c>
      <c r="AA357" s="119">
        <v>98.06</v>
      </c>
      <c r="AB357" s="115" t="s">
        <v>1458</v>
      </c>
      <c r="AC357" s="115"/>
      <c r="AD357" s="120"/>
      <c r="AE357" s="114" t="s">
        <v>685</v>
      </c>
      <c r="AF357" s="115" t="s">
        <v>484</v>
      </c>
      <c r="AG357" s="115" t="s">
        <v>491</v>
      </c>
      <c r="AH357" s="115" t="s">
        <v>963</v>
      </c>
      <c r="AI357" s="115"/>
      <c r="AJ357" s="118"/>
      <c r="AK357" s="115" t="s">
        <v>1086</v>
      </c>
      <c r="AL357" s="115" t="s">
        <v>1095</v>
      </c>
      <c r="AM357" s="115"/>
      <c r="AN357" s="118">
        <v>45478</v>
      </c>
      <c r="AO357" s="118">
        <v>45531</v>
      </c>
      <c r="AP357" s="118">
        <v>45598</v>
      </c>
      <c r="AQ357" s="118">
        <v>45604</v>
      </c>
      <c r="AR357" s="121">
        <v>45971</v>
      </c>
      <c r="AS357" s="121">
        <v>46265</v>
      </c>
      <c r="AT357" s="114" t="s">
        <v>1910</v>
      </c>
      <c r="AU357" s="122" t="s">
        <v>2160</v>
      </c>
      <c r="AV357" s="120"/>
      <c r="AW357" s="119" t="s">
        <v>481</v>
      </c>
      <c r="AX357" s="192" t="str">
        <f>IFERROR(IF(PAC!$X357="F01 - CAPTAÇÃO DE RECURSO",1,""),"")</f>
        <v/>
      </c>
      <c r="AY357" s="192" t="str">
        <f>IFERROR(IF(PAC!$X357="F02 - LICITAÇÃO",1,""),"")</f>
        <v/>
      </c>
      <c r="AZ357" s="123">
        <f>IFERROR(IF(PAC!$X$6:$X$581="F03 - EXECUÇÃO DO OBJETO",1,""),"")</f>
        <v>1</v>
      </c>
      <c r="BA357" s="123" t="str">
        <f>IFERROR(IF(PAC!$X$6:$X$581="F04 - CONCLUÍDA",1,""),"")</f>
        <v/>
      </c>
      <c r="BB357" s="190">
        <f>IF(PAC!$R357&gt;0,0,PAC!$Q357)</f>
        <v>0</v>
      </c>
    </row>
    <row r="358" spans="1:54" s="1" customFormat="1" ht="408.95" hidden="1" customHeight="1" thickBot="1">
      <c r="A358" s="88">
        <f t="shared" si="5"/>
        <v>353</v>
      </c>
      <c r="B358" s="88">
        <v>2025</v>
      </c>
      <c r="C358" s="88" t="s">
        <v>605</v>
      </c>
      <c r="D358" s="88" t="s">
        <v>996</v>
      </c>
      <c r="E358" s="102" t="s">
        <v>478</v>
      </c>
      <c r="F358" s="88" t="s">
        <v>56</v>
      </c>
      <c r="G358" s="88" t="s">
        <v>505</v>
      </c>
      <c r="H358" s="40" t="s">
        <v>1231</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2002</v>
      </c>
      <c r="U358" s="103" t="s">
        <v>1550</v>
      </c>
      <c r="V358" s="103"/>
      <c r="W358" s="104">
        <v>12</v>
      </c>
      <c r="X358" s="104" t="s">
        <v>1404</v>
      </c>
      <c r="Y358" s="101" t="s">
        <v>2405</v>
      </c>
      <c r="Z358" s="87"/>
      <c r="AA358" s="105">
        <v>6</v>
      </c>
      <c r="AB358" s="40" t="s">
        <v>1455</v>
      </c>
      <c r="AC358" s="40" t="s">
        <v>2275</v>
      </c>
      <c r="AD358" s="106"/>
      <c r="AE358" s="164"/>
      <c r="AF358" s="40" t="s">
        <v>1821</v>
      </c>
      <c r="AG358" s="40" t="s">
        <v>1584</v>
      </c>
      <c r="AH358" s="40" t="s">
        <v>963</v>
      </c>
      <c r="AI358" s="40"/>
      <c r="AJ358" s="87"/>
      <c r="AK358" s="40" t="s">
        <v>2043</v>
      </c>
      <c r="AL358" s="40" t="s">
        <v>2046</v>
      </c>
      <c r="AM358" s="40" t="s">
        <v>714</v>
      </c>
      <c r="AN358" s="87">
        <v>46063</v>
      </c>
      <c r="AO358" s="87">
        <v>46120</v>
      </c>
      <c r="AP358" s="87">
        <v>46158</v>
      </c>
      <c r="AQ358" s="87">
        <v>46161</v>
      </c>
      <c r="AR358" s="107">
        <v>46525</v>
      </c>
      <c r="AS358" s="107">
        <v>46525</v>
      </c>
      <c r="AT358" s="102" t="s">
        <v>2276</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996</v>
      </c>
      <c r="E359" s="114" t="s">
        <v>478</v>
      </c>
      <c r="F359" s="112" t="s">
        <v>56</v>
      </c>
      <c r="G359" s="112" t="s">
        <v>505</v>
      </c>
      <c r="H359" s="115" t="s">
        <v>1231</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2255</v>
      </c>
      <c r="U359" s="116" t="s">
        <v>1556</v>
      </c>
      <c r="V359" s="116"/>
      <c r="W359" s="117">
        <v>10</v>
      </c>
      <c r="X359" s="117" t="s">
        <v>1404</v>
      </c>
      <c r="Y359" s="113" t="s">
        <v>2405</v>
      </c>
      <c r="Z359" s="118"/>
      <c r="AA359" s="119">
        <v>1.1000000000000001</v>
      </c>
      <c r="AB359" s="115" t="s">
        <v>1455</v>
      </c>
      <c r="AC359" s="115" t="s">
        <v>2275</v>
      </c>
      <c r="AD359" s="120"/>
      <c r="AE359" s="165"/>
      <c r="AF359" s="115" t="s">
        <v>1822</v>
      </c>
      <c r="AG359" s="115" t="s">
        <v>1585</v>
      </c>
      <c r="AH359" s="115" t="s">
        <v>963</v>
      </c>
      <c r="AI359" s="115"/>
      <c r="AJ359" s="118"/>
      <c r="AK359" s="115" t="s">
        <v>2044</v>
      </c>
      <c r="AL359" s="115" t="s">
        <v>2047</v>
      </c>
      <c r="AM359" s="115" t="s">
        <v>715</v>
      </c>
      <c r="AN359" s="118">
        <v>46063</v>
      </c>
      <c r="AO359" s="118">
        <v>46171</v>
      </c>
      <c r="AP359" s="118">
        <v>46192</v>
      </c>
      <c r="AQ359" s="118">
        <v>46192</v>
      </c>
      <c r="AR359" s="121">
        <v>46557</v>
      </c>
      <c r="AS359" s="121">
        <v>46557</v>
      </c>
      <c r="AT359" s="114" t="s">
        <v>2277</v>
      </c>
      <c r="AU359" s="122"/>
      <c r="AV359" s="120"/>
      <c r="AW359" s="119" t="s">
        <v>481</v>
      </c>
      <c r="AX359" s="192" t="str">
        <f>IFERROR(IF(PAC!$X359="F01 - CAPTAÇÃO DE RECURSO",1,""),"")</f>
        <v/>
      </c>
      <c r="AY359" s="192">
        <f>IFERROR(IF(PAC!$X359="F02 - LICITAÇÃO",1,""),"")</f>
        <v>1</v>
      </c>
      <c r="AZ359" s="123" t="str">
        <f>IFERROR(IF(PAC!$X$6:$X$581="F03 - EXECUÇÃO DO OBJETO",1,""),"")</f>
        <v/>
      </c>
      <c r="BA359" s="123" t="str">
        <f>IFERROR(IF(PAC!$X$6:$X$581="F04 - CONCLUÍDA",1,""),"")</f>
        <v/>
      </c>
      <c r="BB359" s="190">
        <f>IF(PAC!$R359&gt;0,0,PAC!$Q359)</f>
        <v>0</v>
      </c>
    </row>
    <row r="360" spans="1:54" s="1" customFormat="1" ht="84.75" hidden="1" thickBot="1">
      <c r="A360" s="88">
        <f t="shared" si="5"/>
        <v>355</v>
      </c>
      <c r="B360" s="88">
        <v>2025</v>
      </c>
      <c r="C360" s="88" t="s">
        <v>605</v>
      </c>
      <c r="D360" s="88" t="s">
        <v>996</v>
      </c>
      <c r="E360" s="102" t="s">
        <v>478</v>
      </c>
      <c r="F360" s="88" t="s">
        <v>56</v>
      </c>
      <c r="G360" s="88" t="s">
        <v>505</v>
      </c>
      <c r="H360" s="40" t="s">
        <v>1231</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1998</v>
      </c>
      <c r="U360" s="103" t="s">
        <v>1550</v>
      </c>
      <c r="V360" s="103"/>
      <c r="W360" s="104">
        <v>12</v>
      </c>
      <c r="X360" s="104" t="s">
        <v>1678</v>
      </c>
      <c r="Y360" s="101" t="s">
        <v>2405</v>
      </c>
      <c r="Z360" s="87">
        <v>46506</v>
      </c>
      <c r="AA360" s="105">
        <v>2.3199999999999998</v>
      </c>
      <c r="AB360" s="40" t="s">
        <v>1458</v>
      </c>
      <c r="AC360" s="40" t="s">
        <v>1478</v>
      </c>
      <c r="AD360" s="106"/>
      <c r="AE360" s="102"/>
      <c r="AF360" s="40" t="s">
        <v>1823</v>
      </c>
      <c r="AG360" s="40" t="s">
        <v>2054</v>
      </c>
      <c r="AH360" s="40" t="s">
        <v>963</v>
      </c>
      <c r="AI360" s="40"/>
      <c r="AJ360" s="87"/>
      <c r="AK360" s="40" t="s">
        <v>2000</v>
      </c>
      <c r="AL360" s="40" t="s">
        <v>1999</v>
      </c>
      <c r="AM360" s="40" t="s">
        <v>714</v>
      </c>
      <c r="AN360" s="87">
        <v>46063</v>
      </c>
      <c r="AO360" s="87">
        <v>46118</v>
      </c>
      <c r="AP360" s="87">
        <v>46141</v>
      </c>
      <c r="AQ360" s="87">
        <v>46141</v>
      </c>
      <c r="AR360" s="107">
        <v>46506</v>
      </c>
      <c r="AS360" s="107">
        <v>46506</v>
      </c>
      <c r="AT360" s="102" t="s">
        <v>2283</v>
      </c>
      <c r="AU360" s="40" t="s">
        <v>2284</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hidden="1" thickBot="1">
      <c r="A361" s="112">
        <f t="shared" si="5"/>
        <v>356</v>
      </c>
      <c r="B361" s="113">
        <v>2023</v>
      </c>
      <c r="C361" s="112" t="s">
        <v>610</v>
      </c>
      <c r="D361" s="112" t="s">
        <v>996</v>
      </c>
      <c r="E361" s="114" t="s">
        <v>1382</v>
      </c>
      <c r="F361" s="112" t="s">
        <v>577</v>
      </c>
      <c r="G361" s="112" t="s">
        <v>569</v>
      </c>
      <c r="H361" s="115" t="s">
        <v>1230</v>
      </c>
      <c r="I361" s="112" t="s">
        <v>1224</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1639</v>
      </c>
      <c r="U361" s="116" t="s">
        <v>1548</v>
      </c>
      <c r="V361" s="116"/>
      <c r="W361" s="117">
        <v>13</v>
      </c>
      <c r="X361" s="117" t="s">
        <v>1678</v>
      </c>
      <c r="Y361" s="113" t="s">
        <v>2405</v>
      </c>
      <c r="Z361" s="118">
        <v>46514</v>
      </c>
      <c r="AA361" s="119">
        <v>1.6</v>
      </c>
      <c r="AB361" s="115" t="s">
        <v>1458</v>
      </c>
      <c r="AC361" s="114" t="s">
        <v>2587</v>
      </c>
      <c r="AD361" s="120">
        <v>46514</v>
      </c>
      <c r="AE361" s="114"/>
      <c r="AF361" s="115" t="s">
        <v>607</v>
      </c>
      <c r="AG361" s="115" t="s">
        <v>2490</v>
      </c>
      <c r="AH361" s="115" t="s">
        <v>963</v>
      </c>
      <c r="AI361" s="115"/>
      <c r="AJ361" s="118"/>
      <c r="AK361" s="115"/>
      <c r="AL361" s="115"/>
      <c r="AM361" s="115"/>
      <c r="AN361" s="118">
        <v>45887</v>
      </c>
      <c r="AO361" s="118">
        <v>45909</v>
      </c>
      <c r="AP361" s="118">
        <v>45965</v>
      </c>
      <c r="AQ361" s="118">
        <v>46119</v>
      </c>
      <c r="AR361" s="121">
        <v>46514</v>
      </c>
      <c r="AS361" s="121">
        <v>46514</v>
      </c>
      <c r="AT361" s="114" t="s">
        <v>2485</v>
      </c>
      <c r="AU361" s="127" t="s">
        <v>1388</v>
      </c>
      <c r="AV361" s="120"/>
      <c r="AW361" s="119"/>
      <c r="AX361" s="192" t="str">
        <f>IFERROR(IF(PAC!$X361="F01 - CAPTAÇÃO DE RECURSO",1,""),"")</f>
        <v/>
      </c>
      <c r="AY361" s="192" t="str">
        <f>IFERROR(IF(PAC!$X361="F02 - LICITAÇÃO",1,""),"")</f>
        <v/>
      </c>
      <c r="AZ361" s="123">
        <f>IFERROR(IF(PAC!$X$6:$X$581="F03 - EXECUÇÃO DO OBJETO",1,""),"")</f>
        <v>1</v>
      </c>
      <c r="BA361" s="123" t="str">
        <f>IFERROR(IF(PAC!$X$6:$X$581="F04 - CONCLUÍDA",1,""),"")</f>
        <v/>
      </c>
      <c r="BB361" s="190">
        <f>IF(PAC!$R361&gt;0,0,PAC!$Q361)</f>
        <v>0</v>
      </c>
    </row>
    <row r="362" spans="1:54" s="1" customFormat="1" ht="147.75" hidden="1" thickBot="1">
      <c r="A362" s="88">
        <f>ROW()-5</f>
        <v>357</v>
      </c>
      <c r="B362" s="101">
        <v>2023</v>
      </c>
      <c r="C362" s="88" t="s">
        <v>610</v>
      </c>
      <c r="D362" s="88" t="s">
        <v>996</v>
      </c>
      <c r="E362" s="102" t="s">
        <v>1383</v>
      </c>
      <c r="F362" s="88" t="s">
        <v>577</v>
      </c>
      <c r="G362" s="88" t="s">
        <v>569</v>
      </c>
      <c r="H362" s="40" t="s">
        <v>1230</v>
      </c>
      <c r="I362" s="88" t="s">
        <v>1224</v>
      </c>
      <c r="J362" s="88" t="s">
        <v>359</v>
      </c>
      <c r="K362" s="18"/>
      <c r="L362" s="18">
        <v>780000</v>
      </c>
      <c r="M362" s="18">
        <v>780000</v>
      </c>
      <c r="N362" s="18"/>
      <c r="O362" s="18"/>
      <c r="P362" s="18"/>
      <c r="Q362" s="20">
        <f>SUM(PAC!$M362:$P362)</f>
        <v>780000</v>
      </c>
      <c r="R362" s="20">
        <v>355403.13</v>
      </c>
      <c r="S362" s="20">
        <f>IF(PAC!$R362&gt;0,PAC!$R362,PAC!$Q362)</f>
        <v>355403.13</v>
      </c>
      <c r="T362" s="20" t="s">
        <v>1639</v>
      </c>
      <c r="U362" s="103" t="s">
        <v>1548</v>
      </c>
      <c r="V362" s="103"/>
      <c r="W362" s="104">
        <v>13</v>
      </c>
      <c r="X362" s="104" t="s">
        <v>1678</v>
      </c>
      <c r="Y362" s="101" t="s">
        <v>2405</v>
      </c>
      <c r="Z362" s="87">
        <v>46514</v>
      </c>
      <c r="AA362" s="105">
        <v>1.76</v>
      </c>
      <c r="AB362" s="40" t="s">
        <v>1458</v>
      </c>
      <c r="AC362" s="102" t="s">
        <v>2587</v>
      </c>
      <c r="AD362" s="106">
        <v>46514</v>
      </c>
      <c r="AE362" s="102"/>
      <c r="AF362" s="40" t="s">
        <v>607</v>
      </c>
      <c r="AG362" s="40" t="s">
        <v>2489</v>
      </c>
      <c r="AH362" s="40" t="s">
        <v>963</v>
      </c>
      <c r="AI362" s="40"/>
      <c r="AJ362" s="87"/>
      <c r="AK362" s="40" t="s">
        <v>2640</v>
      </c>
      <c r="AL362" s="40"/>
      <c r="AM362" s="40"/>
      <c r="AN362" s="87">
        <v>45887</v>
      </c>
      <c r="AO362" s="87">
        <v>45909</v>
      </c>
      <c r="AP362" s="87">
        <v>45965</v>
      </c>
      <c r="AQ362" s="87">
        <v>46119</v>
      </c>
      <c r="AR362" s="107">
        <v>46514</v>
      </c>
      <c r="AS362" s="107">
        <v>46514</v>
      </c>
      <c r="AT362" s="102" t="s">
        <v>2486</v>
      </c>
      <c r="AU362" s="128" t="s">
        <v>1388</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hidden="1" thickBot="1">
      <c r="A363" s="112">
        <f t="shared" si="5"/>
        <v>358</v>
      </c>
      <c r="B363" s="113">
        <v>2023</v>
      </c>
      <c r="C363" s="112" t="s">
        <v>610</v>
      </c>
      <c r="D363" s="112" t="s">
        <v>996</v>
      </c>
      <c r="E363" s="114" t="s">
        <v>553</v>
      </c>
      <c r="F363" s="112" t="s">
        <v>577</v>
      </c>
      <c r="G363" s="112" t="s">
        <v>569</v>
      </c>
      <c r="H363" s="115" t="s">
        <v>1230</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1556</v>
      </c>
      <c r="V363" s="116"/>
      <c r="W363" s="117"/>
      <c r="X363" s="117" t="s">
        <v>1404</v>
      </c>
      <c r="Y363" s="113" t="s">
        <v>2407</v>
      </c>
      <c r="Z363" s="118">
        <v>46329</v>
      </c>
      <c r="AA363" s="119"/>
      <c r="AB363" s="115" t="s">
        <v>1450</v>
      </c>
      <c r="AC363" s="114" t="s">
        <v>2631</v>
      </c>
      <c r="AD363" s="120">
        <v>46329</v>
      </c>
      <c r="AE363" s="114" t="s">
        <v>2635</v>
      </c>
      <c r="AF363" s="115" t="s">
        <v>609</v>
      </c>
      <c r="AG363" s="115" t="s">
        <v>2109</v>
      </c>
      <c r="AH363" s="115" t="s">
        <v>963</v>
      </c>
      <c r="AI363" s="115"/>
      <c r="AJ363" s="118"/>
      <c r="AK363" s="115" t="s">
        <v>2639</v>
      </c>
      <c r="AL363" s="115"/>
      <c r="AM363" s="115"/>
      <c r="AN363" s="118">
        <v>46262</v>
      </c>
      <c r="AO363" s="118">
        <v>46329</v>
      </c>
      <c r="AP363" s="118"/>
      <c r="AQ363" s="118"/>
      <c r="AR363" s="121"/>
      <c r="AS363" s="121"/>
      <c r="AT363" s="114" t="s">
        <v>2487</v>
      </c>
      <c r="AU363" s="127" t="s">
        <v>1387</v>
      </c>
      <c r="AV363" s="120"/>
      <c r="AW363" s="119"/>
      <c r="AX363" s="192" t="str">
        <f>IFERROR(IF(PAC!$X363="F01 - CAPTAÇÃO DE RECURSO",1,""),"")</f>
        <v/>
      </c>
      <c r="AY363" s="192">
        <f>IFERROR(IF(PAC!$X363="F02 - LICITAÇÃO",1,""),"")</f>
        <v>1</v>
      </c>
      <c r="AZ363" s="123" t="str">
        <f>IFERROR(IF(PAC!$X$6:$X$581="F03 - EXECUÇÃO DO OBJETO",1,""),"")</f>
        <v/>
      </c>
      <c r="BA363" s="123" t="str">
        <f>IFERROR(IF(PAC!$X$6:$X$581="F04 - CONCLUÍDA",1,""),"")</f>
        <v/>
      </c>
      <c r="BB363" s="190">
        <f>IF(PAC!$R363&gt;0,0,PAC!$Q363)</f>
        <v>1000000</v>
      </c>
    </row>
    <row r="364" spans="1:54" s="1" customFormat="1" ht="105.75" hidden="1" thickBot="1">
      <c r="A364" s="88">
        <f t="shared" si="5"/>
        <v>359</v>
      </c>
      <c r="B364" s="101">
        <v>2023</v>
      </c>
      <c r="C364" s="88" t="s">
        <v>610</v>
      </c>
      <c r="D364" s="88" t="s">
        <v>996</v>
      </c>
      <c r="E364" s="102" t="s">
        <v>707</v>
      </c>
      <c r="F364" s="88" t="s">
        <v>577</v>
      </c>
      <c r="G364" s="88" t="s">
        <v>569</v>
      </c>
      <c r="H364" s="40" t="s">
        <v>1230</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1556</v>
      </c>
      <c r="V364" s="103"/>
      <c r="W364" s="104"/>
      <c r="X364" s="104" t="s">
        <v>1404</v>
      </c>
      <c r="Y364" s="101" t="s">
        <v>2407</v>
      </c>
      <c r="Z364" s="87">
        <v>46330</v>
      </c>
      <c r="AA364" s="105"/>
      <c r="AB364" s="40" t="s">
        <v>1450</v>
      </c>
      <c r="AC364" s="102" t="s">
        <v>2631</v>
      </c>
      <c r="AD364" s="106">
        <v>46330</v>
      </c>
      <c r="AE364" s="102" t="s">
        <v>2635</v>
      </c>
      <c r="AF364" s="40" t="s">
        <v>608</v>
      </c>
      <c r="AG364" s="40" t="s">
        <v>2491</v>
      </c>
      <c r="AH364" s="40" t="s">
        <v>963</v>
      </c>
      <c r="AI364" s="40"/>
      <c r="AJ364" s="87"/>
      <c r="AK364" s="40" t="s">
        <v>2638</v>
      </c>
      <c r="AL364" s="40"/>
      <c r="AM364" s="40"/>
      <c r="AN364" s="87">
        <v>46262</v>
      </c>
      <c r="AO364" s="87">
        <v>46330</v>
      </c>
      <c r="AP364" s="87"/>
      <c r="AQ364" s="87"/>
      <c r="AR364" s="107"/>
      <c r="AS364" s="107"/>
      <c r="AT364" s="102" t="s">
        <v>2488</v>
      </c>
      <c r="AU364" s="128" t="s">
        <v>1387</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05.75" hidden="1" thickBot="1">
      <c r="A365" s="112">
        <f t="shared" si="5"/>
        <v>360</v>
      </c>
      <c r="B365" s="113">
        <v>2023</v>
      </c>
      <c r="C365" s="112" t="s">
        <v>610</v>
      </c>
      <c r="D365" s="112" t="s">
        <v>996</v>
      </c>
      <c r="E365" s="114" t="s">
        <v>708</v>
      </c>
      <c r="F365" s="112" t="s">
        <v>577</v>
      </c>
      <c r="G365" s="112" t="s">
        <v>569</v>
      </c>
      <c r="H365" s="115" t="s">
        <v>1230</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1556</v>
      </c>
      <c r="V365" s="116"/>
      <c r="W365" s="117"/>
      <c r="X365" s="117" t="s">
        <v>1404</v>
      </c>
      <c r="Y365" s="113" t="s">
        <v>2407</v>
      </c>
      <c r="Z365" s="118">
        <v>46330</v>
      </c>
      <c r="AA365" s="119"/>
      <c r="AB365" s="115" t="s">
        <v>1450</v>
      </c>
      <c r="AC365" s="114" t="s">
        <v>2631</v>
      </c>
      <c r="AD365" s="120">
        <v>46330</v>
      </c>
      <c r="AE365" s="114" t="s">
        <v>2635</v>
      </c>
      <c r="AF365" s="115" t="s">
        <v>608</v>
      </c>
      <c r="AG365" s="115" t="s">
        <v>2491</v>
      </c>
      <c r="AH365" s="115" t="s">
        <v>963</v>
      </c>
      <c r="AI365" s="115"/>
      <c r="AJ365" s="118"/>
      <c r="AK365" s="115"/>
      <c r="AL365" s="115"/>
      <c r="AM365" s="115"/>
      <c r="AN365" s="118">
        <v>46262</v>
      </c>
      <c r="AO365" s="118">
        <v>46330</v>
      </c>
      <c r="AP365" s="118"/>
      <c r="AQ365" s="118"/>
      <c r="AR365" s="121"/>
      <c r="AS365" s="121"/>
      <c r="AT365" s="114" t="s">
        <v>2488</v>
      </c>
      <c r="AU365" s="127" t="s">
        <v>1387</v>
      </c>
      <c r="AV365" s="120"/>
      <c r="AW365" s="119"/>
      <c r="AX365" s="192" t="str">
        <f>IFERROR(IF(PAC!$X365="F01 - CAPTAÇÃO DE RECURSO",1,""),"")</f>
        <v/>
      </c>
      <c r="AY365" s="192">
        <f>IFERROR(IF(PAC!$X365="F02 - LICITAÇÃO",1,""),"")</f>
        <v>1</v>
      </c>
      <c r="AZ365" s="123" t="str">
        <f>IFERROR(IF(PAC!$X$6:$X$581="F03 - EXECUÇÃO DO OBJETO",1,""),"")</f>
        <v/>
      </c>
      <c r="BA365" s="123" t="str">
        <f>IFERROR(IF(PAC!$X$6:$X$581="F04 - CONCLUÍDA",1,""),"")</f>
        <v/>
      </c>
      <c r="BB365" s="190">
        <f>IF(PAC!$R365&gt;0,0,PAC!$Q365)</f>
        <v>3000000</v>
      </c>
    </row>
    <row r="366" spans="1:54" s="1" customFormat="1" ht="105.75" hidden="1" thickBot="1">
      <c r="A366" s="88">
        <f t="shared" si="5"/>
        <v>361</v>
      </c>
      <c r="B366" s="101">
        <v>2023</v>
      </c>
      <c r="C366" s="88" t="s">
        <v>610</v>
      </c>
      <c r="D366" s="88" t="s">
        <v>996</v>
      </c>
      <c r="E366" s="102" t="s">
        <v>709</v>
      </c>
      <c r="F366" s="88" t="s">
        <v>577</v>
      </c>
      <c r="G366" s="88" t="s">
        <v>569</v>
      </c>
      <c r="H366" s="40" t="s">
        <v>1230</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1556</v>
      </c>
      <c r="V366" s="103"/>
      <c r="W366" s="104"/>
      <c r="X366" s="104" t="s">
        <v>1404</v>
      </c>
      <c r="Y366" s="101" t="s">
        <v>2407</v>
      </c>
      <c r="Z366" s="87">
        <v>46330</v>
      </c>
      <c r="AA366" s="105"/>
      <c r="AB366" s="40" t="s">
        <v>1450</v>
      </c>
      <c r="AC366" s="102" t="s">
        <v>2631</v>
      </c>
      <c r="AD366" s="106">
        <v>46330</v>
      </c>
      <c r="AE366" s="102" t="s">
        <v>2635</v>
      </c>
      <c r="AF366" s="40" t="s">
        <v>608</v>
      </c>
      <c r="AG366" s="40" t="s">
        <v>2491</v>
      </c>
      <c r="AH366" s="40" t="s">
        <v>963</v>
      </c>
      <c r="AI366" s="40"/>
      <c r="AJ366" s="87"/>
      <c r="AK366" s="40" t="s">
        <v>2637</v>
      </c>
      <c r="AL366" s="40"/>
      <c r="AM366" s="40"/>
      <c r="AN366" s="87">
        <v>46262</v>
      </c>
      <c r="AO366" s="87">
        <v>46330</v>
      </c>
      <c r="AP366" s="87"/>
      <c r="AQ366" s="87"/>
      <c r="AR366" s="107"/>
      <c r="AS366" s="107"/>
      <c r="AT366" s="102" t="s">
        <v>2488</v>
      </c>
      <c r="AU366" s="128" t="s">
        <v>1387</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05.75" hidden="1" thickBot="1">
      <c r="A367" s="112">
        <f t="shared" si="5"/>
        <v>362</v>
      </c>
      <c r="B367" s="113">
        <v>2023</v>
      </c>
      <c r="C367" s="112" t="s">
        <v>610</v>
      </c>
      <c r="D367" s="112" t="s">
        <v>996</v>
      </c>
      <c r="E367" s="114" t="s">
        <v>710</v>
      </c>
      <c r="F367" s="112" t="s">
        <v>577</v>
      </c>
      <c r="G367" s="112" t="s">
        <v>569</v>
      </c>
      <c r="H367" s="115" t="s">
        <v>1230</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1556</v>
      </c>
      <c r="V367" s="116"/>
      <c r="W367" s="117"/>
      <c r="X367" s="117" t="s">
        <v>1404</v>
      </c>
      <c r="Y367" s="113" t="s">
        <v>2407</v>
      </c>
      <c r="Z367" s="118">
        <v>46330</v>
      </c>
      <c r="AA367" s="119"/>
      <c r="AB367" s="115" t="s">
        <v>1450</v>
      </c>
      <c r="AC367" s="114" t="s">
        <v>2631</v>
      </c>
      <c r="AD367" s="120">
        <v>46330</v>
      </c>
      <c r="AE367" s="114" t="s">
        <v>2635</v>
      </c>
      <c r="AF367" s="115" t="s">
        <v>608</v>
      </c>
      <c r="AG367" s="115" t="s">
        <v>2491</v>
      </c>
      <c r="AH367" s="115" t="s">
        <v>963</v>
      </c>
      <c r="AI367" s="115"/>
      <c r="AJ367" s="118"/>
      <c r="AK367" s="115" t="s">
        <v>2636</v>
      </c>
      <c r="AL367" s="115"/>
      <c r="AM367" s="115"/>
      <c r="AN367" s="118">
        <v>46262</v>
      </c>
      <c r="AO367" s="118">
        <v>46330</v>
      </c>
      <c r="AP367" s="118"/>
      <c r="AQ367" s="118"/>
      <c r="AR367" s="121"/>
      <c r="AS367" s="121"/>
      <c r="AT367" s="114" t="s">
        <v>2488</v>
      </c>
      <c r="AU367" s="127" t="s">
        <v>1387</v>
      </c>
      <c r="AV367" s="120"/>
      <c r="AW367" s="119"/>
      <c r="AX367" s="192" t="str">
        <f>IFERROR(IF(PAC!$X367="F01 - CAPTAÇÃO DE RECURSO",1,""),"")</f>
        <v/>
      </c>
      <c r="AY367" s="192">
        <f>IFERROR(IF(PAC!$X367="F02 - LICITAÇÃO",1,""),"")</f>
        <v>1</v>
      </c>
      <c r="AZ367" s="123" t="str">
        <f>IFERROR(IF(PAC!$X$6:$X$581="F03 - EXECUÇÃO DO OBJETO",1,""),"")</f>
        <v/>
      </c>
      <c r="BA367" s="123" t="str">
        <f>IFERROR(IF(PAC!$X$6:$X$581="F04 - CONCLUÍDA",1,""),"")</f>
        <v/>
      </c>
      <c r="BB367" s="190">
        <f>IF(PAC!$R367&gt;0,0,PAC!$Q367)</f>
        <v>1950000</v>
      </c>
    </row>
    <row r="368" spans="1:54" s="1" customFormat="1" ht="249.95" hidden="1" customHeight="1" thickBot="1">
      <c r="A368" s="88">
        <f t="shared" si="5"/>
        <v>363</v>
      </c>
      <c r="B368" s="88">
        <v>2025</v>
      </c>
      <c r="C368" s="88" t="s">
        <v>610</v>
      </c>
      <c r="D368" s="88" t="s">
        <v>996</v>
      </c>
      <c r="E368" s="89" t="s">
        <v>2243</v>
      </c>
      <c r="F368" s="40" t="s">
        <v>577</v>
      </c>
      <c r="G368" s="40" t="s">
        <v>569</v>
      </c>
      <c r="H368" s="88" t="s">
        <v>1230</v>
      </c>
      <c r="I368" s="88" t="s">
        <v>1224</v>
      </c>
      <c r="J368" s="88" t="s">
        <v>361</v>
      </c>
      <c r="K368" s="18"/>
      <c r="L368" s="18">
        <v>12954384</v>
      </c>
      <c r="M368" s="18">
        <v>12954384</v>
      </c>
      <c r="N368" s="18"/>
      <c r="O368" s="18"/>
      <c r="P368" s="18"/>
      <c r="Q368" s="20">
        <f>SUM(PAC!$M368:$P368)</f>
        <v>12954384</v>
      </c>
      <c r="R368" s="20"/>
      <c r="S368" s="20">
        <f>IF(PAC!$R368&gt;0,PAC!$R368,PAC!$Q368)</f>
        <v>12954384</v>
      </c>
      <c r="T368" s="20"/>
      <c r="U368" s="103" t="s">
        <v>1548</v>
      </c>
      <c r="V368" s="103"/>
      <c r="W368" s="104"/>
      <c r="X368" s="104" t="s">
        <v>1405</v>
      </c>
      <c r="Y368" s="101" t="s">
        <v>2408</v>
      </c>
      <c r="Z368" s="87">
        <v>46356</v>
      </c>
      <c r="AA368" s="105"/>
      <c r="AB368" s="40" t="s">
        <v>1443</v>
      </c>
      <c r="AC368" s="40" t="s">
        <v>2399</v>
      </c>
      <c r="AD368" s="106">
        <v>46356</v>
      </c>
      <c r="AE368" s="102"/>
      <c r="AF368" s="40" t="s">
        <v>2244</v>
      </c>
      <c r="AG368" s="40" t="s">
        <v>2492</v>
      </c>
      <c r="AH368" s="40" t="s">
        <v>1944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1481</v>
      </c>
      <c r="D369" s="112" t="s">
        <v>996</v>
      </c>
      <c r="E369" s="112" t="s">
        <v>1645</v>
      </c>
      <c r="F369" s="112" t="s">
        <v>577</v>
      </c>
      <c r="G369" s="112" t="s">
        <v>566</v>
      </c>
      <c r="H369" s="112" t="s">
        <v>1230</v>
      </c>
      <c r="I369" s="112" t="s">
        <v>1224</v>
      </c>
      <c r="J369" s="112" t="s">
        <v>449</v>
      </c>
      <c r="K369" s="31"/>
      <c r="L369" s="31">
        <v>2730026.2</v>
      </c>
      <c r="M369" s="31">
        <v>2730026.2</v>
      </c>
      <c r="N369" s="31"/>
      <c r="O369" s="31"/>
      <c r="P369" s="31"/>
      <c r="Q369" s="33">
        <f>SUM(PAC!$M369:$P369)</f>
        <v>2730026.2</v>
      </c>
      <c r="R369" s="33"/>
      <c r="S369" s="33">
        <f>IF(PAC!$R369&gt;0,PAC!$R369,PAC!$Q369)</f>
        <v>2730026.2</v>
      </c>
      <c r="T369" s="33"/>
      <c r="U369" s="116" t="s">
        <v>1556</v>
      </c>
      <c r="V369" s="116"/>
      <c r="W369" s="131"/>
      <c r="X369" s="117" t="s">
        <v>1405</v>
      </c>
      <c r="Y369" s="113" t="s">
        <v>2408</v>
      </c>
      <c r="Z369" s="118"/>
      <c r="AA369" s="112"/>
      <c r="AB369" s="115" t="s">
        <v>1449</v>
      </c>
      <c r="AC369" s="112" t="s">
        <v>1449</v>
      </c>
      <c r="AD369" s="120">
        <v>46348</v>
      </c>
      <c r="AE369" s="166" t="s">
        <v>2875</v>
      </c>
      <c r="AF369" s="112" t="s">
        <v>2161</v>
      </c>
      <c r="AG369" s="112" t="s">
        <v>988</v>
      </c>
      <c r="AH369" s="115" t="s">
        <v>963</v>
      </c>
      <c r="AI369" s="167" t="s">
        <v>1492</v>
      </c>
      <c r="AJ369" s="120"/>
      <c r="AK369" s="115" t="s">
        <v>1683</v>
      </c>
      <c r="AL369" s="115"/>
      <c r="AM369" s="112"/>
      <c r="AN369" s="118"/>
      <c r="AO369" s="118"/>
      <c r="AP369" s="118"/>
      <c r="AQ369" s="118"/>
      <c r="AR369" s="121"/>
      <c r="AS369" s="121"/>
      <c r="AT369" s="112" t="s">
        <v>2162</v>
      </c>
      <c r="AU369" s="112" t="s">
        <v>1398</v>
      </c>
      <c r="AV369" s="120"/>
      <c r="AW369" s="112"/>
      <c r="AX369" s="192">
        <f>IFERROR(IF(PAC!$X369="F01 - CAPTAÇÃO DE RECURSO",1,""),"")</f>
        <v>1</v>
      </c>
      <c r="AY369" s="192" t="str">
        <f>IFERROR(IF(PAC!$X369="F02 - LICITAÇÃO",1,""),"")</f>
        <v/>
      </c>
      <c r="AZ369" s="123" t="str">
        <f>IFERROR(IF(PAC!$X$6:$X$581="F03 - EXECUÇÃO DO OBJETO",1,""),"")</f>
        <v/>
      </c>
      <c r="BA369" s="123" t="str">
        <f>IFERROR(IF(PAC!$X$6:$X$581="F04 - CONCLUÍDA",1,""),"")</f>
        <v/>
      </c>
      <c r="BB369" s="190">
        <f>IF(PAC!$R369&gt;0,0,PAC!$Q369)</f>
        <v>2730026.2</v>
      </c>
    </row>
    <row r="370" spans="1:54" s="1" customFormat="1" ht="249.95" hidden="1" customHeight="1" thickBot="1">
      <c r="A370" s="88">
        <f t="shared" si="5"/>
        <v>365</v>
      </c>
      <c r="B370" s="88">
        <v>2023</v>
      </c>
      <c r="C370" s="88" t="s">
        <v>605</v>
      </c>
      <c r="D370" s="88" t="s">
        <v>996</v>
      </c>
      <c r="E370" s="88" t="s">
        <v>1646</v>
      </c>
      <c r="F370" s="88" t="s">
        <v>577</v>
      </c>
      <c r="G370" s="88" t="s">
        <v>566</v>
      </c>
      <c r="H370" s="88" t="s">
        <v>1230</v>
      </c>
      <c r="I370" s="88" t="s">
        <v>1224</v>
      </c>
      <c r="J370" s="88" t="s">
        <v>449</v>
      </c>
      <c r="K370" s="18"/>
      <c r="L370" s="18">
        <v>25675694.460000001</v>
      </c>
      <c r="M370" s="18">
        <v>25675694</v>
      </c>
      <c r="N370" s="18"/>
      <c r="O370" s="18"/>
      <c r="P370" s="18"/>
      <c r="Q370" s="20">
        <f>SUM(PAC!$M370:$P370)</f>
        <v>25675694</v>
      </c>
      <c r="R370" s="20"/>
      <c r="S370" s="20">
        <f>IF(PAC!$R370&gt;0,PAC!$R370,PAC!$Q370)</f>
        <v>25675694</v>
      </c>
      <c r="T370" s="20"/>
      <c r="U370" s="103" t="s">
        <v>1556</v>
      </c>
      <c r="V370" s="103"/>
      <c r="W370" s="40" t="s">
        <v>1697</v>
      </c>
      <c r="X370" s="104" t="s">
        <v>1405</v>
      </c>
      <c r="Y370" s="101" t="s">
        <v>2408</v>
      </c>
      <c r="Z370" s="87"/>
      <c r="AA370" s="106"/>
      <c r="AB370" s="106" t="s">
        <v>1449</v>
      </c>
      <c r="AC370" s="88" t="s">
        <v>1449</v>
      </c>
      <c r="AD370" s="106">
        <v>46309</v>
      </c>
      <c r="AE370" s="169" t="s">
        <v>2876</v>
      </c>
      <c r="AF370" s="106" t="s">
        <v>662</v>
      </c>
      <c r="AG370" s="106" t="s">
        <v>987</v>
      </c>
      <c r="AH370" s="40" t="s">
        <v>963</v>
      </c>
      <c r="AI370" s="169" t="s">
        <v>1501</v>
      </c>
      <c r="AJ370" s="106"/>
      <c r="AK370" s="106" t="s">
        <v>1684</v>
      </c>
      <c r="AL370" s="106"/>
      <c r="AM370" s="106"/>
      <c r="AN370" s="87"/>
      <c r="AO370" s="87"/>
      <c r="AP370" s="87"/>
      <c r="AQ370" s="87"/>
      <c r="AR370" s="106"/>
      <c r="AS370" s="106"/>
      <c r="AT370" s="106" t="s">
        <v>1800</v>
      </c>
      <c r="AU370" s="106" t="s">
        <v>1398</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996</v>
      </c>
      <c r="E371" s="112" t="s">
        <v>1218</v>
      </c>
      <c r="F371" s="112" t="s">
        <v>577</v>
      </c>
      <c r="G371" s="112" t="s">
        <v>566</v>
      </c>
      <c r="H371" s="112" t="s">
        <v>1230</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1560</v>
      </c>
      <c r="V371" s="116"/>
      <c r="W371" s="112"/>
      <c r="X371" s="117" t="s">
        <v>1405</v>
      </c>
      <c r="Y371" s="113" t="s">
        <v>2421</v>
      </c>
      <c r="Z371" s="118"/>
      <c r="AA371" s="112"/>
      <c r="AB371" s="112"/>
      <c r="AC371" s="112"/>
      <c r="AD371" s="120"/>
      <c r="AE371" s="112"/>
      <c r="AF371" s="112" t="s">
        <v>1219</v>
      </c>
      <c r="AG371" s="112"/>
      <c r="AH371" s="112"/>
      <c r="AI371" s="112"/>
      <c r="AJ371" s="170"/>
      <c r="AK371" s="112"/>
      <c r="AL371" s="112"/>
      <c r="AM371" s="112"/>
      <c r="AN371" s="118"/>
      <c r="AO371" s="118"/>
      <c r="AP371" s="118"/>
      <c r="AQ371" s="118"/>
      <c r="AR371" s="112"/>
      <c r="AS371" s="112"/>
      <c r="AT371" s="112" t="s">
        <v>1220</v>
      </c>
      <c r="AU371" s="112"/>
      <c r="AV371" s="120"/>
      <c r="AW371" s="112"/>
      <c r="AX371" s="192">
        <f>IFERROR(IF(PAC!$X371="F01 - CAPTAÇÃO DE RECURSO",1,""),"")</f>
        <v>1</v>
      </c>
      <c r="AY371" s="192" t="str">
        <f>IFERROR(IF(PAC!$X371="F02 - LICITAÇÃO",1,""),"")</f>
        <v/>
      </c>
      <c r="AZ371" s="123" t="str">
        <f>IFERROR(IF(PAC!$X$6:$X$581="F03 - EXECUÇÃO DO OBJETO",1,""),"")</f>
        <v/>
      </c>
      <c r="BA371" s="123" t="str">
        <f>IFERROR(IF(PAC!$X$6:$X$581="F04 - CONCLUÍDA",1,""),"")</f>
        <v/>
      </c>
      <c r="BB371" s="190">
        <f>IF(PAC!$R371&gt;0,0,PAC!$Q371)</f>
        <v>0</v>
      </c>
    </row>
    <row r="372" spans="1:54" s="1" customFormat="1" ht="249.95" hidden="1" customHeight="1" thickBot="1">
      <c r="A372" s="88">
        <f t="shared" si="5"/>
        <v>367</v>
      </c>
      <c r="B372" s="88">
        <v>2025</v>
      </c>
      <c r="C372" s="88" t="s">
        <v>605</v>
      </c>
      <c r="D372" s="88" t="s">
        <v>996</v>
      </c>
      <c r="E372" s="171" t="s">
        <v>1221</v>
      </c>
      <c r="F372" s="88" t="s">
        <v>577</v>
      </c>
      <c r="G372" s="88" t="s">
        <v>566</v>
      </c>
      <c r="H372" s="88" t="s">
        <v>1230</v>
      </c>
      <c r="I372" s="88" t="s">
        <v>603</v>
      </c>
      <c r="J372" s="88" t="s">
        <v>449</v>
      </c>
      <c r="K372" s="18">
        <v>42500000</v>
      </c>
      <c r="L372" s="18">
        <v>42500000</v>
      </c>
      <c r="M372" s="18"/>
      <c r="N372" s="18"/>
      <c r="O372" s="18"/>
      <c r="P372" s="18"/>
      <c r="Q372" s="20">
        <f>SUM(PAC!$M372:$P372)</f>
        <v>0</v>
      </c>
      <c r="R372" s="20"/>
      <c r="S372" s="20">
        <f>IF(PAC!$R372&gt;0,PAC!$R372,PAC!$Q372)</f>
        <v>0</v>
      </c>
      <c r="T372" s="20"/>
      <c r="U372" s="103" t="s">
        <v>1560</v>
      </c>
      <c r="V372" s="103"/>
      <c r="W372" s="104"/>
      <c r="X372" s="104" t="s">
        <v>1405</v>
      </c>
      <c r="Y372" s="101" t="s">
        <v>2421</v>
      </c>
      <c r="Z372" s="87"/>
      <c r="AA372" s="105"/>
      <c r="AB372" s="40"/>
      <c r="AC372" s="88"/>
      <c r="AD372" s="106"/>
      <c r="AE372" s="102"/>
      <c r="AF372" s="40" t="s">
        <v>1222</v>
      </c>
      <c r="AG372" s="40"/>
      <c r="AH372" s="40"/>
      <c r="AI372" s="40"/>
      <c r="AJ372" s="87"/>
      <c r="AK372" s="40"/>
      <c r="AL372" s="40"/>
      <c r="AM372" s="40"/>
      <c r="AN372" s="87"/>
      <c r="AO372" s="87"/>
      <c r="AP372" s="87"/>
      <c r="AQ372" s="87"/>
      <c r="AR372" s="107"/>
      <c r="AS372" s="107"/>
      <c r="AT372" s="102" t="s">
        <v>1220</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hidden="1" customHeight="1" thickBot="1">
      <c r="A373" s="112">
        <f t="shared" si="5"/>
        <v>368</v>
      </c>
      <c r="B373" s="113">
        <v>2023</v>
      </c>
      <c r="C373" s="112" t="s">
        <v>605</v>
      </c>
      <c r="D373" s="112" t="s">
        <v>996</v>
      </c>
      <c r="E373" s="114" t="s">
        <v>1276</v>
      </c>
      <c r="F373" s="112" t="s">
        <v>577</v>
      </c>
      <c r="G373" s="112" t="s">
        <v>541</v>
      </c>
      <c r="H373" s="115" t="s">
        <v>1229</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1861</v>
      </c>
      <c r="U373" s="116" t="s">
        <v>1559</v>
      </c>
      <c r="V373" s="116" t="s">
        <v>1741</v>
      </c>
      <c r="W373" s="117"/>
      <c r="X373" s="117" t="s">
        <v>1404</v>
      </c>
      <c r="Y373" s="113" t="s">
        <v>2407</v>
      </c>
      <c r="Z373" s="118"/>
      <c r="AA373" s="119">
        <v>0</v>
      </c>
      <c r="AB373" s="115" t="s">
        <v>1457</v>
      </c>
      <c r="AC373" s="122" t="s">
        <v>2663</v>
      </c>
      <c r="AD373" s="120"/>
      <c r="AE373" s="127" t="s">
        <v>1695</v>
      </c>
      <c r="AF373" s="115" t="s">
        <v>547</v>
      </c>
      <c r="AG373" s="115" t="s">
        <v>2117</v>
      </c>
      <c r="AH373" s="115"/>
      <c r="AI373" s="115"/>
      <c r="AJ373" s="118"/>
      <c r="AK373" s="115"/>
      <c r="AL373" s="115"/>
      <c r="AM373" s="115"/>
      <c r="AN373" s="118">
        <v>45840</v>
      </c>
      <c r="AO373" s="118">
        <v>46007</v>
      </c>
      <c r="AP373" s="118">
        <v>46086</v>
      </c>
      <c r="AQ373" s="118"/>
      <c r="AR373" s="121"/>
      <c r="AS373" s="121"/>
      <c r="AT373" s="125" t="s">
        <v>2769</v>
      </c>
      <c r="AU373" s="122" t="s">
        <v>1862</v>
      </c>
      <c r="AV373" s="120"/>
      <c r="AW373" s="119" t="s">
        <v>1637</v>
      </c>
      <c r="AX373" s="192" t="str">
        <f>IFERROR(IF(PAC!$X373="F01 - CAPTAÇÃO DE RECURSO",1,""),"")</f>
        <v/>
      </c>
      <c r="AY373" s="192">
        <f>IFERROR(IF(PAC!$X373="F02 - LICITAÇÃO",1,""),"")</f>
        <v>1</v>
      </c>
      <c r="AZ373" s="123" t="str">
        <f>IFERROR(IF(PAC!$X$6:$X$581="F03 - EXECUÇÃO DO OBJETO",1,""),"")</f>
        <v/>
      </c>
      <c r="BA373" s="123" t="str">
        <f>IFERROR(IF(PAC!$X$6:$X$581="F04 - CONCLUÍDA",1,""),"")</f>
        <v/>
      </c>
      <c r="BB373" s="190">
        <f>IF(PAC!$R373&gt;0,0,PAC!$Q373)</f>
        <v>0</v>
      </c>
    </row>
    <row r="374" spans="1:54" s="1" customFormat="1" ht="249.95" hidden="1" customHeight="1" thickBot="1">
      <c r="A374" s="88">
        <f t="shared" si="5"/>
        <v>369</v>
      </c>
      <c r="B374" s="101">
        <v>2023</v>
      </c>
      <c r="C374" s="88" t="s">
        <v>605</v>
      </c>
      <c r="D374" s="88" t="s">
        <v>996</v>
      </c>
      <c r="E374" s="102" t="s">
        <v>542</v>
      </c>
      <c r="F374" s="88" t="s">
        <v>577</v>
      </c>
      <c r="G374" s="88" t="s">
        <v>541</v>
      </c>
      <c r="H374" s="40" t="s">
        <v>1229</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1559</v>
      </c>
      <c r="V374" s="103" t="s">
        <v>1741</v>
      </c>
      <c r="W374" s="104"/>
      <c r="X374" s="104" t="s">
        <v>1404</v>
      </c>
      <c r="Y374" s="101" t="s">
        <v>2407</v>
      </c>
      <c r="Z374" s="87"/>
      <c r="AA374" s="105"/>
      <c r="AB374" s="40" t="s">
        <v>1450</v>
      </c>
      <c r="AC374" s="108" t="s">
        <v>2536</v>
      </c>
      <c r="AD374" s="106">
        <v>46321</v>
      </c>
      <c r="AE374" s="128" t="s">
        <v>2537</v>
      </c>
      <c r="AF374" s="40" t="s">
        <v>548</v>
      </c>
      <c r="AG374" s="40" t="s">
        <v>2116</v>
      </c>
      <c r="AH374" s="40"/>
      <c r="AI374" s="40"/>
      <c r="AJ374" s="87"/>
      <c r="AK374" s="40"/>
      <c r="AL374" s="40"/>
      <c r="AM374" s="40"/>
      <c r="AN374" s="87">
        <v>46247</v>
      </c>
      <c r="AO374" s="87">
        <v>46321</v>
      </c>
      <c r="AP374" s="87"/>
      <c r="AQ374" s="87"/>
      <c r="AR374" s="107"/>
      <c r="AS374" s="107"/>
      <c r="AT374" s="124" t="s">
        <v>2163</v>
      </c>
      <c r="AU374" s="128" t="s">
        <v>2538</v>
      </c>
      <c r="AV374" s="106"/>
      <c r="AW374" s="105" t="s">
        <v>1637</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hidden="1" customHeight="1" thickBot="1">
      <c r="A375" s="112">
        <f t="shared" si="5"/>
        <v>370</v>
      </c>
      <c r="B375" s="113">
        <v>2023</v>
      </c>
      <c r="C375" s="112" t="s">
        <v>605</v>
      </c>
      <c r="D375" s="112" t="s">
        <v>996</v>
      </c>
      <c r="E375" s="114" t="s">
        <v>543</v>
      </c>
      <c r="F375" s="112" t="s">
        <v>577</v>
      </c>
      <c r="G375" s="112" t="s">
        <v>541</v>
      </c>
      <c r="H375" s="115" t="s">
        <v>1229</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2095</v>
      </c>
      <c r="U375" s="116" t="s">
        <v>1559</v>
      </c>
      <c r="V375" s="116" t="s">
        <v>1741</v>
      </c>
      <c r="W375" s="117"/>
      <c r="X375" s="117" t="s">
        <v>1678</v>
      </c>
      <c r="Y375" s="113" t="s">
        <v>2405</v>
      </c>
      <c r="Z375" s="121">
        <v>47310</v>
      </c>
      <c r="AA375" s="119"/>
      <c r="AB375" s="115" t="s">
        <v>1458</v>
      </c>
      <c r="AC375" s="122" t="s">
        <v>1282</v>
      </c>
      <c r="AD375" s="120"/>
      <c r="AE375" s="127" t="s">
        <v>1458</v>
      </c>
      <c r="AF375" s="115" t="s">
        <v>549</v>
      </c>
      <c r="AG375" s="115" t="s">
        <v>2115</v>
      </c>
      <c r="AH375" s="115"/>
      <c r="AI375" s="115"/>
      <c r="AJ375" s="118"/>
      <c r="AK375" s="115"/>
      <c r="AL375" s="200" t="s">
        <v>2695</v>
      </c>
      <c r="AM375" s="115"/>
      <c r="AN375" s="118">
        <v>46027</v>
      </c>
      <c r="AO375" s="118">
        <v>46100</v>
      </c>
      <c r="AP375" s="118">
        <v>46164</v>
      </c>
      <c r="AQ375" s="118">
        <v>46230</v>
      </c>
      <c r="AR375" s="121">
        <v>47310</v>
      </c>
      <c r="AS375" s="121">
        <v>47310</v>
      </c>
      <c r="AT375" s="125" t="s">
        <v>2770</v>
      </c>
      <c r="AU375" s="127" t="s">
        <v>2324</v>
      </c>
      <c r="AV375" s="120"/>
      <c r="AW375" s="119" t="s">
        <v>1637</v>
      </c>
      <c r="AX375" s="192" t="str">
        <f>IFERROR(IF(PAC!$X375="F01 - CAPTAÇÃO DE RECURSO",1,""),"")</f>
        <v/>
      </c>
      <c r="AY375" s="192" t="str">
        <f>IFERROR(IF(PAC!$X375="F02 - LICITAÇÃO",1,""),"")</f>
        <v/>
      </c>
      <c r="AZ375" s="123">
        <f>IFERROR(IF(PAC!$X$6:$X$581="F03 - EXECUÇÃO DO OBJETO",1,""),"")</f>
        <v>1</v>
      </c>
      <c r="BA375" s="123" t="str">
        <f>IFERROR(IF(PAC!$X$6:$X$581="F04 - CONCLUÍDA",1,""),"")</f>
        <v/>
      </c>
      <c r="BB375" s="190">
        <f>IF(PAC!$R375&gt;0,0,PAC!$Q375)</f>
        <v>0</v>
      </c>
    </row>
    <row r="376" spans="1:54" s="1" customFormat="1" ht="249.95" hidden="1" customHeight="1" thickBot="1">
      <c r="A376" s="88">
        <f t="shared" si="5"/>
        <v>371</v>
      </c>
      <c r="B376" s="101">
        <v>2023</v>
      </c>
      <c r="C376" s="88" t="s">
        <v>605</v>
      </c>
      <c r="D376" s="88" t="s">
        <v>996</v>
      </c>
      <c r="E376" s="102" t="s">
        <v>544</v>
      </c>
      <c r="F376" s="88" t="s">
        <v>577</v>
      </c>
      <c r="G376" s="88" t="s">
        <v>541</v>
      </c>
      <c r="H376" s="40" t="s">
        <v>1229</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2321</v>
      </c>
      <c r="U376" s="103" t="s">
        <v>1559</v>
      </c>
      <c r="V376" s="103" t="s">
        <v>1741</v>
      </c>
      <c r="W376" s="104"/>
      <c r="X376" s="104" t="s">
        <v>1678</v>
      </c>
      <c r="Y376" s="101" t="s">
        <v>2405</v>
      </c>
      <c r="Z376" s="107">
        <v>47254</v>
      </c>
      <c r="AA376" s="105">
        <v>0</v>
      </c>
      <c r="AB376" s="40" t="s">
        <v>1458</v>
      </c>
      <c r="AC376" s="108" t="s">
        <v>2222</v>
      </c>
      <c r="AD376" s="107">
        <v>47254</v>
      </c>
      <c r="AE376" s="128" t="s">
        <v>1458</v>
      </c>
      <c r="AF376" s="40" t="s">
        <v>550</v>
      </c>
      <c r="AG376" s="40" t="s">
        <v>2114</v>
      </c>
      <c r="AH376" s="40"/>
      <c r="AI376" s="40"/>
      <c r="AJ376" s="87"/>
      <c r="AK376" s="40"/>
      <c r="AL376" s="201" t="s">
        <v>2696</v>
      </c>
      <c r="AM376" s="40"/>
      <c r="AN376" s="87">
        <v>45835</v>
      </c>
      <c r="AO376" s="87">
        <v>45908</v>
      </c>
      <c r="AP376" s="87">
        <v>46007</v>
      </c>
      <c r="AQ376" s="87">
        <v>46174</v>
      </c>
      <c r="AR376" s="107">
        <v>47254</v>
      </c>
      <c r="AS376" s="107">
        <v>47254</v>
      </c>
      <c r="AT376" s="124" t="s">
        <v>2768</v>
      </c>
      <c r="AU376" s="40" t="s">
        <v>2320</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hidden="1" customHeight="1" thickBot="1">
      <c r="A377" s="112">
        <f t="shared" si="5"/>
        <v>372</v>
      </c>
      <c r="B377" s="113">
        <v>2023</v>
      </c>
      <c r="C377" s="112" t="s">
        <v>605</v>
      </c>
      <c r="D377" s="112" t="s">
        <v>996</v>
      </c>
      <c r="E377" s="114" t="s">
        <v>545</v>
      </c>
      <c r="F377" s="112" t="s">
        <v>577</v>
      </c>
      <c r="G377" s="112" t="s">
        <v>541</v>
      </c>
      <c r="H377" s="115" t="s">
        <v>1229</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1761</v>
      </c>
      <c r="U377" s="116" t="s">
        <v>1559</v>
      </c>
      <c r="V377" s="116" t="s">
        <v>1741</v>
      </c>
      <c r="W377" s="117"/>
      <c r="X377" s="117" t="s">
        <v>1404</v>
      </c>
      <c r="Y377" s="113" t="s">
        <v>2407</v>
      </c>
      <c r="Z377" s="118"/>
      <c r="AA377" s="119">
        <v>0</v>
      </c>
      <c r="AB377" s="115" t="s">
        <v>1457</v>
      </c>
      <c r="AC377" s="122" t="s">
        <v>2322</v>
      </c>
      <c r="AD377" s="120"/>
      <c r="AE377" s="127" t="s">
        <v>1695</v>
      </c>
      <c r="AF377" s="115" t="s">
        <v>551</v>
      </c>
      <c r="AG377" s="115" t="s">
        <v>2113</v>
      </c>
      <c r="AH377" s="115"/>
      <c r="AI377" s="115"/>
      <c r="AJ377" s="118"/>
      <c r="AK377" s="115"/>
      <c r="AL377" s="115"/>
      <c r="AM377" s="115"/>
      <c r="AN377" s="118">
        <v>45931</v>
      </c>
      <c r="AO377" s="118">
        <v>46049</v>
      </c>
      <c r="AP377" s="118">
        <v>46092</v>
      </c>
      <c r="AQ377" s="118"/>
      <c r="AR377" s="121"/>
      <c r="AS377" s="121"/>
      <c r="AT377" s="125" t="s">
        <v>2662</v>
      </c>
      <c r="AU377" s="122" t="s">
        <v>1867</v>
      </c>
      <c r="AV377" s="120"/>
      <c r="AW377" s="119" t="s">
        <v>1637</v>
      </c>
      <c r="AX377" s="192" t="str">
        <f>IFERROR(IF(PAC!$X377="F01 - CAPTAÇÃO DE RECURSO",1,""),"")</f>
        <v/>
      </c>
      <c r="AY377" s="192">
        <f>IFERROR(IF(PAC!$X377="F02 - LICITAÇÃO",1,""),"")</f>
        <v>1</v>
      </c>
      <c r="AZ377" s="123" t="str">
        <f>IFERROR(IF(PAC!$X$6:$X$581="F03 - EXECUÇÃO DO OBJETO",1,""),"")</f>
        <v/>
      </c>
      <c r="BA377" s="123" t="str">
        <f>IFERROR(IF(PAC!$X$6:$X$581="F04 - CONCLUÍDA",1,""),"")</f>
        <v/>
      </c>
      <c r="BB377" s="190">
        <f>IF(PAC!$R377&gt;0,0,PAC!$Q377)</f>
        <v>0</v>
      </c>
    </row>
    <row r="378" spans="1:54" s="1" customFormat="1" ht="249.95" hidden="1" customHeight="1" thickBot="1">
      <c r="A378" s="88">
        <f t="shared" si="5"/>
        <v>373</v>
      </c>
      <c r="B378" s="101">
        <v>2023</v>
      </c>
      <c r="C378" s="88" t="s">
        <v>605</v>
      </c>
      <c r="D378" s="88" t="s">
        <v>996</v>
      </c>
      <c r="E378" s="102" t="s">
        <v>536</v>
      </c>
      <c r="F378" s="88" t="s">
        <v>577</v>
      </c>
      <c r="G378" s="88" t="s">
        <v>541</v>
      </c>
      <c r="H378" s="40" t="s">
        <v>1229</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1921</v>
      </c>
      <c r="U378" s="103" t="s">
        <v>1556</v>
      </c>
      <c r="V378" s="103"/>
      <c r="W378" s="104">
        <v>24</v>
      </c>
      <c r="X378" s="104" t="s">
        <v>1404</v>
      </c>
      <c r="Y378" s="101" t="s">
        <v>2407</v>
      </c>
      <c r="Z378" s="87"/>
      <c r="AA378" s="105">
        <v>0</v>
      </c>
      <c r="AB378" s="40" t="s">
        <v>1454</v>
      </c>
      <c r="AC378" s="108" t="s">
        <v>2666</v>
      </c>
      <c r="AD378" s="106"/>
      <c r="AE378" s="108" t="s">
        <v>1905</v>
      </c>
      <c r="AF378" s="40" t="s">
        <v>580</v>
      </c>
      <c r="AG378" s="40" t="s">
        <v>2503</v>
      </c>
      <c r="AH378" s="40" t="s">
        <v>963</v>
      </c>
      <c r="AI378" s="40"/>
      <c r="AJ378" s="87">
        <v>46669</v>
      </c>
      <c r="AK378" s="40"/>
      <c r="AL378" s="40"/>
      <c r="AM378" s="40"/>
      <c r="AN378" s="87">
        <v>45940</v>
      </c>
      <c r="AO378" s="87">
        <v>46013</v>
      </c>
      <c r="AP378" s="87">
        <v>46111</v>
      </c>
      <c r="AQ378" s="87"/>
      <c r="AR378" s="107"/>
      <c r="AS378" s="107"/>
      <c r="AT378" s="108" t="s">
        <v>2323</v>
      </c>
      <c r="AU378" s="108"/>
      <c r="AV378" s="106"/>
      <c r="AW378" s="105" t="s">
        <v>1637</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hidden="1" customHeight="1" thickBot="1">
      <c r="A379" s="112">
        <f t="shared" si="5"/>
        <v>374</v>
      </c>
      <c r="B379" s="113">
        <v>2023</v>
      </c>
      <c r="C379" s="112" t="s">
        <v>605</v>
      </c>
      <c r="D379" s="112" t="s">
        <v>996</v>
      </c>
      <c r="E379" s="114" t="s">
        <v>537</v>
      </c>
      <c r="F379" s="112" t="s">
        <v>577</v>
      </c>
      <c r="G379" s="112" t="s">
        <v>541</v>
      </c>
      <c r="H379" s="115" t="s">
        <v>1229</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1611</v>
      </c>
      <c r="U379" s="116" t="s">
        <v>1556</v>
      </c>
      <c r="V379" s="116"/>
      <c r="W379" s="117">
        <v>18</v>
      </c>
      <c r="X379" s="117" t="s">
        <v>1678</v>
      </c>
      <c r="Y379" s="113" t="s">
        <v>2405</v>
      </c>
      <c r="Z379" s="121">
        <v>46569</v>
      </c>
      <c r="AA379" s="119">
        <v>18</v>
      </c>
      <c r="AB379" s="115" t="s">
        <v>1458</v>
      </c>
      <c r="AC379" s="122" t="s">
        <v>2093</v>
      </c>
      <c r="AD379" s="121">
        <v>46569</v>
      </c>
      <c r="AE379" s="127" t="s">
        <v>1282</v>
      </c>
      <c r="AF379" s="115" t="s">
        <v>587</v>
      </c>
      <c r="AG379" s="115" t="s">
        <v>2504</v>
      </c>
      <c r="AH379" s="115" t="s">
        <v>963</v>
      </c>
      <c r="AI379" s="115"/>
      <c r="AJ379" s="118">
        <v>46495</v>
      </c>
      <c r="AK379" s="115"/>
      <c r="AL379" s="202" t="s">
        <v>2697</v>
      </c>
      <c r="AM379" s="115"/>
      <c r="AN379" s="118">
        <v>45750</v>
      </c>
      <c r="AO379" s="118">
        <v>45824</v>
      </c>
      <c r="AP379" s="118">
        <v>45888</v>
      </c>
      <c r="AQ379" s="118">
        <v>46029</v>
      </c>
      <c r="AR379" s="121">
        <v>46569</v>
      </c>
      <c r="AS379" s="121">
        <v>46569</v>
      </c>
      <c r="AT379" s="125" t="s">
        <v>2661</v>
      </c>
      <c r="AU379" s="122" t="s">
        <v>2318</v>
      </c>
      <c r="AV379" s="120"/>
      <c r="AW379" s="119" t="s">
        <v>1637</v>
      </c>
      <c r="AX379" s="192" t="str">
        <f>IFERROR(IF(PAC!$X379="F01 - CAPTAÇÃO DE RECURSO",1,""),"")</f>
        <v/>
      </c>
      <c r="AY379" s="192" t="str">
        <f>IFERROR(IF(PAC!$X379="F02 - LICITAÇÃO",1,""),"")</f>
        <v/>
      </c>
      <c r="AZ379" s="123">
        <f>IFERROR(IF(PAC!$X$6:$X$581="F03 - EXECUÇÃO DO OBJETO",1,""),"")</f>
        <v>1</v>
      </c>
      <c r="BA379" s="123" t="str">
        <f>IFERROR(IF(PAC!$X$6:$X$581="F04 - CONCLUÍDA",1,""),"")</f>
        <v/>
      </c>
      <c r="BB379" s="190">
        <f>IF(PAC!$R379&gt;0,0,PAC!$Q379)</f>
        <v>0</v>
      </c>
    </row>
    <row r="380" spans="1:54" s="1" customFormat="1" ht="249.95" hidden="1" customHeight="1" thickBot="1">
      <c r="A380" s="88">
        <f t="shared" si="5"/>
        <v>375</v>
      </c>
      <c r="B380" s="101">
        <v>2023</v>
      </c>
      <c r="C380" s="88" t="s">
        <v>605</v>
      </c>
      <c r="D380" s="88" t="s">
        <v>996</v>
      </c>
      <c r="E380" s="102" t="s">
        <v>538</v>
      </c>
      <c r="F380" s="88" t="s">
        <v>577</v>
      </c>
      <c r="G380" s="88" t="s">
        <v>541</v>
      </c>
      <c r="H380" s="40" t="s">
        <v>1229</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1556</v>
      </c>
      <c r="V380" s="103"/>
      <c r="W380" s="104"/>
      <c r="X380" s="104" t="s">
        <v>1404</v>
      </c>
      <c r="Y380" s="101" t="s">
        <v>2407</v>
      </c>
      <c r="Z380" s="87"/>
      <c r="AA380" s="105"/>
      <c r="AB380" s="40" t="s">
        <v>1451</v>
      </c>
      <c r="AC380" s="108" t="s">
        <v>2671</v>
      </c>
      <c r="AD380" s="106"/>
      <c r="AE380" s="128" t="s">
        <v>2223</v>
      </c>
      <c r="AF380" s="40" t="s">
        <v>588</v>
      </c>
      <c r="AG380" s="40" t="s">
        <v>2505</v>
      </c>
      <c r="AH380" s="40" t="s">
        <v>963</v>
      </c>
      <c r="AI380" s="40"/>
      <c r="AJ380" s="87">
        <v>47226</v>
      </c>
      <c r="AK380" s="40"/>
      <c r="AL380" s="40"/>
      <c r="AM380" s="40"/>
      <c r="AN380" s="87">
        <v>46020</v>
      </c>
      <c r="AO380" s="87">
        <v>46244</v>
      </c>
      <c r="AP380" s="87"/>
      <c r="AQ380" s="87"/>
      <c r="AR380" s="107"/>
      <c r="AS380" s="107"/>
      <c r="AT380" s="124"/>
      <c r="AU380" s="108" t="s">
        <v>2670</v>
      </c>
      <c r="AV380" s="106"/>
      <c r="AW380" s="105" t="s">
        <v>1637</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hidden="1" customHeight="1" thickBot="1">
      <c r="A381" s="112">
        <f t="shared" si="5"/>
        <v>376</v>
      </c>
      <c r="B381" s="113">
        <v>2023</v>
      </c>
      <c r="C381" s="112" t="s">
        <v>605</v>
      </c>
      <c r="D381" s="112" t="s">
        <v>996</v>
      </c>
      <c r="E381" s="114" t="s">
        <v>539</v>
      </c>
      <c r="F381" s="112" t="s">
        <v>577</v>
      </c>
      <c r="G381" s="112" t="s">
        <v>541</v>
      </c>
      <c r="H381" s="115" t="s">
        <v>1229</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1610</v>
      </c>
      <c r="U381" s="116" t="s">
        <v>1556</v>
      </c>
      <c r="V381" s="116"/>
      <c r="W381" s="117">
        <v>36</v>
      </c>
      <c r="X381" s="117" t="s">
        <v>1404</v>
      </c>
      <c r="Y381" s="113" t="s">
        <v>2405</v>
      </c>
      <c r="Z381" s="118"/>
      <c r="AA381" s="119">
        <v>46</v>
      </c>
      <c r="AB381" s="115" t="s">
        <v>2086</v>
      </c>
      <c r="AC381" s="115" t="s">
        <v>2689</v>
      </c>
      <c r="AD381" s="120"/>
      <c r="AE381" s="127" t="s">
        <v>2690</v>
      </c>
      <c r="AF381" s="115" t="s">
        <v>589</v>
      </c>
      <c r="AG381" s="115" t="s">
        <v>2506</v>
      </c>
      <c r="AH381" s="115" t="s">
        <v>963</v>
      </c>
      <c r="AI381" s="115"/>
      <c r="AJ381" s="118">
        <v>47226</v>
      </c>
      <c r="AK381" s="115"/>
      <c r="AL381" s="203" t="s">
        <v>2698</v>
      </c>
      <c r="AM381" s="115"/>
      <c r="AN381" s="118">
        <v>45633</v>
      </c>
      <c r="AO381" s="118">
        <v>45712</v>
      </c>
      <c r="AP381" s="118">
        <v>45791</v>
      </c>
      <c r="AQ381" s="118">
        <v>45873</v>
      </c>
      <c r="AR381" s="121">
        <v>46953</v>
      </c>
      <c r="AS381" s="121">
        <v>46953</v>
      </c>
      <c r="AT381" s="125" t="s">
        <v>2461</v>
      </c>
      <c r="AU381" s="122" t="s">
        <v>2317</v>
      </c>
      <c r="AV381" s="120"/>
      <c r="AW381" s="119" t="s">
        <v>1637</v>
      </c>
      <c r="AX381" s="192" t="str">
        <f>IFERROR(IF(PAC!$X381="F01 - CAPTAÇÃO DE RECURSO",1,""),"")</f>
        <v/>
      </c>
      <c r="AY381" s="192">
        <f>IFERROR(IF(PAC!$X381="F02 - LICITAÇÃO",1,""),"")</f>
        <v>1</v>
      </c>
      <c r="AZ381" s="123" t="str">
        <f>IFERROR(IF(PAC!$X$6:$X$581="F03 - EXECUÇÃO DO OBJETO",1,""),"")</f>
        <v/>
      </c>
      <c r="BA381" s="123" t="str">
        <f>IFERROR(IF(PAC!$X$6:$X$581="F04 - CONCLUÍDA",1,""),"")</f>
        <v/>
      </c>
      <c r="BB381" s="190">
        <f>IF(PAC!$R381&gt;0,0,PAC!$Q381)</f>
        <v>0</v>
      </c>
    </row>
    <row r="382" spans="1:54" s="1" customFormat="1" ht="249.95" hidden="1" customHeight="1" thickBot="1">
      <c r="A382" s="88">
        <f t="shared" si="5"/>
        <v>377</v>
      </c>
      <c r="B382" s="101">
        <v>2023</v>
      </c>
      <c r="C382" s="88" t="s">
        <v>605</v>
      </c>
      <c r="D382" s="88" t="s">
        <v>996</v>
      </c>
      <c r="E382" s="102" t="s">
        <v>540</v>
      </c>
      <c r="F382" s="88" t="s">
        <v>577</v>
      </c>
      <c r="G382" s="88" t="s">
        <v>541</v>
      </c>
      <c r="H382" s="40" t="s">
        <v>1229</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1612</v>
      </c>
      <c r="U382" s="103" t="s">
        <v>1556</v>
      </c>
      <c r="V382" s="103"/>
      <c r="W382" s="104">
        <v>30</v>
      </c>
      <c r="X382" s="104" t="s">
        <v>1678</v>
      </c>
      <c r="Y382" s="101" t="s">
        <v>2405</v>
      </c>
      <c r="Z382" s="107">
        <v>46928</v>
      </c>
      <c r="AA382" s="105">
        <v>13</v>
      </c>
      <c r="AB382" s="40" t="s">
        <v>1458</v>
      </c>
      <c r="AC382" s="108" t="s">
        <v>2094</v>
      </c>
      <c r="AD382" s="107">
        <v>46928</v>
      </c>
      <c r="AE382" s="128" t="s">
        <v>1282</v>
      </c>
      <c r="AF382" s="40" t="s">
        <v>590</v>
      </c>
      <c r="AG382" s="40" t="s">
        <v>2507</v>
      </c>
      <c r="AH382" s="40" t="s">
        <v>963</v>
      </c>
      <c r="AI382" s="40"/>
      <c r="AJ382" s="87">
        <v>47035</v>
      </c>
      <c r="AK382" s="40"/>
      <c r="AL382" s="204" t="s">
        <v>2699</v>
      </c>
      <c r="AM382" s="40"/>
      <c r="AN382" s="87">
        <v>45737</v>
      </c>
      <c r="AO382" s="87">
        <v>45806</v>
      </c>
      <c r="AP382" s="87">
        <v>45889</v>
      </c>
      <c r="AQ382" s="87">
        <v>46028</v>
      </c>
      <c r="AR382" s="107">
        <v>46928</v>
      </c>
      <c r="AS382" s="107">
        <v>46928</v>
      </c>
      <c r="AT382" s="124" t="s">
        <v>2463</v>
      </c>
      <c r="AU382" s="108" t="s">
        <v>2319</v>
      </c>
      <c r="AV382" s="106"/>
      <c r="AW382" s="105" t="s">
        <v>1637</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hidden="1" customHeight="1" thickBot="1">
      <c r="A383" s="112">
        <f t="shared" si="5"/>
        <v>378</v>
      </c>
      <c r="B383" s="112">
        <v>2025</v>
      </c>
      <c r="C383" s="112" t="s">
        <v>605</v>
      </c>
      <c r="D383" s="112" t="s">
        <v>996</v>
      </c>
      <c r="E383" s="114" t="s">
        <v>840</v>
      </c>
      <c r="F383" s="112" t="s">
        <v>577</v>
      </c>
      <c r="G383" s="112" t="s">
        <v>541</v>
      </c>
      <c r="H383" s="115" t="s">
        <v>1229</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1741</v>
      </c>
      <c r="W383" s="117"/>
      <c r="X383" s="117" t="s">
        <v>1405</v>
      </c>
      <c r="Y383" s="113" t="s">
        <v>2411</v>
      </c>
      <c r="Z383" s="118"/>
      <c r="AA383" s="119"/>
      <c r="AB383" s="115" t="s">
        <v>1495</v>
      </c>
      <c r="AC383" s="115" t="s">
        <v>2435</v>
      </c>
      <c r="AD383" s="120">
        <v>46325</v>
      </c>
      <c r="AE383" s="114" t="s">
        <v>1997</v>
      </c>
      <c r="AF383" s="115" t="s">
        <v>841</v>
      </c>
      <c r="AG383" s="115"/>
      <c r="AH383" s="115"/>
      <c r="AI383" s="115"/>
      <c r="AJ383" s="118"/>
      <c r="AK383" s="115"/>
      <c r="AL383" s="115"/>
      <c r="AM383" s="115"/>
      <c r="AN383" s="118">
        <v>46266</v>
      </c>
      <c r="AO383" s="118"/>
      <c r="AP383" s="118"/>
      <c r="AQ383" s="118"/>
      <c r="AR383" s="121"/>
      <c r="AS383" s="121"/>
      <c r="AT383" s="166" t="s">
        <v>2439</v>
      </c>
      <c r="AU383" s="115" t="s">
        <v>1730</v>
      </c>
      <c r="AV383" s="120"/>
      <c r="AW383" s="131" t="s">
        <v>1595</v>
      </c>
      <c r="AX383" s="192">
        <f>IFERROR(IF(PAC!$X383="F01 - CAPTAÇÃO DE RECURSO",1,""),"")</f>
        <v>1</v>
      </c>
      <c r="AY383" s="192"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hidden="1" customHeight="1" thickBot="1">
      <c r="A384" s="88">
        <f t="shared" si="5"/>
        <v>379</v>
      </c>
      <c r="B384" s="88">
        <v>2025</v>
      </c>
      <c r="C384" s="88" t="s">
        <v>605</v>
      </c>
      <c r="D384" s="88" t="s">
        <v>996</v>
      </c>
      <c r="E384" s="102" t="s">
        <v>558</v>
      </c>
      <c r="F384" s="88" t="s">
        <v>577</v>
      </c>
      <c r="G384" s="88" t="s">
        <v>541</v>
      </c>
      <c r="H384" s="40" t="s">
        <v>1229</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1741</v>
      </c>
      <c r="W384" s="104"/>
      <c r="X384" s="104" t="s">
        <v>1405</v>
      </c>
      <c r="Y384" s="101" t="s">
        <v>2411</v>
      </c>
      <c r="Z384" s="87"/>
      <c r="AA384" s="105"/>
      <c r="AB384" s="40" t="s">
        <v>1495</v>
      </c>
      <c r="AC384" s="40" t="s">
        <v>2441</v>
      </c>
      <c r="AD384" s="106">
        <v>46325</v>
      </c>
      <c r="AE384" s="102" t="s">
        <v>1917</v>
      </c>
      <c r="AF384" s="40" t="s">
        <v>842</v>
      </c>
      <c r="AG384" s="40"/>
      <c r="AH384" s="40"/>
      <c r="AI384" s="40"/>
      <c r="AJ384" s="87"/>
      <c r="AK384" s="40"/>
      <c r="AL384" s="40"/>
      <c r="AM384" s="40" t="s">
        <v>715</v>
      </c>
      <c r="AN384" s="87">
        <v>46507</v>
      </c>
      <c r="AO384" s="87"/>
      <c r="AP384" s="87"/>
      <c r="AQ384" s="87"/>
      <c r="AR384" s="107"/>
      <c r="AS384" s="107"/>
      <c r="AT384" s="168" t="s">
        <v>2440</v>
      </c>
      <c r="AU384" s="40" t="s">
        <v>1730</v>
      </c>
      <c r="AV384" s="106"/>
      <c r="AW384" s="129" t="s">
        <v>1596</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hidden="1" customHeight="1" thickBot="1">
      <c r="A385" s="112">
        <f t="shared" si="5"/>
        <v>380</v>
      </c>
      <c r="B385" s="112">
        <v>2025</v>
      </c>
      <c r="C385" s="112" t="s">
        <v>605</v>
      </c>
      <c r="D385" s="112" t="s">
        <v>996</v>
      </c>
      <c r="E385" s="114" t="s">
        <v>2267</v>
      </c>
      <c r="F385" s="112" t="s">
        <v>577</v>
      </c>
      <c r="G385" s="112" t="s">
        <v>541</v>
      </c>
      <c r="H385" s="115" t="s">
        <v>1229</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1741</v>
      </c>
      <c r="W385" s="117"/>
      <c r="X385" s="117" t="s">
        <v>1405</v>
      </c>
      <c r="Y385" s="113" t="s">
        <v>2407</v>
      </c>
      <c r="Z385" s="118"/>
      <c r="AA385" s="119"/>
      <c r="AB385" s="115" t="s">
        <v>1495</v>
      </c>
      <c r="AC385" s="115" t="s">
        <v>2268</v>
      </c>
      <c r="AD385" s="120">
        <v>46325</v>
      </c>
      <c r="AE385" s="114" t="s">
        <v>2269</v>
      </c>
      <c r="AF385" s="115" t="s">
        <v>843</v>
      </c>
      <c r="AG385" s="115"/>
      <c r="AH385" s="115"/>
      <c r="AI385" s="115"/>
      <c r="AJ385" s="118"/>
      <c r="AK385" s="115"/>
      <c r="AL385" s="115"/>
      <c r="AM385" s="115"/>
      <c r="AN385" s="118">
        <v>46192</v>
      </c>
      <c r="AO385" s="118">
        <v>46268</v>
      </c>
      <c r="AP385" s="118"/>
      <c r="AQ385" s="118"/>
      <c r="AR385" s="121"/>
      <c r="AS385" s="121"/>
      <c r="AT385" s="166" t="s">
        <v>2270</v>
      </c>
      <c r="AU385" s="115" t="s">
        <v>2778</v>
      </c>
      <c r="AV385" s="120"/>
      <c r="AW385" s="112" t="s">
        <v>1596</v>
      </c>
      <c r="AX385" s="192">
        <f>IFERROR(IF(PAC!$X385="F01 - CAPTAÇÃO DE RECURSO",1,""),"")</f>
        <v>1</v>
      </c>
      <c r="AY385" s="192"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hidden="1" customHeight="1" thickBot="1">
      <c r="A386" s="88">
        <f t="shared" si="5"/>
        <v>381</v>
      </c>
      <c r="B386" s="88">
        <v>2025</v>
      </c>
      <c r="C386" s="88" t="s">
        <v>605</v>
      </c>
      <c r="D386" s="88" t="s">
        <v>996</v>
      </c>
      <c r="E386" s="102" t="s">
        <v>2428</v>
      </c>
      <c r="F386" s="88" t="s">
        <v>577</v>
      </c>
      <c r="G386" s="88" t="s">
        <v>541</v>
      </c>
      <c r="H386" s="40" t="s">
        <v>1229</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1741</v>
      </c>
      <c r="W386" s="104"/>
      <c r="X386" s="104" t="s">
        <v>1405</v>
      </c>
      <c r="Y386" s="101" t="s">
        <v>2407</v>
      </c>
      <c r="Z386" s="87"/>
      <c r="AA386" s="105"/>
      <c r="AB386" s="40" t="s">
        <v>1495</v>
      </c>
      <c r="AC386" s="40" t="s">
        <v>2443</v>
      </c>
      <c r="AD386" s="106">
        <v>46325</v>
      </c>
      <c r="AE386" s="102" t="s">
        <v>1997</v>
      </c>
      <c r="AF386" s="40" t="s">
        <v>844</v>
      </c>
      <c r="AG386" s="40"/>
      <c r="AH386" s="40"/>
      <c r="AI386" s="40"/>
      <c r="AJ386" s="87"/>
      <c r="AK386" s="40"/>
      <c r="AL386" s="40"/>
      <c r="AM386" s="40"/>
      <c r="AN386" s="87">
        <v>46233</v>
      </c>
      <c r="AO386" s="87">
        <v>46275</v>
      </c>
      <c r="AP386" s="87"/>
      <c r="AQ386" s="87"/>
      <c r="AR386" s="107"/>
      <c r="AS386" s="107"/>
      <c r="AT386" s="168" t="s">
        <v>2442</v>
      </c>
      <c r="AU386" s="40" t="s">
        <v>1730</v>
      </c>
      <c r="AV386" s="106"/>
      <c r="AW386" s="129" t="s">
        <v>1596</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hidden="1" customHeight="1" thickBot="1">
      <c r="A387" s="112">
        <f t="shared" si="5"/>
        <v>382</v>
      </c>
      <c r="B387" s="112">
        <v>2025</v>
      </c>
      <c r="C387" s="112" t="s">
        <v>605</v>
      </c>
      <c r="D387" s="112" t="s">
        <v>996</v>
      </c>
      <c r="E387" s="114" t="s">
        <v>855</v>
      </c>
      <c r="F387" s="112" t="s">
        <v>577</v>
      </c>
      <c r="G387" s="112" t="s">
        <v>541</v>
      </c>
      <c r="H387" s="115" t="s">
        <v>1229</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1741</v>
      </c>
      <c r="W387" s="117"/>
      <c r="X387" s="117" t="s">
        <v>1405</v>
      </c>
      <c r="Y387" s="113" t="s">
        <v>2408</v>
      </c>
      <c r="Z387" s="118"/>
      <c r="AA387" s="119"/>
      <c r="AB387" s="115" t="s">
        <v>1495</v>
      </c>
      <c r="AC387" s="115" t="s">
        <v>2333</v>
      </c>
      <c r="AD387" s="120">
        <v>46325</v>
      </c>
      <c r="AE387" s="114" t="s">
        <v>1997</v>
      </c>
      <c r="AF387" s="115" t="s">
        <v>845</v>
      </c>
      <c r="AG387" s="115"/>
      <c r="AH387" s="115"/>
      <c r="AI387" s="115"/>
      <c r="AJ387" s="118"/>
      <c r="AK387" s="115"/>
      <c r="AL387" s="115"/>
      <c r="AM387" s="115" t="s">
        <v>715</v>
      </c>
      <c r="AN387" s="118">
        <v>46266</v>
      </c>
      <c r="AO387" s="118"/>
      <c r="AP387" s="118"/>
      <c r="AQ387" s="118"/>
      <c r="AR387" s="121"/>
      <c r="AS387" s="121"/>
      <c r="AT387" s="166" t="s">
        <v>2444</v>
      </c>
      <c r="AU387" s="115" t="s">
        <v>1730</v>
      </c>
      <c r="AV387" s="120"/>
      <c r="AW387" s="131" t="s">
        <v>1596</v>
      </c>
      <c r="AX387" s="192">
        <f>IFERROR(IF(PAC!$X387="F01 - CAPTAÇÃO DE RECURSO",1,""),"")</f>
        <v>1</v>
      </c>
      <c r="AY387" s="192"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hidden="1" customHeight="1" thickBot="1">
      <c r="A388" s="88">
        <f t="shared" si="5"/>
        <v>383</v>
      </c>
      <c r="B388" s="88">
        <v>2025</v>
      </c>
      <c r="C388" s="88" t="s">
        <v>605</v>
      </c>
      <c r="D388" s="88" t="s">
        <v>996</v>
      </c>
      <c r="E388" s="102" t="s">
        <v>562</v>
      </c>
      <c r="F388" s="88" t="s">
        <v>577</v>
      </c>
      <c r="G388" s="88" t="s">
        <v>541</v>
      </c>
      <c r="H388" s="40" t="s">
        <v>1229</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1741</v>
      </c>
      <c r="W388" s="104"/>
      <c r="X388" s="104" t="s">
        <v>1405</v>
      </c>
      <c r="Y388" s="101" t="s">
        <v>2411</v>
      </c>
      <c r="Z388" s="87"/>
      <c r="AA388" s="105"/>
      <c r="AB388" s="40" t="s">
        <v>1495</v>
      </c>
      <c r="AC388" s="40" t="s">
        <v>2335</v>
      </c>
      <c r="AD388" s="106">
        <v>46325</v>
      </c>
      <c r="AE388" s="102" t="s">
        <v>1918</v>
      </c>
      <c r="AF388" s="40" t="s">
        <v>846</v>
      </c>
      <c r="AG388" s="40"/>
      <c r="AH388" s="40"/>
      <c r="AI388" s="40"/>
      <c r="AJ388" s="87"/>
      <c r="AK388" s="40"/>
      <c r="AL388" s="40"/>
      <c r="AM388" s="40" t="s">
        <v>715</v>
      </c>
      <c r="AN388" s="87">
        <v>46388</v>
      </c>
      <c r="AO388" s="87"/>
      <c r="AP388" s="87"/>
      <c r="AQ388" s="87"/>
      <c r="AR388" s="107"/>
      <c r="AS388" s="107"/>
      <c r="AT388" s="102" t="s">
        <v>2334</v>
      </c>
      <c r="AU388" s="40" t="s">
        <v>1730</v>
      </c>
      <c r="AV388" s="106"/>
      <c r="AW388" s="129" t="s">
        <v>1596</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hidden="1" customHeight="1" thickBot="1">
      <c r="A389" s="112">
        <f t="shared" ref="A389:A452" si="7">ROW()-5</f>
        <v>384</v>
      </c>
      <c r="B389" s="112">
        <v>2025</v>
      </c>
      <c r="C389" s="112" t="s">
        <v>605</v>
      </c>
      <c r="D389" s="112" t="s">
        <v>996</v>
      </c>
      <c r="E389" s="114" t="s">
        <v>559</v>
      </c>
      <c r="F389" s="112" t="s">
        <v>577</v>
      </c>
      <c r="G389" s="112" t="s">
        <v>541</v>
      </c>
      <c r="H389" s="115" t="s">
        <v>1229</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1741</v>
      </c>
      <c r="W389" s="117"/>
      <c r="X389" s="117" t="s">
        <v>1405</v>
      </c>
      <c r="Y389" s="113" t="s">
        <v>2411</v>
      </c>
      <c r="Z389" s="118"/>
      <c r="AA389" s="119"/>
      <c r="AB389" s="115" t="s">
        <v>1495</v>
      </c>
      <c r="AC389" s="115" t="s">
        <v>2336</v>
      </c>
      <c r="AD389" s="120">
        <v>46325</v>
      </c>
      <c r="AE389" s="114" t="s">
        <v>1918</v>
      </c>
      <c r="AF389" s="115" t="s">
        <v>847</v>
      </c>
      <c r="AG389" s="115"/>
      <c r="AH389" s="115"/>
      <c r="AI389" s="115"/>
      <c r="AJ389" s="118"/>
      <c r="AK389" s="115"/>
      <c r="AL389" s="115"/>
      <c r="AM389" s="115" t="s">
        <v>715</v>
      </c>
      <c r="AN389" s="118">
        <v>46388</v>
      </c>
      <c r="AO389" s="118"/>
      <c r="AP389" s="118"/>
      <c r="AQ389" s="118"/>
      <c r="AR389" s="121"/>
      <c r="AS389" s="121"/>
      <c r="AT389" s="166" t="s">
        <v>2681</v>
      </c>
      <c r="AU389" s="115" t="s">
        <v>1730</v>
      </c>
      <c r="AV389" s="120"/>
      <c r="AW389" s="131" t="s">
        <v>1596</v>
      </c>
      <c r="AX389" s="192">
        <f>IFERROR(IF(PAC!$X389="F01 - CAPTAÇÃO DE RECURSO",1,""),"")</f>
        <v>1</v>
      </c>
      <c r="AY389" s="192"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hidden="1" customHeight="1" thickBot="1">
      <c r="A390" s="88">
        <f t="shared" si="7"/>
        <v>385</v>
      </c>
      <c r="B390" s="88">
        <v>2025</v>
      </c>
      <c r="C390" s="88" t="s">
        <v>605</v>
      </c>
      <c r="D390" s="88" t="s">
        <v>996</v>
      </c>
      <c r="E390" s="102" t="s">
        <v>563</v>
      </c>
      <c r="F390" s="88" t="s">
        <v>577</v>
      </c>
      <c r="G390" s="88" t="s">
        <v>541</v>
      </c>
      <c r="H390" s="40" t="s">
        <v>1229</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1741</v>
      </c>
      <c r="W390" s="104"/>
      <c r="X390" s="104" t="s">
        <v>1405</v>
      </c>
      <c r="Y390" s="101" t="s">
        <v>2411</v>
      </c>
      <c r="Z390" s="87"/>
      <c r="AA390" s="105"/>
      <c r="AB390" s="40" t="s">
        <v>1495</v>
      </c>
      <c r="AC390" s="40" t="s">
        <v>2338</v>
      </c>
      <c r="AD390" s="106">
        <v>46325</v>
      </c>
      <c r="AE390" s="102" t="s">
        <v>1918</v>
      </c>
      <c r="AF390" s="40" t="s">
        <v>848</v>
      </c>
      <c r="AG390" s="40"/>
      <c r="AH390" s="40"/>
      <c r="AI390" s="40"/>
      <c r="AJ390" s="87"/>
      <c r="AK390" s="40"/>
      <c r="AL390" s="40"/>
      <c r="AM390" s="40" t="s">
        <v>715</v>
      </c>
      <c r="AN390" s="87">
        <v>46388</v>
      </c>
      <c r="AO390" s="87"/>
      <c r="AP390" s="87"/>
      <c r="AQ390" s="87"/>
      <c r="AR390" s="107"/>
      <c r="AS390" s="107"/>
      <c r="AT390" s="102" t="s">
        <v>2337</v>
      </c>
      <c r="AU390" s="40" t="s">
        <v>1730</v>
      </c>
      <c r="AV390" s="106"/>
      <c r="AW390" s="129" t="s">
        <v>1596</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hidden="1" customHeight="1" thickBot="1">
      <c r="A391" s="112">
        <f t="shared" si="7"/>
        <v>386</v>
      </c>
      <c r="B391" s="112">
        <v>2025</v>
      </c>
      <c r="C391" s="112" t="s">
        <v>605</v>
      </c>
      <c r="D391" s="112" t="s">
        <v>996</v>
      </c>
      <c r="E391" s="114" t="s">
        <v>1679</v>
      </c>
      <c r="F391" s="112" t="s">
        <v>577</v>
      </c>
      <c r="G391" s="112" t="s">
        <v>541</v>
      </c>
      <c r="H391" s="115" t="s">
        <v>1229</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1741</v>
      </c>
      <c r="W391" s="117"/>
      <c r="X391" s="117" t="s">
        <v>1405</v>
      </c>
      <c r="Y391" s="113" t="s">
        <v>2411</v>
      </c>
      <c r="Z391" s="118"/>
      <c r="AA391" s="119"/>
      <c r="AB391" s="115" t="s">
        <v>1495</v>
      </c>
      <c r="AC391" s="119" t="s">
        <v>2430</v>
      </c>
      <c r="AD391" s="120">
        <v>46325</v>
      </c>
      <c r="AE391" s="172" t="s">
        <v>1917</v>
      </c>
      <c r="AF391" s="115" t="s">
        <v>849</v>
      </c>
      <c r="AG391" s="115"/>
      <c r="AH391" s="115"/>
      <c r="AI391" s="115"/>
      <c r="AJ391" s="118"/>
      <c r="AK391" s="115"/>
      <c r="AL391" s="115"/>
      <c r="AM391" s="115"/>
      <c r="AN391" s="118">
        <v>46539</v>
      </c>
      <c r="AO391" s="118"/>
      <c r="AP391" s="118"/>
      <c r="AQ391" s="118"/>
      <c r="AR391" s="121"/>
      <c r="AS391" s="121"/>
      <c r="AT391" s="114" t="s">
        <v>2445</v>
      </c>
      <c r="AU391" s="115" t="s">
        <v>1730</v>
      </c>
      <c r="AV391" s="120"/>
      <c r="AW391" s="112" t="s">
        <v>2426</v>
      </c>
      <c r="AX391" s="192">
        <f>IFERROR(IF(PAC!$X391="F01 - CAPTAÇÃO DE RECURSO",1,""),"")</f>
        <v>1</v>
      </c>
      <c r="AY391" s="192"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hidden="1" customHeight="1" thickBot="1">
      <c r="A392" s="88">
        <f t="shared" si="7"/>
        <v>387</v>
      </c>
      <c r="B392" s="88">
        <v>2025</v>
      </c>
      <c r="C392" s="88" t="s">
        <v>605</v>
      </c>
      <c r="D392" s="88" t="s">
        <v>996</v>
      </c>
      <c r="E392" s="102" t="s">
        <v>564</v>
      </c>
      <c r="F392" s="88" t="s">
        <v>577</v>
      </c>
      <c r="G392" s="88" t="s">
        <v>541</v>
      </c>
      <c r="H392" s="40" t="s">
        <v>1229</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1741</v>
      </c>
      <c r="W392" s="104"/>
      <c r="X392" s="104" t="s">
        <v>1405</v>
      </c>
      <c r="Y392" s="101" t="s">
        <v>2411</v>
      </c>
      <c r="Z392" s="87"/>
      <c r="AA392" s="105"/>
      <c r="AB392" s="40" t="s">
        <v>1495</v>
      </c>
      <c r="AC392" s="40" t="s">
        <v>2341</v>
      </c>
      <c r="AD392" s="106">
        <v>46325</v>
      </c>
      <c r="AE392" s="102" t="s">
        <v>1917</v>
      </c>
      <c r="AF392" s="40" t="s">
        <v>850</v>
      </c>
      <c r="AG392" s="40"/>
      <c r="AH392" s="40"/>
      <c r="AI392" s="40"/>
      <c r="AJ392" s="87"/>
      <c r="AK392" s="40"/>
      <c r="AL392" s="40"/>
      <c r="AM392" s="40" t="s">
        <v>715</v>
      </c>
      <c r="AN392" s="87">
        <v>46327</v>
      </c>
      <c r="AO392" s="87"/>
      <c r="AP392" s="87"/>
      <c r="AQ392" s="87"/>
      <c r="AR392" s="107"/>
      <c r="AS392" s="107"/>
      <c r="AT392" s="102" t="s">
        <v>2340</v>
      </c>
      <c r="AU392" s="40" t="s">
        <v>1730</v>
      </c>
      <c r="AV392" s="106"/>
      <c r="AW392" s="129" t="s">
        <v>1596</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hidden="1" customHeight="1" thickBot="1">
      <c r="A393" s="112">
        <f t="shared" si="7"/>
        <v>388</v>
      </c>
      <c r="B393" s="112">
        <v>2025</v>
      </c>
      <c r="C393" s="112" t="s">
        <v>605</v>
      </c>
      <c r="D393" s="112" t="s">
        <v>996</v>
      </c>
      <c r="E393" s="114" t="s">
        <v>561</v>
      </c>
      <c r="F393" s="112" t="s">
        <v>577</v>
      </c>
      <c r="G393" s="112" t="s">
        <v>541</v>
      </c>
      <c r="H393" s="115" t="s">
        <v>1229</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1741</v>
      </c>
      <c r="W393" s="117"/>
      <c r="X393" s="117" t="s">
        <v>1405</v>
      </c>
      <c r="Y393" s="113" t="s">
        <v>2408</v>
      </c>
      <c r="Z393" s="118"/>
      <c r="AA393" s="119"/>
      <c r="AB393" s="115" t="s">
        <v>1495</v>
      </c>
      <c r="AC393" s="115" t="s">
        <v>2343</v>
      </c>
      <c r="AD393" s="120">
        <v>46325</v>
      </c>
      <c r="AE393" s="114" t="s">
        <v>1917</v>
      </c>
      <c r="AF393" s="115" t="s">
        <v>851</v>
      </c>
      <c r="AG393" s="115"/>
      <c r="AH393" s="115"/>
      <c r="AI393" s="115"/>
      <c r="AJ393" s="118"/>
      <c r="AK393" s="115"/>
      <c r="AL393" s="115"/>
      <c r="AM393" s="115" t="s">
        <v>715</v>
      </c>
      <c r="AN393" s="118">
        <v>46356</v>
      </c>
      <c r="AO393" s="118"/>
      <c r="AP393" s="118"/>
      <c r="AQ393" s="118"/>
      <c r="AR393" s="121"/>
      <c r="AS393" s="121"/>
      <c r="AT393" s="114" t="s">
        <v>2342</v>
      </c>
      <c r="AU393" s="115" t="s">
        <v>1730</v>
      </c>
      <c r="AV393" s="120"/>
      <c r="AW393" s="131" t="s">
        <v>1596</v>
      </c>
      <c r="AX393" s="192">
        <f>IFERROR(IF(PAC!$X393="F01 - CAPTAÇÃO DE RECURSO",1,""),"")</f>
        <v>1</v>
      </c>
      <c r="AY393" s="192"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hidden="1" customHeight="1" thickBot="1">
      <c r="A394" s="88">
        <f t="shared" si="7"/>
        <v>389</v>
      </c>
      <c r="B394" s="88">
        <v>2025</v>
      </c>
      <c r="C394" s="88" t="s">
        <v>605</v>
      </c>
      <c r="D394" s="88" t="s">
        <v>996</v>
      </c>
      <c r="E394" s="102" t="s">
        <v>565</v>
      </c>
      <c r="F394" s="88" t="s">
        <v>577</v>
      </c>
      <c r="G394" s="88" t="s">
        <v>541</v>
      </c>
      <c r="H394" s="40" t="s">
        <v>1229</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1741</v>
      </c>
      <c r="W394" s="104"/>
      <c r="X394" s="104" t="s">
        <v>1405</v>
      </c>
      <c r="Y394" s="101" t="s">
        <v>2411</v>
      </c>
      <c r="Z394" s="87"/>
      <c r="AA394" s="105"/>
      <c r="AB394" s="40" t="s">
        <v>1495</v>
      </c>
      <c r="AC394" s="40" t="s">
        <v>2345</v>
      </c>
      <c r="AD394" s="106">
        <v>46325</v>
      </c>
      <c r="AE394" s="102" t="s">
        <v>1918</v>
      </c>
      <c r="AF394" s="40" t="s">
        <v>852</v>
      </c>
      <c r="AG394" s="40"/>
      <c r="AH394" s="40"/>
      <c r="AI394" s="40"/>
      <c r="AJ394" s="87"/>
      <c r="AK394" s="40"/>
      <c r="AL394" s="40"/>
      <c r="AM394" s="40"/>
      <c r="AN394" s="87">
        <v>46631</v>
      </c>
      <c r="AO394" s="87"/>
      <c r="AP394" s="87"/>
      <c r="AQ394" s="87"/>
      <c r="AR394" s="107"/>
      <c r="AS394" s="107"/>
      <c r="AT394" s="102" t="s">
        <v>2344</v>
      </c>
      <c r="AU394" s="40" t="s">
        <v>1730</v>
      </c>
      <c r="AV394" s="106"/>
      <c r="AW394" s="129" t="s">
        <v>1596</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hidden="1" customHeight="1" thickBot="1">
      <c r="A395" s="112">
        <f t="shared" si="7"/>
        <v>390</v>
      </c>
      <c r="B395" s="112">
        <v>2025</v>
      </c>
      <c r="C395" s="112" t="s">
        <v>605</v>
      </c>
      <c r="D395" s="112" t="s">
        <v>996</v>
      </c>
      <c r="E395" s="114" t="s">
        <v>560</v>
      </c>
      <c r="F395" s="112" t="s">
        <v>577</v>
      </c>
      <c r="G395" s="112" t="s">
        <v>541</v>
      </c>
      <c r="H395" s="115" t="s">
        <v>1229</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1741</v>
      </c>
      <c r="W395" s="117"/>
      <c r="X395" s="117" t="s">
        <v>1405</v>
      </c>
      <c r="Y395" s="113" t="s">
        <v>2411</v>
      </c>
      <c r="Z395" s="118"/>
      <c r="AA395" s="119"/>
      <c r="AB395" s="115" t="s">
        <v>1495</v>
      </c>
      <c r="AC395" s="115" t="s">
        <v>2347</v>
      </c>
      <c r="AD395" s="120">
        <v>46325</v>
      </c>
      <c r="AE395" s="114" t="s">
        <v>1918</v>
      </c>
      <c r="AF395" s="115" t="s">
        <v>853</v>
      </c>
      <c r="AG395" s="115"/>
      <c r="AH395" s="115"/>
      <c r="AI395" s="115"/>
      <c r="AJ395" s="118"/>
      <c r="AK395" s="115"/>
      <c r="AL395" s="115"/>
      <c r="AM395" s="115" t="s">
        <v>715</v>
      </c>
      <c r="AN395" s="118">
        <v>46569</v>
      </c>
      <c r="AO395" s="118"/>
      <c r="AP395" s="118"/>
      <c r="AQ395" s="118"/>
      <c r="AR395" s="121"/>
      <c r="AS395" s="121"/>
      <c r="AT395" s="114" t="s">
        <v>2346</v>
      </c>
      <c r="AU395" s="115" t="s">
        <v>1730</v>
      </c>
      <c r="AV395" s="120"/>
      <c r="AW395" s="131" t="s">
        <v>1596</v>
      </c>
      <c r="AX395" s="192">
        <f>IFERROR(IF(PAC!$X395="F01 - CAPTAÇÃO DE RECURSO",1,""),"")</f>
        <v>1</v>
      </c>
      <c r="AY395" s="192"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hidden="1" customHeight="1" thickBot="1">
      <c r="A396" s="88">
        <f t="shared" si="7"/>
        <v>391</v>
      </c>
      <c r="B396" s="88">
        <v>2025</v>
      </c>
      <c r="C396" s="88" t="s">
        <v>605</v>
      </c>
      <c r="D396" s="88" t="s">
        <v>996</v>
      </c>
      <c r="E396" s="102" t="s">
        <v>877</v>
      </c>
      <c r="F396" s="88" t="s">
        <v>577</v>
      </c>
      <c r="G396" s="88" t="s">
        <v>541</v>
      </c>
      <c r="H396" s="40" t="s">
        <v>1229</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1741</v>
      </c>
      <c r="W396" s="104"/>
      <c r="X396" s="104" t="s">
        <v>1405</v>
      </c>
      <c r="Y396" s="101" t="s">
        <v>2411</v>
      </c>
      <c r="Z396" s="87"/>
      <c r="AA396" s="105"/>
      <c r="AB396" s="40" t="s">
        <v>1495</v>
      </c>
      <c r="AC396" s="40" t="s">
        <v>2447</v>
      </c>
      <c r="AD396" s="106">
        <v>46325</v>
      </c>
      <c r="AE396" s="102" t="s">
        <v>1917</v>
      </c>
      <c r="AF396" s="40" t="s">
        <v>882</v>
      </c>
      <c r="AG396" s="40"/>
      <c r="AH396" s="40"/>
      <c r="AI396" s="40"/>
      <c r="AJ396" s="87"/>
      <c r="AK396" s="40"/>
      <c r="AL396" s="40"/>
      <c r="AM396" s="40"/>
      <c r="AN396" s="87">
        <v>46537</v>
      </c>
      <c r="AO396" s="87"/>
      <c r="AP396" s="87"/>
      <c r="AQ396" s="87"/>
      <c r="AR396" s="107"/>
      <c r="AS396" s="107"/>
      <c r="AT396" s="102" t="s">
        <v>2446</v>
      </c>
      <c r="AU396" s="40" t="s">
        <v>1730</v>
      </c>
      <c r="AV396" s="106"/>
      <c r="AW396" s="129" t="s">
        <v>1596</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hidden="1" customHeight="1" thickBot="1">
      <c r="A397" s="112">
        <f t="shared" si="7"/>
        <v>392</v>
      </c>
      <c r="B397" s="112">
        <v>2025</v>
      </c>
      <c r="C397" s="112" t="s">
        <v>605</v>
      </c>
      <c r="D397" s="112" t="s">
        <v>996</v>
      </c>
      <c r="E397" s="114" t="s">
        <v>699</v>
      </c>
      <c r="F397" s="112" t="s">
        <v>577</v>
      </c>
      <c r="G397" s="112" t="s">
        <v>541</v>
      </c>
      <c r="H397" s="115" t="s">
        <v>1229</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1741</v>
      </c>
      <c r="W397" s="117"/>
      <c r="X397" s="117" t="s">
        <v>1405</v>
      </c>
      <c r="Y397" s="113" t="s">
        <v>2407</v>
      </c>
      <c r="Z397" s="118"/>
      <c r="AA397" s="119"/>
      <c r="AB397" s="115" t="s">
        <v>1495</v>
      </c>
      <c r="AC397" s="115" t="s">
        <v>2691</v>
      </c>
      <c r="AD397" s="120">
        <v>46325</v>
      </c>
      <c r="AE397" s="114" t="s">
        <v>1997</v>
      </c>
      <c r="AF397" s="115" t="s">
        <v>883</v>
      </c>
      <c r="AG397" s="115"/>
      <c r="AH397" s="115"/>
      <c r="AI397" s="115"/>
      <c r="AJ397" s="118"/>
      <c r="AK397" s="115"/>
      <c r="AL397" s="115"/>
      <c r="AM397" s="115"/>
      <c r="AN397" s="118">
        <v>46263</v>
      </c>
      <c r="AO397" s="118">
        <v>46337</v>
      </c>
      <c r="AP397" s="118"/>
      <c r="AQ397" s="118"/>
      <c r="AR397" s="121"/>
      <c r="AS397" s="121"/>
      <c r="AT397" s="114" t="s">
        <v>2779</v>
      </c>
      <c r="AU397" s="115" t="s">
        <v>2266</v>
      </c>
      <c r="AV397" s="120"/>
      <c r="AW397" s="131" t="s">
        <v>1596</v>
      </c>
      <c r="AX397" s="192">
        <f>IFERROR(IF(PAC!$X397="F01 - CAPTAÇÃO DE RECURSO",1,""),"")</f>
        <v>1</v>
      </c>
      <c r="AY397" s="192" t="str">
        <f>IFERROR(IF(PAC!$X397="F02 - LICITAÇÃO",1,""),"")</f>
        <v/>
      </c>
      <c r="AZ397" s="123" t="str">
        <f>IFERROR(IF(PAC!$X$6:$X$581="F03 - EXECUÇÃO DO OBJETO",1,""),"")</f>
        <v/>
      </c>
      <c r="BA397" s="123" t="str">
        <f>IFERROR(IF(PAC!$X$6:$X$581="F04 - CONCLUÍDA",1,""),"")</f>
        <v/>
      </c>
      <c r="BB397" s="190">
        <f>IF(PAC!$R397&gt;0,0,PAC!$Q397)</f>
        <v>200160000</v>
      </c>
    </row>
    <row r="398" spans="1:54" s="1" customFormat="1" ht="350.1" hidden="1" customHeight="1" thickBot="1">
      <c r="A398" s="88">
        <f t="shared" si="7"/>
        <v>393</v>
      </c>
      <c r="B398" s="88">
        <v>2025</v>
      </c>
      <c r="C398" s="88" t="s">
        <v>605</v>
      </c>
      <c r="D398" s="88" t="s">
        <v>996</v>
      </c>
      <c r="E398" s="102" t="s">
        <v>878</v>
      </c>
      <c r="F398" s="88" t="s">
        <v>577</v>
      </c>
      <c r="G398" s="88" t="s">
        <v>541</v>
      </c>
      <c r="H398" s="40" t="s">
        <v>1229</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1741</v>
      </c>
      <c r="W398" s="104"/>
      <c r="X398" s="104" t="s">
        <v>1405</v>
      </c>
      <c r="Y398" s="101" t="s">
        <v>2411</v>
      </c>
      <c r="Z398" s="87"/>
      <c r="AA398" s="105"/>
      <c r="AB398" s="40" t="s">
        <v>1495</v>
      </c>
      <c r="AC398" s="40" t="s">
        <v>2449</v>
      </c>
      <c r="AD398" s="106">
        <v>46325</v>
      </c>
      <c r="AE398" s="102" t="s">
        <v>2226</v>
      </c>
      <c r="AF398" s="40" t="s">
        <v>884</v>
      </c>
      <c r="AG398" s="40"/>
      <c r="AH398" s="40"/>
      <c r="AI398" s="40"/>
      <c r="AJ398" s="87"/>
      <c r="AK398" s="40"/>
      <c r="AL398" s="40"/>
      <c r="AM398" s="40"/>
      <c r="AN398" s="87">
        <v>46356</v>
      </c>
      <c r="AO398" s="87"/>
      <c r="AP398" s="87"/>
      <c r="AQ398" s="87"/>
      <c r="AR398" s="107"/>
      <c r="AS398" s="107"/>
      <c r="AT398" s="168" t="s">
        <v>2448</v>
      </c>
      <c r="AU398" s="40" t="s">
        <v>1730</v>
      </c>
      <c r="AV398" s="106"/>
      <c r="AW398" s="129" t="s">
        <v>1596</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hidden="1" customHeight="1" thickBot="1">
      <c r="A399" s="112">
        <f t="shared" si="7"/>
        <v>394</v>
      </c>
      <c r="B399" s="112">
        <v>2025</v>
      </c>
      <c r="C399" s="112" t="s">
        <v>605</v>
      </c>
      <c r="D399" s="112" t="s">
        <v>996</v>
      </c>
      <c r="E399" s="114" t="s">
        <v>703</v>
      </c>
      <c r="F399" s="112" t="s">
        <v>577</v>
      </c>
      <c r="G399" s="112" t="s">
        <v>541</v>
      </c>
      <c r="H399" s="115" t="s">
        <v>1229</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1741</v>
      </c>
      <c r="W399" s="117"/>
      <c r="X399" s="117" t="s">
        <v>1405</v>
      </c>
      <c r="Y399" s="113" t="s">
        <v>2411</v>
      </c>
      <c r="Z399" s="118"/>
      <c r="AA399" s="119"/>
      <c r="AB399" s="115" t="s">
        <v>1495</v>
      </c>
      <c r="AC399" s="119" t="s">
        <v>2349</v>
      </c>
      <c r="AD399" s="120">
        <v>46325</v>
      </c>
      <c r="AE399" s="172" t="s">
        <v>1917</v>
      </c>
      <c r="AF399" s="115" t="s">
        <v>885</v>
      </c>
      <c r="AG399" s="115"/>
      <c r="AH399" s="115"/>
      <c r="AI399" s="115"/>
      <c r="AJ399" s="118"/>
      <c r="AK399" s="115"/>
      <c r="AL399" s="115"/>
      <c r="AM399" s="115"/>
      <c r="AN399" s="118">
        <v>46419</v>
      </c>
      <c r="AO399" s="118"/>
      <c r="AP399" s="118"/>
      <c r="AQ399" s="118"/>
      <c r="AR399" s="121"/>
      <c r="AS399" s="121"/>
      <c r="AT399" s="114" t="s">
        <v>2348</v>
      </c>
      <c r="AU399" s="115" t="s">
        <v>1730</v>
      </c>
      <c r="AV399" s="120"/>
      <c r="AW399" s="131" t="s">
        <v>1596</v>
      </c>
      <c r="AX399" s="192">
        <f>IFERROR(IF(PAC!$X399="F01 - CAPTAÇÃO DE RECURSO",1,""),"")</f>
        <v>1</v>
      </c>
      <c r="AY399" s="192"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hidden="1" customHeight="1" thickBot="1">
      <c r="A400" s="88">
        <f t="shared" si="7"/>
        <v>395</v>
      </c>
      <c r="B400" s="88">
        <v>2025</v>
      </c>
      <c r="C400" s="88" t="s">
        <v>605</v>
      </c>
      <c r="D400" s="88" t="s">
        <v>996</v>
      </c>
      <c r="E400" s="102" t="s">
        <v>879</v>
      </c>
      <c r="F400" s="88" t="s">
        <v>577</v>
      </c>
      <c r="G400" s="88" t="s">
        <v>541</v>
      </c>
      <c r="H400" s="40" t="s">
        <v>1229</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2532</v>
      </c>
      <c r="U400" s="103" t="s">
        <v>594</v>
      </c>
      <c r="V400" s="103" t="s">
        <v>1741</v>
      </c>
      <c r="W400" s="104">
        <v>36</v>
      </c>
      <c r="X400" s="104" t="s">
        <v>1405</v>
      </c>
      <c r="Y400" s="101" t="s">
        <v>2407</v>
      </c>
      <c r="Z400" s="87"/>
      <c r="AA400" s="105"/>
      <c r="AB400" s="40" t="s">
        <v>1495</v>
      </c>
      <c r="AC400" s="40" t="s">
        <v>2531</v>
      </c>
      <c r="AD400" s="106">
        <v>46325</v>
      </c>
      <c r="AE400" s="102" t="s">
        <v>1997</v>
      </c>
      <c r="AF400" s="40" t="s">
        <v>886</v>
      </c>
      <c r="AG400" s="40"/>
      <c r="AH400" s="40"/>
      <c r="AI400" s="40"/>
      <c r="AJ400" s="87"/>
      <c r="AK400" s="40"/>
      <c r="AL400" s="40"/>
      <c r="AM400" s="40"/>
      <c r="AN400" s="87">
        <v>46037</v>
      </c>
      <c r="AO400" s="87">
        <v>46114</v>
      </c>
      <c r="AP400" s="87">
        <v>46244</v>
      </c>
      <c r="AQ400" s="87"/>
      <c r="AR400" s="107"/>
      <c r="AS400" s="107"/>
      <c r="AT400" s="102" t="s">
        <v>2533</v>
      </c>
      <c r="AU400" s="40" t="s">
        <v>2534</v>
      </c>
      <c r="AV400" s="106"/>
      <c r="AW400" s="129" t="s">
        <v>1596</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hidden="1" customHeight="1" thickBot="1">
      <c r="A401" s="112">
        <f t="shared" si="7"/>
        <v>396</v>
      </c>
      <c r="B401" s="112">
        <v>2025</v>
      </c>
      <c r="C401" s="112" t="s">
        <v>605</v>
      </c>
      <c r="D401" s="112" t="s">
        <v>996</v>
      </c>
      <c r="E401" s="114" t="s">
        <v>880</v>
      </c>
      <c r="F401" s="112" t="s">
        <v>577</v>
      </c>
      <c r="G401" s="112" t="s">
        <v>541</v>
      </c>
      <c r="H401" s="115" t="s">
        <v>1229</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1741</v>
      </c>
      <c r="W401" s="117"/>
      <c r="X401" s="117" t="s">
        <v>1405</v>
      </c>
      <c r="Y401" s="113" t="s">
        <v>2411</v>
      </c>
      <c r="Z401" s="118"/>
      <c r="AA401" s="119"/>
      <c r="AB401" s="115" t="s">
        <v>1495</v>
      </c>
      <c r="AC401" s="115" t="s">
        <v>2351</v>
      </c>
      <c r="AD401" s="120">
        <v>46325</v>
      </c>
      <c r="AE401" s="114" t="s">
        <v>1917</v>
      </c>
      <c r="AF401" s="115" t="s">
        <v>887</v>
      </c>
      <c r="AG401" s="115"/>
      <c r="AH401" s="115"/>
      <c r="AI401" s="115"/>
      <c r="AJ401" s="118"/>
      <c r="AK401" s="115"/>
      <c r="AL401" s="115"/>
      <c r="AM401" s="115"/>
      <c r="AN401" s="118">
        <v>46327</v>
      </c>
      <c r="AO401" s="118"/>
      <c r="AP401" s="118"/>
      <c r="AQ401" s="118"/>
      <c r="AR401" s="121"/>
      <c r="AS401" s="121"/>
      <c r="AT401" s="114" t="s">
        <v>2350</v>
      </c>
      <c r="AU401" s="115" t="s">
        <v>1730</v>
      </c>
      <c r="AV401" s="120"/>
      <c r="AW401" s="131" t="s">
        <v>1596</v>
      </c>
      <c r="AX401" s="192">
        <f>IFERROR(IF(PAC!$X401="F01 - CAPTAÇÃO DE RECURSO",1,""),"")</f>
        <v>1</v>
      </c>
      <c r="AY401" s="192"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hidden="1" customHeight="1" thickBot="1">
      <c r="A402" s="88">
        <f t="shared" si="7"/>
        <v>397</v>
      </c>
      <c r="B402" s="88">
        <v>2025</v>
      </c>
      <c r="C402" s="88" t="s">
        <v>605</v>
      </c>
      <c r="D402" s="88" t="s">
        <v>996</v>
      </c>
      <c r="E402" s="102" t="s">
        <v>700</v>
      </c>
      <c r="F402" s="88" t="s">
        <v>577</v>
      </c>
      <c r="G402" s="88" t="s">
        <v>541</v>
      </c>
      <c r="H402" s="40" t="s">
        <v>1229</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1741</v>
      </c>
      <c r="W402" s="104"/>
      <c r="X402" s="104" t="s">
        <v>1405</v>
      </c>
      <c r="Y402" s="101" t="s">
        <v>2411</v>
      </c>
      <c r="Z402" s="87"/>
      <c r="AA402" s="105"/>
      <c r="AB402" s="40" t="s">
        <v>1495</v>
      </c>
      <c r="AC402" s="40" t="s">
        <v>2347</v>
      </c>
      <c r="AD402" s="106">
        <v>46325</v>
      </c>
      <c r="AE402" s="102" t="s">
        <v>1917</v>
      </c>
      <c r="AF402" s="40" t="s">
        <v>888</v>
      </c>
      <c r="AG402" s="40"/>
      <c r="AH402" s="40"/>
      <c r="AI402" s="40"/>
      <c r="AJ402" s="87"/>
      <c r="AK402" s="40"/>
      <c r="AL402" s="40"/>
      <c r="AM402" s="40"/>
      <c r="AN402" s="87">
        <v>46569</v>
      </c>
      <c r="AO402" s="87"/>
      <c r="AP402" s="87"/>
      <c r="AQ402" s="87"/>
      <c r="AR402" s="107"/>
      <c r="AS402" s="107"/>
      <c r="AT402" s="102" t="s">
        <v>2352</v>
      </c>
      <c r="AU402" s="40" t="s">
        <v>1730</v>
      </c>
      <c r="AV402" s="106"/>
      <c r="AW402" s="129" t="s">
        <v>1596</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hidden="1" customHeight="1" thickBot="1">
      <c r="A403" s="112">
        <f t="shared" si="7"/>
        <v>398</v>
      </c>
      <c r="B403" s="112">
        <v>2025</v>
      </c>
      <c r="C403" s="112" t="s">
        <v>605</v>
      </c>
      <c r="D403" s="112" t="s">
        <v>996</v>
      </c>
      <c r="E403" s="114" t="s">
        <v>702</v>
      </c>
      <c r="F403" s="112" t="s">
        <v>577</v>
      </c>
      <c r="G403" s="112" t="s">
        <v>541</v>
      </c>
      <c r="H403" s="115" t="s">
        <v>1229</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1741</v>
      </c>
      <c r="W403" s="117"/>
      <c r="X403" s="117" t="s">
        <v>1405</v>
      </c>
      <c r="Y403" s="113" t="s">
        <v>2411</v>
      </c>
      <c r="Z403" s="118"/>
      <c r="AA403" s="119"/>
      <c r="AB403" s="115" t="s">
        <v>1495</v>
      </c>
      <c r="AC403" s="115" t="s">
        <v>2339</v>
      </c>
      <c r="AD403" s="120">
        <v>46325</v>
      </c>
      <c r="AE403" s="114" t="s">
        <v>1917</v>
      </c>
      <c r="AF403" s="115" t="s">
        <v>889</v>
      </c>
      <c r="AG403" s="115"/>
      <c r="AH403" s="115"/>
      <c r="AI403" s="115"/>
      <c r="AJ403" s="118"/>
      <c r="AK403" s="115"/>
      <c r="AL403" s="115"/>
      <c r="AM403" s="115"/>
      <c r="AN403" s="118">
        <v>46478</v>
      </c>
      <c r="AO403" s="118"/>
      <c r="AP403" s="118"/>
      <c r="AQ403" s="118"/>
      <c r="AR403" s="121"/>
      <c r="AS403" s="121"/>
      <c r="AT403" s="114" t="s">
        <v>2353</v>
      </c>
      <c r="AU403" s="115" t="s">
        <v>1730</v>
      </c>
      <c r="AV403" s="120"/>
      <c r="AW403" s="131" t="s">
        <v>1596</v>
      </c>
      <c r="AX403" s="192">
        <f>IFERROR(IF(PAC!$X403="F01 - CAPTAÇÃO DE RECURSO",1,""),"")</f>
        <v>1</v>
      </c>
      <c r="AY403" s="192"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hidden="1" customHeight="1" thickBot="1">
      <c r="A404" s="88">
        <f t="shared" si="7"/>
        <v>399</v>
      </c>
      <c r="B404" s="88">
        <v>2025</v>
      </c>
      <c r="C404" s="88" t="s">
        <v>605</v>
      </c>
      <c r="D404" s="88" t="s">
        <v>996</v>
      </c>
      <c r="E404" s="102" t="s">
        <v>881</v>
      </c>
      <c r="F404" s="88" t="s">
        <v>577</v>
      </c>
      <c r="G404" s="88" t="s">
        <v>541</v>
      </c>
      <c r="H404" s="40" t="s">
        <v>1229</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1741</v>
      </c>
      <c r="W404" s="104"/>
      <c r="X404" s="104" t="s">
        <v>1405</v>
      </c>
      <c r="Y404" s="101" t="s">
        <v>2411</v>
      </c>
      <c r="Z404" s="87"/>
      <c r="AA404" s="105"/>
      <c r="AB404" s="40" t="s">
        <v>1495</v>
      </c>
      <c r="AC404" s="40" t="s">
        <v>2451</v>
      </c>
      <c r="AD404" s="106">
        <v>46325</v>
      </c>
      <c r="AE404" s="102" t="s">
        <v>1917</v>
      </c>
      <c r="AF404" s="40" t="s">
        <v>890</v>
      </c>
      <c r="AG404" s="40"/>
      <c r="AH404" s="40"/>
      <c r="AI404" s="40"/>
      <c r="AJ404" s="87"/>
      <c r="AK404" s="40"/>
      <c r="AL404" s="40"/>
      <c r="AM404" s="40"/>
      <c r="AN404" s="87">
        <v>46357</v>
      </c>
      <c r="AO404" s="87"/>
      <c r="AP404" s="87"/>
      <c r="AQ404" s="87"/>
      <c r="AR404" s="107"/>
      <c r="AS404" s="107"/>
      <c r="AT404" s="102" t="s">
        <v>2450</v>
      </c>
      <c r="AU404" s="40" t="s">
        <v>1730</v>
      </c>
      <c r="AV404" s="106"/>
      <c r="AW404" s="129" t="s">
        <v>1596</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hidden="1" customHeight="1" thickBot="1">
      <c r="A405" s="112">
        <f t="shared" si="7"/>
        <v>400</v>
      </c>
      <c r="B405" s="112">
        <v>2025</v>
      </c>
      <c r="C405" s="112" t="s">
        <v>605</v>
      </c>
      <c r="D405" s="112" t="s">
        <v>996</v>
      </c>
      <c r="E405" s="114" t="s">
        <v>891</v>
      </c>
      <c r="F405" s="112" t="s">
        <v>577</v>
      </c>
      <c r="G405" s="112" t="s">
        <v>541</v>
      </c>
      <c r="H405" s="115" t="s">
        <v>1229</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1741</v>
      </c>
      <c r="W405" s="117"/>
      <c r="X405" s="117" t="s">
        <v>1405</v>
      </c>
      <c r="Y405" s="113" t="s">
        <v>2411</v>
      </c>
      <c r="Z405" s="118"/>
      <c r="AA405" s="119"/>
      <c r="AB405" s="115" t="s">
        <v>1495</v>
      </c>
      <c r="AC405" s="113" t="s">
        <v>2355</v>
      </c>
      <c r="AD405" s="120">
        <v>46325</v>
      </c>
      <c r="AE405" s="113" t="s">
        <v>1917</v>
      </c>
      <c r="AF405" s="115" t="s">
        <v>897</v>
      </c>
      <c r="AG405" s="115"/>
      <c r="AH405" s="115"/>
      <c r="AI405" s="115"/>
      <c r="AJ405" s="118"/>
      <c r="AK405" s="115"/>
      <c r="AL405" s="115"/>
      <c r="AM405" s="115"/>
      <c r="AN405" s="118">
        <v>46539</v>
      </c>
      <c r="AO405" s="118"/>
      <c r="AP405" s="118"/>
      <c r="AQ405" s="118"/>
      <c r="AR405" s="121"/>
      <c r="AS405" s="121"/>
      <c r="AT405" s="114" t="s">
        <v>2354</v>
      </c>
      <c r="AU405" s="115" t="s">
        <v>1730</v>
      </c>
      <c r="AV405" s="120"/>
      <c r="AW405" s="131" t="s">
        <v>1596</v>
      </c>
      <c r="AX405" s="192">
        <f>IFERROR(IF(PAC!$X405="F01 - CAPTAÇÃO DE RECURSO",1,""),"")</f>
        <v>1</v>
      </c>
      <c r="AY405" s="192" t="str">
        <f>IFERROR(IF(PAC!$X405="F02 - LICITAÇÃO",1,""),"")</f>
        <v/>
      </c>
      <c r="AZ405" s="123" t="str">
        <f>IFERROR(IF(PAC!$X$6:$X$581="F03 - EXECUÇÃO DO OBJETO",1,""),"")</f>
        <v/>
      </c>
      <c r="BA405" s="123" t="str">
        <f>IFERROR(IF(PAC!$X$6:$X$581="F04 - CONCLUÍDA",1,""),"")</f>
        <v/>
      </c>
      <c r="BB405" s="190">
        <f>IF(PAC!$R405&gt;0,0,PAC!$Q405)</f>
        <v>140684669.16</v>
      </c>
    </row>
    <row r="406" spans="1:54" s="1" customFormat="1" ht="249.95" hidden="1" customHeight="1" thickBot="1">
      <c r="A406" s="88">
        <f t="shared" si="7"/>
        <v>401</v>
      </c>
      <c r="B406" s="88">
        <v>2025</v>
      </c>
      <c r="C406" s="88" t="s">
        <v>605</v>
      </c>
      <c r="D406" s="88" t="s">
        <v>996</v>
      </c>
      <c r="E406" s="102" t="s">
        <v>892</v>
      </c>
      <c r="F406" s="88" t="s">
        <v>577</v>
      </c>
      <c r="G406" s="88" t="s">
        <v>541</v>
      </c>
      <c r="H406" s="40" t="s">
        <v>1229</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1741</v>
      </c>
      <c r="W406" s="104"/>
      <c r="X406" s="104" t="s">
        <v>1405</v>
      </c>
      <c r="Y406" s="101" t="s">
        <v>2411</v>
      </c>
      <c r="Z406" s="87"/>
      <c r="AA406" s="105"/>
      <c r="AB406" s="40" t="s">
        <v>1495</v>
      </c>
      <c r="AC406" s="40" t="s">
        <v>2349</v>
      </c>
      <c r="AD406" s="106">
        <v>46325</v>
      </c>
      <c r="AE406" s="102" t="s">
        <v>1917</v>
      </c>
      <c r="AF406" s="40" t="s">
        <v>898</v>
      </c>
      <c r="AG406" s="40"/>
      <c r="AH406" s="40"/>
      <c r="AI406" s="40"/>
      <c r="AJ406" s="87"/>
      <c r="AK406" s="40"/>
      <c r="AL406" s="40"/>
      <c r="AM406" s="40"/>
      <c r="AN406" s="87">
        <v>46419</v>
      </c>
      <c r="AO406" s="87"/>
      <c r="AP406" s="87"/>
      <c r="AQ406" s="87"/>
      <c r="AR406" s="107"/>
      <c r="AS406" s="107"/>
      <c r="AT406" s="102" t="s">
        <v>2358</v>
      </c>
      <c r="AU406" s="40" t="s">
        <v>1730</v>
      </c>
      <c r="AV406" s="106"/>
      <c r="AW406" s="129" t="s">
        <v>1596</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hidden="1" customHeight="1" thickBot="1">
      <c r="A407" s="112">
        <f t="shared" si="7"/>
        <v>402</v>
      </c>
      <c r="B407" s="112">
        <v>2025</v>
      </c>
      <c r="C407" s="112" t="s">
        <v>605</v>
      </c>
      <c r="D407" s="112" t="s">
        <v>996</v>
      </c>
      <c r="E407" s="114" t="s">
        <v>704</v>
      </c>
      <c r="F407" s="112" t="s">
        <v>577</v>
      </c>
      <c r="G407" s="112" t="s">
        <v>541</v>
      </c>
      <c r="H407" s="115" t="s">
        <v>1229</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1741</v>
      </c>
      <c r="W407" s="117"/>
      <c r="X407" s="117" t="s">
        <v>1405</v>
      </c>
      <c r="Y407" s="113" t="s">
        <v>2411</v>
      </c>
      <c r="Z407" s="118"/>
      <c r="AA407" s="119"/>
      <c r="AB407" s="115" t="s">
        <v>1495</v>
      </c>
      <c r="AC407" s="117" t="s">
        <v>2360</v>
      </c>
      <c r="AD407" s="120">
        <v>46325</v>
      </c>
      <c r="AE407" s="173" t="s">
        <v>1917</v>
      </c>
      <c r="AF407" s="115" t="s">
        <v>899</v>
      </c>
      <c r="AG407" s="115"/>
      <c r="AH407" s="115"/>
      <c r="AI407" s="115"/>
      <c r="AJ407" s="118"/>
      <c r="AK407" s="115"/>
      <c r="AL407" s="115"/>
      <c r="AM407" s="115"/>
      <c r="AN407" s="118">
        <v>46447</v>
      </c>
      <c r="AO407" s="118"/>
      <c r="AP407" s="118"/>
      <c r="AQ407" s="118"/>
      <c r="AR407" s="121"/>
      <c r="AS407" s="121"/>
      <c r="AT407" s="114" t="s">
        <v>2359</v>
      </c>
      <c r="AU407" s="115" t="s">
        <v>1730</v>
      </c>
      <c r="AV407" s="120"/>
      <c r="AW407" s="131" t="s">
        <v>1596</v>
      </c>
      <c r="AX407" s="192">
        <f>IFERROR(IF(PAC!$X407="F01 - CAPTAÇÃO DE RECURSO",1,""),"")</f>
        <v>1</v>
      </c>
      <c r="AY407" s="192"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hidden="1" customHeight="1" thickBot="1">
      <c r="A408" s="88">
        <f t="shared" si="7"/>
        <v>403</v>
      </c>
      <c r="B408" s="88">
        <v>2025</v>
      </c>
      <c r="C408" s="88" t="s">
        <v>605</v>
      </c>
      <c r="D408" s="88" t="s">
        <v>996</v>
      </c>
      <c r="E408" s="102" t="s">
        <v>893</v>
      </c>
      <c r="F408" s="88" t="s">
        <v>577</v>
      </c>
      <c r="G408" s="88" t="s">
        <v>541</v>
      </c>
      <c r="H408" s="40" t="s">
        <v>1229</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1741</v>
      </c>
      <c r="W408" s="104"/>
      <c r="X408" s="104" t="s">
        <v>1405</v>
      </c>
      <c r="Y408" s="101" t="s">
        <v>2413</v>
      </c>
      <c r="Z408" s="87"/>
      <c r="AA408" s="105"/>
      <c r="AB408" s="40"/>
      <c r="AC408" s="40" t="s">
        <v>2806</v>
      </c>
      <c r="AD408" s="106"/>
      <c r="AE408" s="102"/>
      <c r="AF408" s="40" t="s">
        <v>900</v>
      </c>
      <c r="AG408" s="40"/>
      <c r="AH408" s="40"/>
      <c r="AI408" s="40"/>
      <c r="AJ408" s="87"/>
      <c r="AK408" s="40"/>
      <c r="AL408" s="40"/>
      <c r="AM408" s="40"/>
      <c r="AN408" s="87"/>
      <c r="AO408" s="87"/>
      <c r="AP408" s="87"/>
      <c r="AQ408" s="87"/>
      <c r="AR408" s="107"/>
      <c r="AS408" s="107"/>
      <c r="AT408" s="102" t="s">
        <v>1600</v>
      </c>
      <c r="AU408" s="40"/>
      <c r="AV408" s="106"/>
      <c r="AW408" s="88" t="s">
        <v>1855</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hidden="1" customHeight="1" thickBot="1">
      <c r="A409" s="112">
        <f t="shared" si="7"/>
        <v>404</v>
      </c>
      <c r="B409" s="112">
        <v>2025</v>
      </c>
      <c r="C409" s="112" t="s">
        <v>605</v>
      </c>
      <c r="D409" s="112" t="s">
        <v>996</v>
      </c>
      <c r="E409" s="114" t="s">
        <v>894</v>
      </c>
      <c r="F409" s="112" t="s">
        <v>577</v>
      </c>
      <c r="G409" s="112" t="s">
        <v>541</v>
      </c>
      <c r="H409" s="115" t="s">
        <v>1229</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1741</v>
      </c>
      <c r="W409" s="117"/>
      <c r="X409" s="117" t="s">
        <v>1405</v>
      </c>
      <c r="Y409" s="113" t="s">
        <v>2421</v>
      </c>
      <c r="Z409" s="118"/>
      <c r="AA409" s="119"/>
      <c r="AB409" s="115"/>
      <c r="AC409" s="115" t="s">
        <v>1871</v>
      </c>
      <c r="AD409" s="120"/>
      <c r="AE409" s="114"/>
      <c r="AF409" s="115" t="s">
        <v>901</v>
      </c>
      <c r="AG409" s="115"/>
      <c r="AH409" s="115"/>
      <c r="AI409" s="115"/>
      <c r="AJ409" s="118"/>
      <c r="AK409" s="115"/>
      <c r="AL409" s="115"/>
      <c r="AM409" s="115"/>
      <c r="AN409" s="118"/>
      <c r="AO409" s="118"/>
      <c r="AP409" s="118"/>
      <c r="AQ409" s="118"/>
      <c r="AR409" s="121"/>
      <c r="AS409" s="121"/>
      <c r="AT409" s="166"/>
      <c r="AU409" s="115" t="s">
        <v>1730</v>
      </c>
      <c r="AV409" s="120"/>
      <c r="AW409" s="112" t="s">
        <v>1856</v>
      </c>
      <c r="AX409" s="192">
        <f>IFERROR(IF(PAC!$X409="F01 - CAPTAÇÃO DE RECURSO",1,""),"")</f>
        <v>1</v>
      </c>
      <c r="AY409" s="192" t="str">
        <f>IFERROR(IF(PAC!$X409="F02 - LICITAÇÃO",1,""),"")</f>
        <v/>
      </c>
      <c r="AZ409" s="123" t="str">
        <f>IFERROR(IF(PAC!$X$6:$X$581="F03 - EXECUÇÃO DO OBJETO",1,""),"")</f>
        <v/>
      </c>
      <c r="BA409" s="123" t="str">
        <f>IFERROR(IF(PAC!$X$6:$X$581="F04 - CONCLUÍDA",1,""),"")</f>
        <v/>
      </c>
      <c r="BB409" s="190">
        <f>IF(PAC!$R409&gt;0,0,PAC!$Q409)</f>
        <v>0</v>
      </c>
    </row>
    <row r="410" spans="1:54" s="1" customFormat="1" ht="249.95" hidden="1" customHeight="1" thickBot="1">
      <c r="A410" s="88">
        <f t="shared" si="7"/>
        <v>405</v>
      </c>
      <c r="B410" s="88">
        <v>2025</v>
      </c>
      <c r="C410" s="88" t="s">
        <v>605</v>
      </c>
      <c r="D410" s="88" t="s">
        <v>996</v>
      </c>
      <c r="E410" s="102" t="s">
        <v>705</v>
      </c>
      <c r="F410" s="88" t="s">
        <v>577</v>
      </c>
      <c r="G410" s="88" t="s">
        <v>541</v>
      </c>
      <c r="H410" s="40" t="s">
        <v>1229</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1741</v>
      </c>
      <c r="W410" s="104"/>
      <c r="X410" s="104" t="s">
        <v>1405</v>
      </c>
      <c r="Y410" s="101" t="s">
        <v>2421</v>
      </c>
      <c r="Z410" s="87"/>
      <c r="AA410" s="105"/>
      <c r="AB410" s="40"/>
      <c r="AC410" s="40" t="s">
        <v>1870</v>
      </c>
      <c r="AD410" s="106"/>
      <c r="AE410" s="102"/>
      <c r="AF410" s="40" t="s">
        <v>902</v>
      </c>
      <c r="AG410" s="40"/>
      <c r="AH410" s="40"/>
      <c r="AI410" s="40"/>
      <c r="AJ410" s="87"/>
      <c r="AK410" s="40"/>
      <c r="AL410" s="40"/>
      <c r="AM410" s="40"/>
      <c r="AN410" s="87"/>
      <c r="AO410" s="87"/>
      <c r="AP410" s="87"/>
      <c r="AQ410" s="87"/>
      <c r="AR410" s="107"/>
      <c r="AS410" s="107"/>
      <c r="AT410" s="102" t="s">
        <v>1600</v>
      </c>
      <c r="AU410" s="40"/>
      <c r="AV410" s="106"/>
      <c r="AW410" s="88" t="s">
        <v>1857</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hidden="1" customHeight="1" thickBot="1">
      <c r="A411" s="112">
        <f t="shared" si="7"/>
        <v>406</v>
      </c>
      <c r="B411" s="112">
        <v>2025</v>
      </c>
      <c r="C411" s="112" t="s">
        <v>605</v>
      </c>
      <c r="D411" s="112" t="s">
        <v>996</v>
      </c>
      <c r="E411" s="114" t="s">
        <v>895</v>
      </c>
      <c r="F411" s="112" t="s">
        <v>577</v>
      </c>
      <c r="G411" s="112" t="s">
        <v>541</v>
      </c>
      <c r="H411" s="115" t="s">
        <v>1229</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1741</v>
      </c>
      <c r="W411" s="117"/>
      <c r="X411" s="117" t="s">
        <v>1405</v>
      </c>
      <c r="Y411" s="113" t="s">
        <v>2411</v>
      </c>
      <c r="Z411" s="118"/>
      <c r="AA411" s="119"/>
      <c r="AB411" s="115" t="s">
        <v>1495</v>
      </c>
      <c r="AC411" s="115" t="s">
        <v>2453</v>
      </c>
      <c r="AD411" s="120">
        <v>46325</v>
      </c>
      <c r="AE411" s="114" t="s">
        <v>1919</v>
      </c>
      <c r="AF411" s="115" t="s">
        <v>903</v>
      </c>
      <c r="AG411" s="115"/>
      <c r="AH411" s="115"/>
      <c r="AI411" s="115"/>
      <c r="AJ411" s="118"/>
      <c r="AK411" s="115"/>
      <c r="AL411" s="115"/>
      <c r="AM411" s="115"/>
      <c r="AN411" s="118">
        <v>46386</v>
      </c>
      <c r="AO411" s="118"/>
      <c r="AP411" s="118"/>
      <c r="AQ411" s="118"/>
      <c r="AR411" s="121"/>
      <c r="AS411" s="121"/>
      <c r="AT411" s="166" t="s">
        <v>2452</v>
      </c>
      <c r="AU411" s="115" t="s">
        <v>1730</v>
      </c>
      <c r="AV411" s="120"/>
      <c r="AW411" s="131" t="s">
        <v>1596</v>
      </c>
      <c r="AX411" s="192">
        <f>IFERROR(IF(PAC!$X411="F01 - CAPTAÇÃO DE RECURSO",1,""),"")</f>
        <v>1</v>
      </c>
      <c r="AY411" s="192"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hidden="1" customHeight="1" thickBot="1">
      <c r="A412" s="88">
        <f t="shared" si="7"/>
        <v>407</v>
      </c>
      <c r="B412" s="88">
        <v>2025</v>
      </c>
      <c r="C412" s="88" t="s">
        <v>605</v>
      </c>
      <c r="D412" s="88" t="s">
        <v>996</v>
      </c>
      <c r="E412" s="89" t="s">
        <v>1516</v>
      </c>
      <c r="F412" s="88" t="s">
        <v>577</v>
      </c>
      <c r="G412" s="88" t="s">
        <v>541</v>
      </c>
      <c r="H412" s="40" t="s">
        <v>1229</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1741</v>
      </c>
      <c r="W412" s="104"/>
      <c r="X412" s="104" t="s">
        <v>1404</v>
      </c>
      <c r="Y412" s="101" t="s">
        <v>2408</v>
      </c>
      <c r="Z412" s="87"/>
      <c r="AA412" s="105"/>
      <c r="AB412" s="40" t="s">
        <v>1449</v>
      </c>
      <c r="AC412" s="105" t="s">
        <v>2479</v>
      </c>
      <c r="AD412" s="106"/>
      <c r="AE412" s="105"/>
      <c r="AF412" s="40" t="s">
        <v>1519</v>
      </c>
      <c r="AG412" s="40" t="s">
        <v>2206</v>
      </c>
      <c r="AH412" s="40"/>
      <c r="AI412" s="40"/>
      <c r="AJ412" s="87"/>
      <c r="AK412" s="40"/>
      <c r="AL412" s="40"/>
      <c r="AM412" s="40"/>
      <c r="AN412" s="87">
        <v>46478</v>
      </c>
      <c r="AO412" s="87"/>
      <c r="AP412" s="87"/>
      <c r="AQ412" s="87"/>
      <c r="AR412" s="107"/>
      <c r="AS412" s="107"/>
      <c r="AT412" s="102" t="s">
        <v>1727</v>
      </c>
      <c r="AU412" s="40" t="s">
        <v>2465</v>
      </c>
      <c r="AV412" s="106"/>
      <c r="AW412" s="105" t="s">
        <v>2480</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hidden="1" customHeight="1" thickBot="1">
      <c r="A413" s="112">
        <f t="shared" si="7"/>
        <v>408</v>
      </c>
      <c r="B413" s="112">
        <v>2025</v>
      </c>
      <c r="C413" s="112" t="s">
        <v>605</v>
      </c>
      <c r="D413" s="112" t="s">
        <v>996</v>
      </c>
      <c r="E413" s="130" t="s">
        <v>1517</v>
      </c>
      <c r="F413" s="112" t="s">
        <v>577</v>
      </c>
      <c r="G413" s="112" t="s">
        <v>541</v>
      </c>
      <c r="H413" s="115" t="s">
        <v>1229</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1738</v>
      </c>
      <c r="U413" s="116" t="s">
        <v>594</v>
      </c>
      <c r="V413" s="116" t="s">
        <v>1741</v>
      </c>
      <c r="W413" s="117">
        <v>24</v>
      </c>
      <c r="X413" s="117" t="s">
        <v>1678</v>
      </c>
      <c r="Y413" s="113" t="s">
        <v>2405</v>
      </c>
      <c r="Z413" s="118">
        <v>46697</v>
      </c>
      <c r="AA413" s="119">
        <v>1</v>
      </c>
      <c r="AB413" s="115" t="s">
        <v>1458</v>
      </c>
      <c r="AC413" s="122" t="s">
        <v>2230</v>
      </c>
      <c r="AD413" s="120">
        <v>46697</v>
      </c>
      <c r="AE413" s="115" t="s">
        <v>1282</v>
      </c>
      <c r="AF413" s="115" t="s">
        <v>1520</v>
      </c>
      <c r="AG413" s="115" t="s">
        <v>2210</v>
      </c>
      <c r="AH413" s="115"/>
      <c r="AI413" s="115"/>
      <c r="AJ413" s="118"/>
      <c r="AK413" s="115"/>
      <c r="AL413" s="206" t="s">
        <v>2700</v>
      </c>
      <c r="AM413" s="115"/>
      <c r="AN413" s="118">
        <v>44855</v>
      </c>
      <c r="AO413" s="118">
        <v>44924</v>
      </c>
      <c r="AP413" s="118">
        <v>45705</v>
      </c>
      <c r="AQ413" s="118">
        <v>45984</v>
      </c>
      <c r="AR413" s="121">
        <v>46697</v>
      </c>
      <c r="AS413" s="121">
        <v>46697</v>
      </c>
      <c r="AT413" s="114" t="s">
        <v>1724</v>
      </c>
      <c r="AU413" s="114" t="s">
        <v>2466</v>
      </c>
      <c r="AV413" s="120"/>
      <c r="AW413" s="119" t="s">
        <v>1596</v>
      </c>
      <c r="AX413" s="192" t="str">
        <f>IFERROR(IF(PAC!$X413="F01 - CAPTAÇÃO DE RECURSO",1,""),"")</f>
        <v/>
      </c>
      <c r="AY413" s="192" t="str">
        <f>IFERROR(IF(PAC!$X413="F02 - LICITAÇÃO",1,""),"")</f>
        <v/>
      </c>
      <c r="AZ413" s="123">
        <f>IFERROR(IF(PAC!$X$6:$X$581="F03 - EXECUÇÃO DO OBJETO",1,""),"")</f>
        <v>1</v>
      </c>
      <c r="BA413" s="123" t="str">
        <f>IFERROR(IF(PAC!$X$6:$X$581="F04 - CONCLUÍDA",1,""),"")</f>
        <v/>
      </c>
      <c r="BB413" s="190">
        <f>IF(PAC!$R413&gt;0,0,PAC!$Q413)</f>
        <v>0</v>
      </c>
    </row>
    <row r="414" spans="1:54" s="1" customFormat="1" ht="249.95" hidden="1" customHeight="1" thickBot="1">
      <c r="A414" s="88">
        <f t="shared" si="7"/>
        <v>409</v>
      </c>
      <c r="B414" s="88">
        <v>2025</v>
      </c>
      <c r="C414" s="88" t="s">
        <v>605</v>
      </c>
      <c r="D414" s="88" t="s">
        <v>996</v>
      </c>
      <c r="E414" s="89" t="s">
        <v>1669</v>
      </c>
      <c r="F414" s="88" t="s">
        <v>577</v>
      </c>
      <c r="G414" s="88" t="s">
        <v>541</v>
      </c>
      <c r="H414" s="40" t="s">
        <v>1229</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1671</v>
      </c>
      <c r="U414" s="103" t="s">
        <v>594</v>
      </c>
      <c r="V414" s="103" t="s">
        <v>1741</v>
      </c>
      <c r="W414" s="104">
        <v>36</v>
      </c>
      <c r="X414" s="104" t="s">
        <v>1404</v>
      </c>
      <c r="Y414" s="101" t="s">
        <v>2406</v>
      </c>
      <c r="Z414" s="87"/>
      <c r="AA414" s="105">
        <v>0</v>
      </c>
      <c r="AB414" s="105" t="s">
        <v>1457</v>
      </c>
      <c r="AC414" s="40" t="s">
        <v>2467</v>
      </c>
      <c r="AD414" s="106"/>
      <c r="AE414" s="40" t="s">
        <v>1282</v>
      </c>
      <c r="AF414" s="40" t="s">
        <v>1521</v>
      </c>
      <c r="AG414" s="40" t="s">
        <v>2207</v>
      </c>
      <c r="AH414" s="40"/>
      <c r="AI414" s="40"/>
      <c r="AJ414" s="87"/>
      <c r="AK414" s="40"/>
      <c r="AL414" s="40"/>
      <c r="AM414" s="40"/>
      <c r="AN414" s="87">
        <v>45813</v>
      </c>
      <c r="AO414" s="87">
        <v>45883</v>
      </c>
      <c r="AP414" s="87">
        <v>45993</v>
      </c>
      <c r="AQ414" s="87"/>
      <c r="AR414" s="107"/>
      <c r="AS414" s="107"/>
      <c r="AT414" s="126" t="s">
        <v>2469</v>
      </c>
      <c r="AU414" s="108" t="s">
        <v>1731</v>
      </c>
      <c r="AV414" s="106"/>
      <c r="AW414" s="105" t="s">
        <v>1596</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hidden="1" customHeight="1" thickBot="1">
      <c r="A415" s="112">
        <f t="shared" si="7"/>
        <v>410</v>
      </c>
      <c r="B415" s="112">
        <v>2025</v>
      </c>
      <c r="C415" s="112" t="s">
        <v>605</v>
      </c>
      <c r="D415" s="112" t="s">
        <v>996</v>
      </c>
      <c r="E415" s="130" t="s">
        <v>1518</v>
      </c>
      <c r="F415" s="112" t="s">
        <v>577</v>
      </c>
      <c r="G415" s="112" t="s">
        <v>541</v>
      </c>
      <c r="H415" s="115" t="s">
        <v>1229</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1741</v>
      </c>
      <c r="W415" s="117"/>
      <c r="X415" s="117" t="s">
        <v>1404</v>
      </c>
      <c r="Y415" s="113" t="s">
        <v>2408</v>
      </c>
      <c r="Z415" s="118"/>
      <c r="AA415" s="119"/>
      <c r="AB415" s="115" t="s">
        <v>1449</v>
      </c>
      <c r="AC415" s="122" t="s">
        <v>2458</v>
      </c>
      <c r="AD415" s="120">
        <v>46356</v>
      </c>
      <c r="AE415" s="115" t="s">
        <v>2228</v>
      </c>
      <c r="AF415" s="115" t="s">
        <v>1522</v>
      </c>
      <c r="AG415" s="115" t="s">
        <v>2209</v>
      </c>
      <c r="AH415" s="115"/>
      <c r="AI415" s="115"/>
      <c r="AJ415" s="118"/>
      <c r="AK415" s="115"/>
      <c r="AL415" s="115"/>
      <c r="AM415" s="115"/>
      <c r="AN415" s="118">
        <v>46356</v>
      </c>
      <c r="AO415" s="118"/>
      <c r="AP415" s="118"/>
      <c r="AQ415" s="118"/>
      <c r="AR415" s="121"/>
      <c r="AS415" s="121"/>
      <c r="AT415" s="114" t="s">
        <v>1718</v>
      </c>
      <c r="AU415" s="115" t="s">
        <v>2780</v>
      </c>
      <c r="AV415" s="120"/>
      <c r="AW415" s="119" t="s">
        <v>1596</v>
      </c>
      <c r="AX415" s="192" t="str">
        <f>IFERROR(IF(PAC!$X415="F01 - CAPTAÇÃO DE RECURSO",1,""),"")</f>
        <v/>
      </c>
      <c r="AY415" s="192">
        <f>IFERROR(IF(PAC!$X415="F02 - LICITAÇÃO",1,""),"")</f>
        <v>1</v>
      </c>
      <c r="AZ415" s="123" t="str">
        <f>IFERROR(IF(PAC!$X$6:$X$581="F03 - EXECUÇÃO DO OBJETO",1,""),"")</f>
        <v/>
      </c>
      <c r="BA415" s="123" t="str">
        <f>IFERROR(IF(PAC!$X$6:$X$581="F04 - CONCLUÍDA",1,""),"")</f>
        <v/>
      </c>
      <c r="BB415" s="190">
        <f>IF(PAC!$R415&gt;0,0,PAC!$Q415)</f>
        <v>140751524.96000001</v>
      </c>
    </row>
    <row r="416" spans="1:54" s="1" customFormat="1" ht="249.95" hidden="1" customHeight="1" thickBot="1">
      <c r="A416" s="88">
        <f t="shared" si="7"/>
        <v>411</v>
      </c>
      <c r="B416" s="88">
        <v>2025</v>
      </c>
      <c r="C416" s="88" t="s">
        <v>605</v>
      </c>
      <c r="D416" s="88" t="s">
        <v>996</v>
      </c>
      <c r="E416" s="89" t="s">
        <v>1528</v>
      </c>
      <c r="F416" s="88" t="s">
        <v>577</v>
      </c>
      <c r="G416" s="88" t="s">
        <v>541</v>
      </c>
      <c r="H416" s="40" t="s">
        <v>1229</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1741</v>
      </c>
      <c r="W416" s="104"/>
      <c r="X416" s="104" t="s">
        <v>1405</v>
      </c>
      <c r="Y416" s="101" t="s">
        <v>2421</v>
      </c>
      <c r="Z416" s="87"/>
      <c r="AA416" s="105"/>
      <c r="AB416" s="40"/>
      <c r="AC416" s="40" t="s">
        <v>2017</v>
      </c>
      <c r="AD416" s="106"/>
      <c r="AE416" s="102"/>
      <c r="AF416" s="40" t="s">
        <v>1531</v>
      </c>
      <c r="AG416" s="40"/>
      <c r="AH416" s="40"/>
      <c r="AI416" s="40"/>
      <c r="AJ416" s="87"/>
      <c r="AK416" s="40"/>
      <c r="AL416" s="40"/>
      <c r="AM416" s="40"/>
      <c r="AN416" s="87"/>
      <c r="AO416" s="87"/>
      <c r="AP416" s="87"/>
      <c r="AQ416" s="87"/>
      <c r="AR416" s="107"/>
      <c r="AS416" s="107"/>
      <c r="AT416" s="102" t="s">
        <v>1600</v>
      </c>
      <c r="AU416" s="108"/>
      <c r="AV416" s="106"/>
      <c r="AW416" s="129" t="s">
        <v>1598</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hidden="1" customHeight="1" thickBot="1">
      <c r="A417" s="112">
        <f t="shared" si="7"/>
        <v>412</v>
      </c>
      <c r="B417" s="112">
        <v>2025</v>
      </c>
      <c r="C417" s="112" t="s">
        <v>605</v>
      </c>
      <c r="D417" s="112" t="s">
        <v>996</v>
      </c>
      <c r="E417" s="130" t="s">
        <v>1863</v>
      </c>
      <c r="F417" s="112" t="s">
        <v>577</v>
      </c>
      <c r="G417" s="112" t="s">
        <v>541</v>
      </c>
      <c r="H417" s="115" t="s">
        <v>1229</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1741</v>
      </c>
      <c r="W417" s="117"/>
      <c r="X417" s="117" t="s">
        <v>1405</v>
      </c>
      <c r="Y417" s="113" t="s">
        <v>2421</v>
      </c>
      <c r="Z417" s="118"/>
      <c r="AA417" s="119"/>
      <c r="AB417" s="115"/>
      <c r="AC417" s="115" t="s">
        <v>2016</v>
      </c>
      <c r="AD417" s="120"/>
      <c r="AE417" s="114"/>
      <c r="AF417" s="115" t="s">
        <v>1532</v>
      </c>
      <c r="AG417" s="115"/>
      <c r="AH417" s="115"/>
      <c r="AI417" s="115"/>
      <c r="AJ417" s="118"/>
      <c r="AK417" s="115"/>
      <c r="AL417" s="115"/>
      <c r="AM417" s="115"/>
      <c r="AN417" s="118"/>
      <c r="AO417" s="118"/>
      <c r="AP417" s="118"/>
      <c r="AQ417" s="118"/>
      <c r="AR417" s="121"/>
      <c r="AS417" s="121"/>
      <c r="AT417" s="114" t="s">
        <v>1600</v>
      </c>
      <c r="AU417" s="122"/>
      <c r="AV417" s="120"/>
      <c r="AW417" s="131" t="s">
        <v>1864</v>
      </c>
      <c r="AX417" s="192">
        <f>IFERROR(IF(PAC!$X417="F01 - CAPTAÇÃO DE RECURSO",1,""),"")</f>
        <v>1</v>
      </c>
      <c r="AY417" s="192" t="str">
        <f>IFERROR(IF(PAC!$X417="F02 - LICITAÇÃO",1,""),"")</f>
        <v/>
      </c>
      <c r="AZ417" s="123" t="str">
        <f>IFERROR(IF(PAC!$X$6:$X$581="F03 - EXECUÇÃO DO OBJETO",1,""),"")</f>
        <v/>
      </c>
      <c r="BA417" s="123" t="str">
        <f>IFERROR(IF(PAC!$X$6:$X$581="F04 - CONCLUÍDA",1,""),"")</f>
        <v/>
      </c>
      <c r="BB417" s="190">
        <f>IF(PAC!$R417&gt;0,0,PAC!$Q417)</f>
        <v>0</v>
      </c>
    </row>
    <row r="418" spans="1:54" s="1" customFormat="1" ht="249.95" hidden="1" customHeight="1" thickBot="1">
      <c r="A418" s="88">
        <f t="shared" si="7"/>
        <v>413</v>
      </c>
      <c r="B418" s="88">
        <v>2025</v>
      </c>
      <c r="C418" s="88" t="s">
        <v>605</v>
      </c>
      <c r="D418" s="88" t="s">
        <v>996</v>
      </c>
      <c r="E418" s="89" t="s">
        <v>1529</v>
      </c>
      <c r="F418" s="88" t="s">
        <v>577</v>
      </c>
      <c r="G418" s="88" t="s">
        <v>541</v>
      </c>
      <c r="H418" s="40" t="s">
        <v>1229</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1741</v>
      </c>
      <c r="W418" s="104"/>
      <c r="X418" s="104" t="s">
        <v>1405</v>
      </c>
      <c r="Y418" s="101" t="s">
        <v>2421</v>
      </c>
      <c r="Z418" s="87"/>
      <c r="AA418" s="105"/>
      <c r="AB418" s="40"/>
      <c r="AC418" s="40" t="s">
        <v>2017</v>
      </c>
      <c r="AD418" s="106"/>
      <c r="AE418" s="102"/>
      <c r="AF418" s="40" t="s">
        <v>1533</v>
      </c>
      <c r="AG418" s="40"/>
      <c r="AH418" s="40"/>
      <c r="AI418" s="40"/>
      <c r="AJ418" s="87"/>
      <c r="AK418" s="40"/>
      <c r="AL418" s="40"/>
      <c r="AM418" s="40"/>
      <c r="AN418" s="87"/>
      <c r="AO418" s="87"/>
      <c r="AP418" s="87"/>
      <c r="AQ418" s="87"/>
      <c r="AR418" s="107"/>
      <c r="AS418" s="107"/>
      <c r="AT418" s="102" t="s">
        <v>1600</v>
      </c>
      <c r="AU418" s="108"/>
      <c r="AV418" s="106"/>
      <c r="AW418" s="129" t="s">
        <v>1598</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hidden="1" customHeight="1" thickBot="1">
      <c r="A419" s="112">
        <f t="shared" si="7"/>
        <v>414</v>
      </c>
      <c r="B419" s="112">
        <v>2025</v>
      </c>
      <c r="C419" s="112" t="s">
        <v>605</v>
      </c>
      <c r="D419" s="112" t="s">
        <v>996</v>
      </c>
      <c r="E419" s="130" t="s">
        <v>1865</v>
      </c>
      <c r="F419" s="112" t="s">
        <v>577</v>
      </c>
      <c r="G419" s="112" t="s">
        <v>541</v>
      </c>
      <c r="H419" s="115" t="s">
        <v>1229</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1741</v>
      </c>
      <c r="W419" s="117"/>
      <c r="X419" s="117" t="s">
        <v>1405</v>
      </c>
      <c r="Y419" s="113" t="s">
        <v>2421</v>
      </c>
      <c r="Z419" s="118"/>
      <c r="AA419" s="119"/>
      <c r="AB419" s="115"/>
      <c r="AC419" s="115" t="s">
        <v>1872</v>
      </c>
      <c r="AD419" s="120"/>
      <c r="AE419" s="114"/>
      <c r="AF419" s="115" t="s">
        <v>1534</v>
      </c>
      <c r="AG419" s="115"/>
      <c r="AH419" s="115"/>
      <c r="AI419" s="115"/>
      <c r="AJ419" s="118"/>
      <c r="AK419" s="115"/>
      <c r="AL419" s="115"/>
      <c r="AM419" s="115"/>
      <c r="AN419" s="118"/>
      <c r="AO419" s="118"/>
      <c r="AP419" s="118"/>
      <c r="AQ419" s="118"/>
      <c r="AR419" s="121"/>
      <c r="AS419" s="121"/>
      <c r="AT419" s="114"/>
      <c r="AU419" s="122"/>
      <c r="AV419" s="120"/>
      <c r="AW419" s="112" t="s">
        <v>1853</v>
      </c>
      <c r="AX419" s="192">
        <f>IFERROR(IF(PAC!$X419="F01 - CAPTAÇÃO DE RECURSO",1,""),"")</f>
        <v>1</v>
      </c>
      <c r="AY419" s="192" t="str">
        <f>IFERROR(IF(PAC!$X419="F02 - LICITAÇÃO",1,""),"")</f>
        <v/>
      </c>
      <c r="AZ419" s="123" t="str">
        <f>IFERROR(IF(PAC!$X$6:$X$581="F03 - EXECUÇÃO DO OBJETO",1,""),"")</f>
        <v/>
      </c>
      <c r="BA419" s="123" t="str">
        <f>IFERROR(IF(PAC!$X$6:$X$581="F04 - CONCLUÍDA",1,""),"")</f>
        <v/>
      </c>
      <c r="BB419" s="190">
        <f>IF(PAC!$R419&gt;0,0,PAC!$Q419)</f>
        <v>0</v>
      </c>
    </row>
    <row r="420" spans="1:54" s="1" customFormat="1" ht="350.1" hidden="1" customHeight="1" thickBot="1">
      <c r="A420" s="88">
        <f t="shared" si="7"/>
        <v>415</v>
      </c>
      <c r="B420" s="88">
        <v>2025</v>
      </c>
      <c r="C420" s="88" t="s">
        <v>605</v>
      </c>
      <c r="D420" s="88" t="s">
        <v>996</v>
      </c>
      <c r="E420" s="89" t="s">
        <v>1530</v>
      </c>
      <c r="F420" s="88" t="s">
        <v>577</v>
      </c>
      <c r="G420" s="88" t="s">
        <v>541</v>
      </c>
      <c r="H420" s="40" t="s">
        <v>1229</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1741</v>
      </c>
      <c r="W420" s="104"/>
      <c r="X420" s="104" t="s">
        <v>1405</v>
      </c>
      <c r="Y420" s="101" t="s">
        <v>2421</v>
      </c>
      <c r="Z420" s="87"/>
      <c r="AA420" s="105"/>
      <c r="AB420" s="40"/>
      <c r="AC420" s="40" t="s">
        <v>2017</v>
      </c>
      <c r="AD420" s="106"/>
      <c r="AE420" s="40"/>
      <c r="AF420" s="40" t="s">
        <v>1535</v>
      </c>
      <c r="AG420" s="40"/>
      <c r="AH420" s="40"/>
      <c r="AI420" s="40"/>
      <c r="AJ420" s="87"/>
      <c r="AK420" s="40"/>
      <c r="AL420" s="40"/>
      <c r="AM420" s="40"/>
      <c r="AN420" s="87"/>
      <c r="AO420" s="87"/>
      <c r="AP420" s="87"/>
      <c r="AQ420" s="87"/>
      <c r="AR420" s="107"/>
      <c r="AS420" s="107"/>
      <c r="AT420" s="102" t="s">
        <v>1600</v>
      </c>
      <c r="AU420" s="108"/>
      <c r="AV420" s="106"/>
      <c r="AW420" s="129" t="s">
        <v>1598</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hidden="1" customHeight="1" thickBot="1">
      <c r="A421" s="112">
        <f t="shared" si="7"/>
        <v>416</v>
      </c>
      <c r="B421" s="112">
        <v>2025</v>
      </c>
      <c r="C421" s="112" t="s">
        <v>605</v>
      </c>
      <c r="D421" s="112" t="s">
        <v>996</v>
      </c>
      <c r="E421" s="130" t="s">
        <v>1670</v>
      </c>
      <c r="F421" s="115" t="s">
        <v>577</v>
      </c>
      <c r="G421" s="115" t="s">
        <v>541</v>
      </c>
      <c r="H421" s="112" t="s">
        <v>1229</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1741</v>
      </c>
      <c r="W421" s="117"/>
      <c r="X421" s="117" t="s">
        <v>1404</v>
      </c>
      <c r="Y421" s="113" t="s">
        <v>2408</v>
      </c>
      <c r="Z421" s="117"/>
      <c r="AA421" s="117"/>
      <c r="AB421" s="117" t="s">
        <v>1449</v>
      </c>
      <c r="AC421" s="115" t="s">
        <v>2272</v>
      </c>
      <c r="AD421" s="120"/>
      <c r="AE421" s="115" t="s">
        <v>1859</v>
      </c>
      <c r="AF421" s="115" t="s">
        <v>1521</v>
      </c>
      <c r="AG421" s="115" t="s">
        <v>2207</v>
      </c>
      <c r="AH421" s="115"/>
      <c r="AI421" s="115"/>
      <c r="AJ421" s="118"/>
      <c r="AK421" s="115"/>
      <c r="AL421" s="115"/>
      <c r="AM421" s="115"/>
      <c r="AN421" s="118">
        <v>46447</v>
      </c>
      <c r="AO421" s="118"/>
      <c r="AP421" s="118"/>
      <c r="AQ421" s="118"/>
      <c r="AR421" s="121"/>
      <c r="AS421" s="121"/>
      <c r="AT421" s="114" t="s">
        <v>1717</v>
      </c>
      <c r="AU421" s="115" t="s">
        <v>2361</v>
      </c>
      <c r="AV421" s="120"/>
      <c r="AW421" s="112" t="s">
        <v>1860</v>
      </c>
      <c r="AX421" s="192" t="str">
        <f>IFERROR(IF(PAC!$X421="F01 - CAPTAÇÃO DE RECURSO",1,""),"")</f>
        <v/>
      </c>
      <c r="AY421" s="192">
        <f>IFERROR(IF(PAC!$X421="F02 - LICITAÇÃO",1,""),"")</f>
        <v>1</v>
      </c>
      <c r="AZ421" s="123" t="str">
        <f>IFERROR(IF(PAC!$X$6:$X$581="F03 - EXECUÇÃO DO OBJETO",1,""),"")</f>
        <v/>
      </c>
      <c r="BA421" s="123" t="str">
        <f>IFERROR(IF(PAC!$X$6:$X$581="F04 - CONCLUÍDA",1,""),"")</f>
        <v/>
      </c>
      <c r="BB421" s="190">
        <f>IF(PAC!$R421&gt;0,0,PAC!$Q421)</f>
        <v>47430504.019999988</v>
      </c>
    </row>
    <row r="422" spans="1:54" s="1" customFormat="1" ht="408.95" hidden="1" customHeight="1" thickBot="1">
      <c r="A422" s="88">
        <f t="shared" si="7"/>
        <v>417</v>
      </c>
      <c r="B422" s="88">
        <v>2026</v>
      </c>
      <c r="C422" s="88" t="s">
        <v>605</v>
      </c>
      <c r="D422" s="88" t="s">
        <v>996</v>
      </c>
      <c r="E422" s="89" t="s">
        <v>2393</v>
      </c>
      <c r="F422" s="40" t="s">
        <v>577</v>
      </c>
      <c r="G422" s="40" t="s">
        <v>541</v>
      </c>
      <c r="H422" s="88" t="s">
        <v>1229</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1405</v>
      </c>
      <c r="Y422" s="101" t="s">
        <v>2415</v>
      </c>
      <c r="Z422" s="87"/>
      <c r="AA422" s="105"/>
      <c r="AB422" s="40"/>
      <c r="AC422" s="40" t="s">
        <v>2394</v>
      </c>
      <c r="AD422" s="106"/>
      <c r="AE422" s="102" t="s">
        <v>1274</v>
      </c>
      <c r="AF422" s="40" t="s">
        <v>2390</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hidden="1" customHeight="1" thickBot="1">
      <c r="A423" s="112">
        <f t="shared" si="7"/>
        <v>418</v>
      </c>
      <c r="B423" s="112">
        <v>2026</v>
      </c>
      <c r="C423" s="112" t="s">
        <v>605</v>
      </c>
      <c r="D423" s="112" t="s">
        <v>996</v>
      </c>
      <c r="E423" s="130" t="s">
        <v>2395</v>
      </c>
      <c r="F423" s="112" t="s">
        <v>577</v>
      </c>
      <c r="G423" s="112" t="s">
        <v>541</v>
      </c>
      <c r="H423" s="112" t="s">
        <v>1229</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1405</v>
      </c>
      <c r="Y423" s="113" t="s">
        <v>2415</v>
      </c>
      <c r="Z423" s="118"/>
      <c r="AA423" s="119"/>
      <c r="AB423" s="115"/>
      <c r="AC423" s="115" t="s">
        <v>2394</v>
      </c>
      <c r="AD423" s="120"/>
      <c r="AE423" s="114" t="s">
        <v>1274</v>
      </c>
      <c r="AF423" s="115" t="s">
        <v>2391</v>
      </c>
      <c r="AG423" s="115"/>
      <c r="AH423" s="115"/>
      <c r="AI423" s="115"/>
      <c r="AJ423" s="118"/>
      <c r="AK423" s="115"/>
      <c r="AL423" s="115"/>
      <c r="AM423" s="115"/>
      <c r="AN423" s="118"/>
      <c r="AO423" s="118"/>
      <c r="AP423" s="118"/>
      <c r="AQ423" s="118"/>
      <c r="AR423" s="121"/>
      <c r="AS423" s="121"/>
      <c r="AT423" s="114"/>
      <c r="AU423" s="122"/>
      <c r="AV423" s="120"/>
      <c r="AW423" s="131"/>
      <c r="AX423" s="192">
        <f>IFERROR(IF(PAC!$X423="F01 - CAPTAÇÃO DE RECURSO",1,""),"")</f>
        <v>1</v>
      </c>
      <c r="AY423" s="192" t="str">
        <f>IFERROR(IF(PAC!$X423="F02 - LICITAÇÃO",1,""),"")</f>
        <v/>
      </c>
      <c r="AZ423" s="123" t="str">
        <f>IFERROR(IF(PAC!$X$6:$X$581="F03 - EXECUÇÃO DO OBJETO",1,""),"")</f>
        <v/>
      </c>
      <c r="BA423" s="123" t="str">
        <f>IFERROR(IF(PAC!$X$6:$X$581="F04 - CONCLUÍDA",1,""),"")</f>
        <v/>
      </c>
      <c r="BB423" s="190">
        <f>IF(PAC!$R423&gt;0,0,PAC!$Q423)</f>
        <v>0</v>
      </c>
    </row>
    <row r="424" spans="1:54" s="1" customFormat="1" ht="249.95" hidden="1" customHeight="1" thickBot="1">
      <c r="A424" s="88">
        <f t="shared" si="7"/>
        <v>419</v>
      </c>
      <c r="B424" s="88">
        <v>2026</v>
      </c>
      <c r="C424" s="88" t="s">
        <v>605</v>
      </c>
      <c r="D424" s="88" t="s">
        <v>996</v>
      </c>
      <c r="E424" s="89" t="s">
        <v>705</v>
      </c>
      <c r="F424" s="40" t="s">
        <v>577</v>
      </c>
      <c r="G424" s="40" t="s">
        <v>541</v>
      </c>
      <c r="H424" s="88" t="s">
        <v>1229</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1405</v>
      </c>
      <c r="Y424" s="101" t="s">
        <v>2415</v>
      </c>
      <c r="Z424" s="87"/>
      <c r="AA424" s="105"/>
      <c r="AB424" s="40"/>
      <c r="AC424" s="40" t="s">
        <v>2394</v>
      </c>
      <c r="AD424" s="106"/>
      <c r="AE424" s="102" t="s">
        <v>1274</v>
      </c>
      <c r="AF424" s="40" t="s">
        <v>2392</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hidden="1" customHeight="1" thickBot="1">
      <c r="A425" s="112">
        <f t="shared" si="7"/>
        <v>420</v>
      </c>
      <c r="B425" s="113">
        <v>2023</v>
      </c>
      <c r="C425" s="112" t="s">
        <v>605</v>
      </c>
      <c r="D425" s="112" t="s">
        <v>996</v>
      </c>
      <c r="E425" s="114" t="s">
        <v>1283</v>
      </c>
      <c r="F425" s="112" t="s">
        <v>576</v>
      </c>
      <c r="G425" s="112" t="s">
        <v>595</v>
      </c>
      <c r="H425" s="115" t="s">
        <v>1229</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1608</v>
      </c>
      <c r="U425" s="116" t="s">
        <v>1556</v>
      </c>
      <c r="V425" s="116"/>
      <c r="W425" s="117">
        <v>12</v>
      </c>
      <c r="X425" s="117" t="s">
        <v>1678</v>
      </c>
      <c r="Y425" s="113" t="s">
        <v>2405</v>
      </c>
      <c r="Z425" s="118">
        <v>46495</v>
      </c>
      <c r="AA425" s="119">
        <v>26.33</v>
      </c>
      <c r="AB425" s="115" t="s">
        <v>1458</v>
      </c>
      <c r="AC425" s="114" t="s">
        <v>1282</v>
      </c>
      <c r="AD425" s="120">
        <v>46495</v>
      </c>
      <c r="AE425" s="127" t="s">
        <v>1282</v>
      </c>
      <c r="AF425" s="115" t="s">
        <v>522</v>
      </c>
      <c r="AG425" s="115" t="s">
        <v>2508</v>
      </c>
      <c r="AH425" s="115" t="s">
        <v>963</v>
      </c>
      <c r="AI425" s="115"/>
      <c r="AJ425" s="118">
        <v>46739</v>
      </c>
      <c r="AK425" s="115"/>
      <c r="AL425" s="210" t="s">
        <v>2721</v>
      </c>
      <c r="AM425" s="115"/>
      <c r="AN425" s="118">
        <v>45813</v>
      </c>
      <c r="AO425" s="118">
        <v>45839</v>
      </c>
      <c r="AP425" s="118">
        <v>45939</v>
      </c>
      <c r="AQ425" s="118">
        <v>46128</v>
      </c>
      <c r="AR425" s="121">
        <v>46495</v>
      </c>
      <c r="AS425" s="121">
        <v>46495</v>
      </c>
      <c r="AT425" s="125" t="s">
        <v>2165</v>
      </c>
      <c r="AU425" s="114" t="s">
        <v>2166</v>
      </c>
      <c r="AV425" s="120"/>
      <c r="AW425" s="131" t="s">
        <v>1596</v>
      </c>
      <c r="AX425" s="192" t="str">
        <f>IFERROR(IF(PAC!$X425="F01 - CAPTAÇÃO DE RECURSO",1,""),"")</f>
        <v/>
      </c>
      <c r="AY425" s="192" t="str">
        <f>IFERROR(IF(PAC!$X425="F02 - LICITAÇÃO",1,""),"")</f>
        <v/>
      </c>
      <c r="AZ425" s="123">
        <f>IFERROR(IF(PAC!$X$6:$X$581="F03 - EXECUÇÃO DO OBJETO",1,""),"")</f>
        <v>1</v>
      </c>
      <c r="BA425" s="123" t="str">
        <f>IFERROR(IF(PAC!$X$6:$X$581="F04 - CONCLUÍDA",1,""),"")</f>
        <v/>
      </c>
      <c r="BB425" s="190">
        <f>IF(PAC!$R425&gt;0,0,PAC!$Q425)</f>
        <v>0</v>
      </c>
    </row>
    <row r="426" spans="1:54" s="1" customFormat="1" ht="249.95" hidden="1" customHeight="1" thickBot="1">
      <c r="A426" s="88">
        <f t="shared" si="7"/>
        <v>421</v>
      </c>
      <c r="B426" s="101">
        <v>2023</v>
      </c>
      <c r="C426" s="88" t="s">
        <v>605</v>
      </c>
      <c r="D426" s="88" t="s">
        <v>996</v>
      </c>
      <c r="E426" s="102" t="s">
        <v>1284</v>
      </c>
      <c r="F426" s="88" t="s">
        <v>576</v>
      </c>
      <c r="G426" s="88" t="s">
        <v>595</v>
      </c>
      <c r="H426" s="40" t="s">
        <v>1229</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1606</v>
      </c>
      <c r="U426" s="103" t="s">
        <v>1556</v>
      </c>
      <c r="V426" s="103"/>
      <c r="W426" s="104">
        <v>12</v>
      </c>
      <c r="X426" s="104" t="s">
        <v>1404</v>
      </c>
      <c r="Y426" s="101" t="s">
        <v>2407</v>
      </c>
      <c r="Z426" s="87"/>
      <c r="AA426" s="105"/>
      <c r="AB426" s="40" t="s">
        <v>1454</v>
      </c>
      <c r="AC426" s="126" t="s">
        <v>2546</v>
      </c>
      <c r="AD426" s="106"/>
      <c r="AE426" s="128" t="s">
        <v>2477</v>
      </c>
      <c r="AF426" s="40" t="s">
        <v>523</v>
      </c>
      <c r="AG426" s="40" t="s">
        <v>2509</v>
      </c>
      <c r="AH426" s="40" t="s">
        <v>963</v>
      </c>
      <c r="AI426" s="40"/>
      <c r="AJ426" s="87">
        <v>46739</v>
      </c>
      <c r="AK426" s="40"/>
      <c r="AL426" s="40"/>
      <c r="AM426" s="40"/>
      <c r="AN426" s="87">
        <v>45734</v>
      </c>
      <c r="AO426" s="87">
        <v>45789</v>
      </c>
      <c r="AP426" s="87">
        <v>46170</v>
      </c>
      <c r="AQ426" s="87"/>
      <c r="AR426" s="107"/>
      <c r="AS426" s="107"/>
      <c r="AT426" s="124" t="s">
        <v>2167</v>
      </c>
      <c r="AU426" s="102" t="s">
        <v>2102</v>
      </c>
      <c r="AV426" s="106"/>
      <c r="AW426" s="88" t="s">
        <v>1597</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hidden="1" customHeight="1" thickBot="1">
      <c r="A427" s="112">
        <f t="shared" si="7"/>
        <v>422</v>
      </c>
      <c r="B427" s="113">
        <v>2023</v>
      </c>
      <c r="C427" s="112" t="s">
        <v>605</v>
      </c>
      <c r="D427" s="112" t="s">
        <v>996</v>
      </c>
      <c r="E427" s="114" t="s">
        <v>1285</v>
      </c>
      <c r="F427" s="112" t="s">
        <v>576</v>
      </c>
      <c r="G427" s="112" t="s">
        <v>595</v>
      </c>
      <c r="H427" s="115" t="s">
        <v>1229</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1613</v>
      </c>
      <c r="U427" s="116" t="s">
        <v>1556</v>
      </c>
      <c r="V427" s="116"/>
      <c r="W427" s="117">
        <v>12</v>
      </c>
      <c r="X427" s="117" t="s">
        <v>1678</v>
      </c>
      <c r="Y427" s="113" t="s">
        <v>2405</v>
      </c>
      <c r="Z427" s="118">
        <v>46419</v>
      </c>
      <c r="AA427" s="119">
        <v>34.270000000000003</v>
      </c>
      <c r="AB427" s="119" t="s">
        <v>1458</v>
      </c>
      <c r="AC427" s="114" t="s">
        <v>1282</v>
      </c>
      <c r="AD427" s="120">
        <v>46419</v>
      </c>
      <c r="AE427" s="174" t="s">
        <v>1458</v>
      </c>
      <c r="AF427" s="115" t="s">
        <v>524</v>
      </c>
      <c r="AG427" s="115" t="s">
        <v>2510</v>
      </c>
      <c r="AH427" s="115" t="s">
        <v>963</v>
      </c>
      <c r="AI427" s="115"/>
      <c r="AJ427" s="118">
        <v>46739</v>
      </c>
      <c r="AK427" s="115"/>
      <c r="AL427" s="210" t="s">
        <v>2722</v>
      </c>
      <c r="AM427" s="115"/>
      <c r="AN427" s="118">
        <v>45807</v>
      </c>
      <c r="AO427" s="118">
        <v>45841</v>
      </c>
      <c r="AP427" s="118">
        <v>45903</v>
      </c>
      <c r="AQ427" s="118">
        <v>46050</v>
      </c>
      <c r="AR427" s="121">
        <v>46419</v>
      </c>
      <c r="AS427" s="121">
        <v>46419</v>
      </c>
      <c r="AT427" s="125" t="s">
        <v>2168</v>
      </c>
      <c r="AU427" s="114" t="s">
        <v>2169</v>
      </c>
      <c r="AV427" s="120"/>
      <c r="AW427" s="131" t="s">
        <v>1597</v>
      </c>
      <c r="AX427" s="192" t="str">
        <f>IFERROR(IF(PAC!$X427="F01 - CAPTAÇÃO DE RECURSO",1,""),"")</f>
        <v/>
      </c>
      <c r="AY427" s="192" t="str">
        <f>IFERROR(IF(PAC!$X427="F02 - LICITAÇÃO",1,""),"")</f>
        <v/>
      </c>
      <c r="AZ427" s="123">
        <f>IFERROR(IF(PAC!$X$6:$X$581="F03 - EXECUÇÃO DO OBJETO",1,""),"")</f>
        <v>1</v>
      </c>
      <c r="BA427" s="123" t="str">
        <f>IFERROR(IF(PAC!$X$6:$X$581="F04 - CONCLUÍDA",1,""),"")</f>
        <v/>
      </c>
      <c r="BB427" s="190">
        <f>IF(PAC!$R427&gt;0,0,PAC!$Q427)</f>
        <v>0</v>
      </c>
    </row>
    <row r="428" spans="1:54" s="1" customFormat="1" ht="249.95" hidden="1" customHeight="1" thickBot="1">
      <c r="A428" s="88">
        <f t="shared" si="7"/>
        <v>423</v>
      </c>
      <c r="B428" s="101">
        <v>2023</v>
      </c>
      <c r="C428" s="88" t="s">
        <v>605</v>
      </c>
      <c r="D428" s="88" t="s">
        <v>996</v>
      </c>
      <c r="E428" s="102" t="s">
        <v>1286</v>
      </c>
      <c r="F428" s="88" t="s">
        <v>576</v>
      </c>
      <c r="G428" s="88" t="s">
        <v>595</v>
      </c>
      <c r="H428" s="40" t="s">
        <v>1229</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1614</v>
      </c>
      <c r="U428" s="103" t="s">
        <v>1549</v>
      </c>
      <c r="V428" s="103"/>
      <c r="W428" s="104">
        <v>7</v>
      </c>
      <c r="X428" s="87" t="s">
        <v>1678</v>
      </c>
      <c r="Y428" s="101" t="s">
        <v>2405</v>
      </c>
      <c r="Z428" s="87">
        <v>46333</v>
      </c>
      <c r="AA428" s="105">
        <v>46.69</v>
      </c>
      <c r="AB428" s="40" t="s">
        <v>1458</v>
      </c>
      <c r="AC428" s="124" t="s">
        <v>1282</v>
      </c>
      <c r="AD428" s="106">
        <v>46333</v>
      </c>
      <c r="AE428" s="128" t="s">
        <v>1478</v>
      </c>
      <c r="AF428" s="40" t="s">
        <v>526</v>
      </c>
      <c r="AG428" s="40" t="s">
        <v>2511</v>
      </c>
      <c r="AH428" s="40" t="s">
        <v>963</v>
      </c>
      <c r="AI428" s="40"/>
      <c r="AJ428" s="87">
        <v>46739</v>
      </c>
      <c r="AK428" s="40"/>
      <c r="AL428" s="211" t="s">
        <v>2723</v>
      </c>
      <c r="AM428" s="40"/>
      <c r="AN428" s="87">
        <v>45734</v>
      </c>
      <c r="AO428" s="87">
        <v>45784</v>
      </c>
      <c r="AP428" s="87">
        <v>45882</v>
      </c>
      <c r="AQ428" s="87">
        <v>45996</v>
      </c>
      <c r="AR428" s="107">
        <v>46213</v>
      </c>
      <c r="AS428" s="107">
        <v>46333</v>
      </c>
      <c r="AT428" s="124" t="s">
        <v>2170</v>
      </c>
      <c r="AU428" s="102" t="s">
        <v>2171</v>
      </c>
      <c r="AV428" s="106"/>
      <c r="AW428" s="129" t="s">
        <v>1596</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hidden="1" customHeight="1" thickBot="1">
      <c r="A429" s="112">
        <f t="shared" si="7"/>
        <v>424</v>
      </c>
      <c r="B429" s="113">
        <v>2023</v>
      </c>
      <c r="C429" s="112" t="s">
        <v>605</v>
      </c>
      <c r="D429" s="112" t="s">
        <v>996</v>
      </c>
      <c r="E429" s="114" t="s">
        <v>1287</v>
      </c>
      <c r="F429" s="112" t="s">
        <v>576</v>
      </c>
      <c r="G429" s="112" t="s">
        <v>595</v>
      </c>
      <c r="H429" s="115" t="s">
        <v>1229</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1615</v>
      </c>
      <c r="U429" s="116" t="s">
        <v>1556</v>
      </c>
      <c r="V429" s="116"/>
      <c r="W429" s="117">
        <v>8</v>
      </c>
      <c r="X429" s="117" t="s">
        <v>1678</v>
      </c>
      <c r="Y429" s="113" t="s">
        <v>2405</v>
      </c>
      <c r="Z429" s="121">
        <v>46297</v>
      </c>
      <c r="AA429" s="119">
        <v>15.41</v>
      </c>
      <c r="AB429" s="115" t="s">
        <v>1458</v>
      </c>
      <c r="AC429" s="114" t="s">
        <v>2082</v>
      </c>
      <c r="AD429" s="120">
        <v>46297</v>
      </c>
      <c r="AE429" s="127" t="s">
        <v>1458</v>
      </c>
      <c r="AF429" s="115" t="s">
        <v>527</v>
      </c>
      <c r="AG429" s="115" t="s">
        <v>2512</v>
      </c>
      <c r="AH429" s="115" t="s">
        <v>963</v>
      </c>
      <c r="AI429" s="115"/>
      <c r="AJ429" s="118">
        <v>46739</v>
      </c>
      <c r="AK429" s="115"/>
      <c r="AL429" s="210" t="s">
        <v>2724</v>
      </c>
      <c r="AM429" s="115"/>
      <c r="AN429" s="118">
        <v>45737</v>
      </c>
      <c r="AO429" s="118">
        <v>45789</v>
      </c>
      <c r="AP429" s="118">
        <v>45903</v>
      </c>
      <c r="AQ429" s="118">
        <v>46050</v>
      </c>
      <c r="AR429" s="121">
        <v>46297</v>
      </c>
      <c r="AS429" s="121">
        <v>46297</v>
      </c>
      <c r="AT429" s="125" t="s">
        <v>2172</v>
      </c>
      <c r="AU429" s="114" t="s">
        <v>2173</v>
      </c>
      <c r="AV429" s="120"/>
      <c r="AW429" s="131" t="s">
        <v>1596</v>
      </c>
      <c r="AX429" s="192" t="str">
        <f>IFERROR(IF(PAC!$X429="F01 - CAPTAÇÃO DE RECURSO",1,""),"")</f>
        <v/>
      </c>
      <c r="AY429" s="192" t="str">
        <f>IFERROR(IF(PAC!$X429="F02 - LICITAÇÃO",1,""),"")</f>
        <v/>
      </c>
      <c r="AZ429" s="123">
        <f>IFERROR(IF(PAC!$X$6:$X$581="F03 - EXECUÇÃO DO OBJETO",1,""),"")</f>
        <v>1</v>
      </c>
      <c r="BA429" s="123" t="str">
        <f>IFERROR(IF(PAC!$X$6:$X$581="F04 - CONCLUÍDA",1,""),"")</f>
        <v/>
      </c>
      <c r="BB429" s="190">
        <f>IF(PAC!$R429&gt;0,0,PAC!$Q429)</f>
        <v>0</v>
      </c>
    </row>
    <row r="430" spans="1:54" s="1" customFormat="1" ht="249.95" hidden="1" customHeight="1" thickBot="1">
      <c r="A430" s="88">
        <f t="shared" si="7"/>
        <v>425</v>
      </c>
      <c r="B430" s="101">
        <v>2023</v>
      </c>
      <c r="C430" s="88" t="s">
        <v>605</v>
      </c>
      <c r="D430" s="88" t="s">
        <v>996</v>
      </c>
      <c r="E430" s="102" t="s">
        <v>1288</v>
      </c>
      <c r="F430" s="88" t="s">
        <v>576</v>
      </c>
      <c r="G430" s="88" t="s">
        <v>595</v>
      </c>
      <c r="H430" s="40" t="s">
        <v>1229</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1616</v>
      </c>
      <c r="U430" s="103" t="s">
        <v>1556</v>
      </c>
      <c r="V430" s="103"/>
      <c r="W430" s="104">
        <v>8</v>
      </c>
      <c r="X430" s="104" t="s">
        <v>1678</v>
      </c>
      <c r="Y430" s="101" t="s">
        <v>2405</v>
      </c>
      <c r="Z430" s="107">
        <v>46297</v>
      </c>
      <c r="AA430" s="105">
        <v>75.430000000000007</v>
      </c>
      <c r="AB430" s="105" t="s">
        <v>1458</v>
      </c>
      <c r="AC430" s="175" t="s">
        <v>1282</v>
      </c>
      <c r="AD430" s="106">
        <v>46297</v>
      </c>
      <c r="AE430" s="175" t="s">
        <v>1458</v>
      </c>
      <c r="AF430" s="40" t="s">
        <v>519</v>
      </c>
      <c r="AG430" s="40" t="s">
        <v>2513</v>
      </c>
      <c r="AH430" s="40" t="s">
        <v>963</v>
      </c>
      <c r="AI430" s="40"/>
      <c r="AJ430" s="87">
        <v>46739</v>
      </c>
      <c r="AK430" s="40"/>
      <c r="AL430" s="211" t="s">
        <v>2725</v>
      </c>
      <c r="AM430" s="40"/>
      <c r="AN430" s="87">
        <v>45737</v>
      </c>
      <c r="AO430" s="87">
        <v>45784</v>
      </c>
      <c r="AP430" s="87">
        <v>45876</v>
      </c>
      <c r="AQ430" s="87">
        <v>46050</v>
      </c>
      <c r="AR430" s="107">
        <v>46297</v>
      </c>
      <c r="AS430" s="107">
        <v>46297</v>
      </c>
      <c r="AT430" s="124" t="s">
        <v>1779</v>
      </c>
      <c r="AU430" s="102" t="s">
        <v>2174</v>
      </c>
      <c r="AV430" s="106"/>
      <c r="AW430" s="129" t="s">
        <v>1596</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hidden="1" customHeight="1" thickBot="1">
      <c r="A431" s="112">
        <f t="shared" si="7"/>
        <v>426</v>
      </c>
      <c r="B431" s="113">
        <v>2023</v>
      </c>
      <c r="C431" s="112" t="s">
        <v>605</v>
      </c>
      <c r="D431" s="112" t="s">
        <v>996</v>
      </c>
      <c r="E431" s="114" t="s">
        <v>1289</v>
      </c>
      <c r="F431" s="112" t="s">
        <v>576</v>
      </c>
      <c r="G431" s="112" t="s">
        <v>595</v>
      </c>
      <c r="H431" s="115" t="s">
        <v>1229</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1617</v>
      </c>
      <c r="U431" s="116" t="s">
        <v>1556</v>
      </c>
      <c r="V431" s="116"/>
      <c r="W431" s="117">
        <v>8</v>
      </c>
      <c r="X431" s="117" t="s">
        <v>1678</v>
      </c>
      <c r="Y431" s="113" t="s">
        <v>2405</v>
      </c>
      <c r="Z431" s="118">
        <v>46414</v>
      </c>
      <c r="AA431" s="119">
        <v>16.23</v>
      </c>
      <c r="AB431" s="115" t="s">
        <v>1458</v>
      </c>
      <c r="AC431" s="122" t="s">
        <v>1282</v>
      </c>
      <c r="AD431" s="118">
        <v>46414</v>
      </c>
      <c r="AE431" s="127" t="s">
        <v>1282</v>
      </c>
      <c r="AF431" s="115" t="s">
        <v>520</v>
      </c>
      <c r="AG431" s="115" t="s">
        <v>2514</v>
      </c>
      <c r="AH431" s="115" t="s">
        <v>963</v>
      </c>
      <c r="AI431" s="115"/>
      <c r="AJ431" s="118">
        <v>46739</v>
      </c>
      <c r="AK431" s="115"/>
      <c r="AL431" s="210" t="s">
        <v>2726</v>
      </c>
      <c r="AM431" s="115"/>
      <c r="AN431" s="118">
        <v>45734</v>
      </c>
      <c r="AO431" s="118">
        <v>45785</v>
      </c>
      <c r="AP431" s="118">
        <v>45860</v>
      </c>
      <c r="AQ431" s="118">
        <v>45987</v>
      </c>
      <c r="AR431" s="121">
        <v>46234</v>
      </c>
      <c r="AS431" s="118">
        <v>46414</v>
      </c>
      <c r="AT431" s="125" t="s">
        <v>2175</v>
      </c>
      <c r="AU431" s="114" t="s">
        <v>2176</v>
      </c>
      <c r="AV431" s="120"/>
      <c r="AW431" s="131" t="s">
        <v>1596</v>
      </c>
      <c r="AX431" s="192" t="str">
        <f>IFERROR(IF(PAC!$X431="F01 - CAPTAÇÃO DE RECURSO",1,""),"")</f>
        <v/>
      </c>
      <c r="AY431" s="192" t="str">
        <f>IFERROR(IF(PAC!$X431="F02 - LICITAÇÃO",1,""),"")</f>
        <v/>
      </c>
      <c r="AZ431" s="123">
        <f>IFERROR(IF(PAC!$X$6:$X$581="F03 - EXECUÇÃO DO OBJETO",1,""),"")</f>
        <v>1</v>
      </c>
      <c r="BA431" s="123" t="str">
        <f>IFERROR(IF(PAC!$X$6:$X$581="F04 - CONCLUÍDA",1,""),"")</f>
        <v/>
      </c>
      <c r="BB431" s="190">
        <f>IF(PAC!$R431&gt;0,0,PAC!$Q431)</f>
        <v>0</v>
      </c>
    </row>
    <row r="432" spans="1:54" s="1" customFormat="1" ht="249.95" hidden="1" customHeight="1" thickBot="1">
      <c r="A432" s="88">
        <f t="shared" si="7"/>
        <v>427</v>
      </c>
      <c r="B432" s="101">
        <v>2023</v>
      </c>
      <c r="C432" s="88" t="s">
        <v>605</v>
      </c>
      <c r="D432" s="88" t="s">
        <v>996</v>
      </c>
      <c r="E432" s="102" t="s">
        <v>1290</v>
      </c>
      <c r="F432" s="88" t="s">
        <v>576</v>
      </c>
      <c r="G432" s="88" t="s">
        <v>595</v>
      </c>
      <c r="H432" s="40" t="s">
        <v>1229</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1618</v>
      </c>
      <c r="U432" s="103" t="s">
        <v>1556</v>
      </c>
      <c r="V432" s="103"/>
      <c r="W432" s="104">
        <v>8</v>
      </c>
      <c r="X432" s="87" t="s">
        <v>1678</v>
      </c>
      <c r="Y432" s="101" t="s">
        <v>2405</v>
      </c>
      <c r="Z432" s="87">
        <v>46393</v>
      </c>
      <c r="AA432" s="105">
        <v>71.73</v>
      </c>
      <c r="AB432" s="40" t="s">
        <v>1458</v>
      </c>
      <c r="AC432" s="108" t="s">
        <v>1282</v>
      </c>
      <c r="AD432" s="87">
        <v>46393</v>
      </c>
      <c r="AE432" s="128" t="s">
        <v>1478</v>
      </c>
      <c r="AF432" s="40" t="s">
        <v>521</v>
      </c>
      <c r="AG432" s="40" t="s">
        <v>2515</v>
      </c>
      <c r="AH432" s="40" t="s">
        <v>963</v>
      </c>
      <c r="AI432" s="40"/>
      <c r="AJ432" s="87">
        <v>46739</v>
      </c>
      <c r="AK432" s="40"/>
      <c r="AL432" s="211" t="s">
        <v>2727</v>
      </c>
      <c r="AM432" s="40"/>
      <c r="AN432" s="87">
        <v>45757</v>
      </c>
      <c r="AO432" s="87">
        <v>45841</v>
      </c>
      <c r="AP432" s="87">
        <v>45903</v>
      </c>
      <c r="AQ432" s="87">
        <v>45996</v>
      </c>
      <c r="AR432" s="107">
        <v>46243</v>
      </c>
      <c r="AS432" s="87">
        <v>46393</v>
      </c>
      <c r="AT432" s="124" t="s">
        <v>2177</v>
      </c>
      <c r="AU432" s="102" t="s">
        <v>2178</v>
      </c>
      <c r="AV432" s="106"/>
      <c r="AW432" s="129" t="s">
        <v>1596</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hidden="1" customHeight="1" thickBot="1">
      <c r="A433" s="112">
        <f t="shared" si="7"/>
        <v>428</v>
      </c>
      <c r="B433" s="113">
        <v>2023</v>
      </c>
      <c r="C433" s="112" t="s">
        <v>605</v>
      </c>
      <c r="D433" s="112" t="s">
        <v>996</v>
      </c>
      <c r="E433" s="114" t="s">
        <v>1291</v>
      </c>
      <c r="F433" s="112" t="s">
        <v>576</v>
      </c>
      <c r="G433" s="112" t="s">
        <v>595</v>
      </c>
      <c r="H433" s="115" t="s">
        <v>1229</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1619</v>
      </c>
      <c r="U433" s="116" t="s">
        <v>1549</v>
      </c>
      <c r="V433" s="116"/>
      <c r="W433" s="117">
        <v>8</v>
      </c>
      <c r="X433" s="117" t="s">
        <v>1678</v>
      </c>
      <c r="Y433" s="113" t="s">
        <v>2405</v>
      </c>
      <c r="Z433" s="121">
        <v>46393</v>
      </c>
      <c r="AA433" s="119">
        <v>64.209999999999994</v>
      </c>
      <c r="AB433" s="115" t="s">
        <v>1458</v>
      </c>
      <c r="AC433" s="122" t="s">
        <v>1282</v>
      </c>
      <c r="AD433" s="121">
        <v>46393</v>
      </c>
      <c r="AE433" s="127" t="s">
        <v>1478</v>
      </c>
      <c r="AF433" s="115" t="s">
        <v>525</v>
      </c>
      <c r="AG433" s="115" t="s">
        <v>2516</v>
      </c>
      <c r="AH433" s="115" t="s">
        <v>963</v>
      </c>
      <c r="AI433" s="115"/>
      <c r="AJ433" s="118">
        <v>46739</v>
      </c>
      <c r="AK433" s="115"/>
      <c r="AL433" s="210" t="s">
        <v>2728</v>
      </c>
      <c r="AM433" s="115"/>
      <c r="AN433" s="118">
        <v>45807</v>
      </c>
      <c r="AO433" s="118">
        <v>45838</v>
      </c>
      <c r="AP433" s="118">
        <v>45903</v>
      </c>
      <c r="AQ433" s="118">
        <v>45996</v>
      </c>
      <c r="AR433" s="121">
        <v>46243</v>
      </c>
      <c r="AS433" s="121">
        <v>46393</v>
      </c>
      <c r="AT433" s="125" t="s">
        <v>2179</v>
      </c>
      <c r="AU433" s="114" t="s">
        <v>2180</v>
      </c>
      <c r="AV433" s="120"/>
      <c r="AW433" s="131" t="s">
        <v>1596</v>
      </c>
      <c r="AX433" s="192" t="str">
        <f>IFERROR(IF(PAC!$X433="F01 - CAPTAÇÃO DE RECURSO",1,""),"")</f>
        <v/>
      </c>
      <c r="AY433" s="192" t="str">
        <f>IFERROR(IF(PAC!$X433="F02 - LICITAÇÃO",1,""),"")</f>
        <v/>
      </c>
      <c r="AZ433" s="123">
        <f>IFERROR(IF(PAC!$X$6:$X$581="F03 - EXECUÇÃO DO OBJETO",1,""),"")</f>
        <v>1</v>
      </c>
      <c r="BA433" s="123" t="str">
        <f>IFERROR(IF(PAC!$X$6:$X$581="F04 - CONCLUÍDA",1,""),"")</f>
        <v/>
      </c>
      <c r="BB433" s="190">
        <f>IF(PAC!$R433&gt;0,0,PAC!$Q433)</f>
        <v>0</v>
      </c>
    </row>
    <row r="434" spans="1:54" s="1" customFormat="1" ht="249.95" hidden="1" customHeight="1" thickBot="1">
      <c r="A434" s="88">
        <f t="shared" si="7"/>
        <v>429</v>
      </c>
      <c r="B434" s="88">
        <v>2025</v>
      </c>
      <c r="C434" s="88" t="s">
        <v>605</v>
      </c>
      <c r="D434" s="88" t="s">
        <v>996</v>
      </c>
      <c r="E434" s="89" t="s">
        <v>1277</v>
      </c>
      <c r="F434" s="88" t="s">
        <v>576</v>
      </c>
      <c r="G434" s="88" t="s">
        <v>595</v>
      </c>
      <c r="H434" s="88" t="s">
        <v>1229</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1548</v>
      </c>
      <c r="V434" s="103"/>
      <c r="W434" s="104"/>
      <c r="X434" s="104" t="s">
        <v>1404</v>
      </c>
      <c r="Y434" s="101" t="s">
        <v>2407</v>
      </c>
      <c r="Z434" s="87"/>
      <c r="AA434" s="105"/>
      <c r="AB434" s="40" t="s">
        <v>1450</v>
      </c>
      <c r="AC434" s="40" t="s">
        <v>2859</v>
      </c>
      <c r="AD434" s="106">
        <v>46300</v>
      </c>
      <c r="AE434" s="102" t="s">
        <v>2223</v>
      </c>
      <c r="AF434" s="40" t="s">
        <v>1770</v>
      </c>
      <c r="AG434" s="40" t="s">
        <v>1935</v>
      </c>
      <c r="AH434" s="40" t="s">
        <v>963</v>
      </c>
      <c r="AI434" s="40"/>
      <c r="AJ434" s="87"/>
      <c r="AK434" s="40"/>
      <c r="AL434" s="40"/>
      <c r="AM434" s="40"/>
      <c r="AN434" s="87">
        <v>46259</v>
      </c>
      <c r="AO434" s="87">
        <v>46300</v>
      </c>
      <c r="AP434" s="87"/>
      <c r="AQ434" s="87"/>
      <c r="AR434" s="107"/>
      <c r="AS434" s="107"/>
      <c r="AT434" s="102" t="s">
        <v>2858</v>
      </c>
      <c r="AU434" s="124"/>
      <c r="AV434" s="106"/>
      <c r="AW434" s="88" t="s">
        <v>1602</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hidden="1" customHeight="1" thickBot="1">
      <c r="A435" s="112">
        <f t="shared" si="7"/>
        <v>430</v>
      </c>
      <c r="B435" s="112">
        <v>2025</v>
      </c>
      <c r="C435" s="112" t="s">
        <v>605</v>
      </c>
      <c r="D435" s="112" t="s">
        <v>996</v>
      </c>
      <c r="E435" s="130" t="s">
        <v>1265</v>
      </c>
      <c r="F435" s="112" t="s">
        <v>576</v>
      </c>
      <c r="G435" s="112" t="s">
        <v>595</v>
      </c>
      <c r="H435" s="112" t="s">
        <v>1229</v>
      </c>
      <c r="I435" s="112" t="s">
        <v>601</v>
      </c>
      <c r="J435" s="112" t="s">
        <v>243</v>
      </c>
      <c r="K435" s="31"/>
      <c r="L435" s="31">
        <v>8396471.1199999992</v>
      </c>
      <c r="M435" s="31"/>
      <c r="N435" s="31"/>
      <c r="O435" s="31"/>
      <c r="P435" s="31"/>
      <c r="Q435" s="33">
        <f>SUM(PAC!$M435:$P435)</f>
        <v>0</v>
      </c>
      <c r="R435" s="33"/>
      <c r="S435" s="33">
        <f>IF(PAC!$R435&gt;0,PAC!$R435,PAC!$Q435)</f>
        <v>0</v>
      </c>
      <c r="T435" s="33"/>
      <c r="U435" s="116" t="s">
        <v>1548</v>
      </c>
      <c r="V435" s="116"/>
      <c r="W435" s="117"/>
      <c r="X435" s="117" t="s">
        <v>1405</v>
      </c>
      <c r="Y435" s="113" t="s">
        <v>2411</v>
      </c>
      <c r="Z435" s="118"/>
      <c r="AA435" s="119"/>
      <c r="AB435" s="115"/>
      <c r="AC435" s="115"/>
      <c r="AD435" s="120"/>
      <c r="AE435" s="114"/>
      <c r="AF435" s="115" t="s">
        <v>1270</v>
      </c>
      <c r="AG435" s="115"/>
      <c r="AH435" s="115"/>
      <c r="AI435" s="115"/>
      <c r="AJ435" s="118"/>
      <c r="AK435" s="115"/>
      <c r="AL435" s="115"/>
      <c r="AM435" s="115"/>
      <c r="AN435" s="118"/>
      <c r="AO435" s="118"/>
      <c r="AP435" s="118"/>
      <c r="AQ435" s="118"/>
      <c r="AR435" s="121"/>
      <c r="AS435" s="121"/>
      <c r="AT435" s="114" t="s">
        <v>2630</v>
      </c>
      <c r="AU435" s="125" t="s">
        <v>2868</v>
      </c>
      <c r="AV435" s="120"/>
      <c r="AW435" s="112" t="s">
        <v>1602</v>
      </c>
      <c r="AX435" s="192">
        <f>IFERROR(IF(PAC!$X435="F01 - CAPTAÇÃO DE RECURSO",1,""),"")</f>
        <v>1</v>
      </c>
      <c r="AY435" s="192" t="str">
        <f>IFERROR(IF(PAC!$X435="F02 - LICITAÇÃO",1,""),"")</f>
        <v/>
      </c>
      <c r="AZ435" s="123" t="str">
        <f>IFERROR(IF(PAC!$X$6:$X$581="F03 - EXECUÇÃO DO OBJETO",1,""),"")</f>
        <v/>
      </c>
      <c r="BA435" s="123" t="str">
        <f>IFERROR(IF(PAC!$X$6:$X$581="F04 - CONCLUÍDA",1,""),"")</f>
        <v/>
      </c>
      <c r="BB435" s="190">
        <f>IF(PAC!$R435&gt;0,0,PAC!$Q435)</f>
        <v>0</v>
      </c>
    </row>
    <row r="436" spans="1:54" s="1" customFormat="1" ht="249.95" hidden="1" customHeight="1" thickBot="1">
      <c r="A436" s="88">
        <f t="shared" si="7"/>
        <v>431</v>
      </c>
      <c r="B436" s="88">
        <v>2025</v>
      </c>
      <c r="C436" s="88" t="s">
        <v>605</v>
      </c>
      <c r="D436" s="88" t="s">
        <v>996</v>
      </c>
      <c r="E436" s="124" t="s">
        <v>1266</v>
      </c>
      <c r="F436" s="88" t="s">
        <v>576</v>
      </c>
      <c r="G436" s="88" t="s">
        <v>595</v>
      </c>
      <c r="H436" s="88" t="s">
        <v>1229</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1548</v>
      </c>
      <c r="V436" s="103"/>
      <c r="W436" s="104"/>
      <c r="X436" s="104" t="s">
        <v>1405</v>
      </c>
      <c r="Y436" s="101" t="s">
        <v>2408</v>
      </c>
      <c r="Z436" s="87"/>
      <c r="AA436" s="105"/>
      <c r="AB436" s="40" t="s">
        <v>1443</v>
      </c>
      <c r="AC436" s="40" t="s">
        <v>1906</v>
      </c>
      <c r="AD436" s="106">
        <v>46335</v>
      </c>
      <c r="AE436" s="102" t="s">
        <v>2090</v>
      </c>
      <c r="AF436" s="40" t="s">
        <v>1771</v>
      </c>
      <c r="AG436" s="40" t="s">
        <v>1936</v>
      </c>
      <c r="AH436" s="40" t="s">
        <v>1944</v>
      </c>
      <c r="AI436" s="40" t="s">
        <v>2541</v>
      </c>
      <c r="AJ436" s="87">
        <v>46335</v>
      </c>
      <c r="AK436" s="40"/>
      <c r="AL436" s="40"/>
      <c r="AM436" s="40"/>
      <c r="AN436" s="87"/>
      <c r="AO436" s="87"/>
      <c r="AP436" s="87"/>
      <c r="AQ436" s="87"/>
      <c r="AR436" s="107"/>
      <c r="AS436" s="107"/>
      <c r="AT436" s="102"/>
      <c r="AU436" s="124"/>
      <c r="AV436" s="106"/>
      <c r="AW436" s="129" t="s">
        <v>1602</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hidden="1" customHeight="1" thickBot="1">
      <c r="A437" s="112">
        <f t="shared" si="7"/>
        <v>432</v>
      </c>
      <c r="B437" s="112">
        <v>2025</v>
      </c>
      <c r="C437" s="112" t="s">
        <v>605</v>
      </c>
      <c r="D437" s="112" t="s">
        <v>996</v>
      </c>
      <c r="E437" s="130" t="s">
        <v>1267</v>
      </c>
      <c r="F437" s="112" t="s">
        <v>576</v>
      </c>
      <c r="G437" s="112" t="s">
        <v>595</v>
      </c>
      <c r="H437" s="112" t="s">
        <v>1229</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1548</v>
      </c>
      <c r="V437" s="116"/>
      <c r="W437" s="117"/>
      <c r="X437" s="117" t="s">
        <v>1405</v>
      </c>
      <c r="Y437" s="113" t="s">
        <v>2408</v>
      </c>
      <c r="Z437" s="118"/>
      <c r="AA437" s="119"/>
      <c r="AB437" s="115" t="s">
        <v>1443</v>
      </c>
      <c r="AC437" s="115" t="s">
        <v>2628</v>
      </c>
      <c r="AD437" s="120">
        <v>46335</v>
      </c>
      <c r="AE437" s="114" t="s">
        <v>2090</v>
      </c>
      <c r="AF437" s="115" t="s">
        <v>1772</v>
      </c>
      <c r="AG437" s="115" t="s">
        <v>1937</v>
      </c>
      <c r="AH437" s="115" t="s">
        <v>1944</v>
      </c>
      <c r="AI437" s="115" t="s">
        <v>2592</v>
      </c>
      <c r="AJ437" s="118">
        <v>46335</v>
      </c>
      <c r="AK437" s="115"/>
      <c r="AL437" s="115"/>
      <c r="AM437" s="115"/>
      <c r="AN437" s="118"/>
      <c r="AO437" s="118"/>
      <c r="AP437" s="118"/>
      <c r="AQ437" s="118"/>
      <c r="AR437" s="121"/>
      <c r="AS437" s="121"/>
      <c r="AT437" s="114"/>
      <c r="AU437" s="125"/>
      <c r="AV437" s="120"/>
      <c r="AW437" s="131" t="s">
        <v>1599</v>
      </c>
      <c r="AX437" s="192">
        <f>IFERROR(IF(PAC!$X437="F01 - CAPTAÇÃO DE RECURSO",1,""),"")</f>
        <v>1</v>
      </c>
      <c r="AY437" s="192"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hidden="1" customHeight="1" thickBot="1">
      <c r="A438" s="88">
        <f t="shared" si="7"/>
        <v>433</v>
      </c>
      <c r="B438" s="88">
        <v>2025</v>
      </c>
      <c r="C438" s="88" t="s">
        <v>605</v>
      </c>
      <c r="D438" s="88" t="s">
        <v>996</v>
      </c>
      <c r="E438" s="124" t="s">
        <v>1268</v>
      </c>
      <c r="F438" s="88" t="s">
        <v>576</v>
      </c>
      <c r="G438" s="88" t="s">
        <v>595</v>
      </c>
      <c r="H438" s="88" t="s">
        <v>1229</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1548</v>
      </c>
      <c r="V438" s="103"/>
      <c r="W438" s="104"/>
      <c r="X438" s="104" t="s">
        <v>1405</v>
      </c>
      <c r="Y438" s="101" t="s">
        <v>2408</v>
      </c>
      <c r="Z438" s="87"/>
      <c r="AA438" s="105"/>
      <c r="AB438" s="40" t="s">
        <v>1443</v>
      </c>
      <c r="AC438" s="40" t="s">
        <v>1906</v>
      </c>
      <c r="AD438" s="106">
        <v>46335</v>
      </c>
      <c r="AE438" s="102" t="s">
        <v>2090</v>
      </c>
      <c r="AF438" s="40" t="s">
        <v>1773</v>
      </c>
      <c r="AG438" s="40" t="s">
        <v>1938</v>
      </c>
      <c r="AH438" s="40" t="s">
        <v>1944</v>
      </c>
      <c r="AI438" s="40" t="s">
        <v>2542</v>
      </c>
      <c r="AJ438" s="87">
        <v>46335</v>
      </c>
      <c r="AK438" s="40"/>
      <c r="AL438" s="40"/>
      <c r="AM438" s="40"/>
      <c r="AN438" s="87"/>
      <c r="AO438" s="87"/>
      <c r="AP438" s="87"/>
      <c r="AQ438" s="87"/>
      <c r="AR438" s="107"/>
      <c r="AS438" s="107"/>
      <c r="AT438" s="102"/>
      <c r="AU438" s="124"/>
      <c r="AV438" s="106"/>
      <c r="AW438" s="105" t="s">
        <v>1602</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hidden="1" customHeight="1" thickBot="1">
      <c r="A439" s="112">
        <f t="shared" si="7"/>
        <v>434</v>
      </c>
      <c r="B439" s="112">
        <v>2025</v>
      </c>
      <c r="C439" s="112" t="s">
        <v>605</v>
      </c>
      <c r="D439" s="112" t="s">
        <v>996</v>
      </c>
      <c r="E439" s="130" t="s">
        <v>1269</v>
      </c>
      <c r="F439" s="112" t="s">
        <v>576</v>
      </c>
      <c r="G439" s="112" t="s">
        <v>595</v>
      </c>
      <c r="H439" s="112" t="s">
        <v>1229</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1548</v>
      </c>
      <c r="V439" s="116"/>
      <c r="W439" s="117"/>
      <c r="X439" s="117" t="s">
        <v>1405</v>
      </c>
      <c r="Y439" s="113" t="s">
        <v>2408</v>
      </c>
      <c r="Z439" s="118"/>
      <c r="AA439" s="119"/>
      <c r="AB439" s="115" t="s">
        <v>1443</v>
      </c>
      <c r="AC439" s="115" t="s">
        <v>2628</v>
      </c>
      <c r="AD439" s="120">
        <v>46457</v>
      </c>
      <c r="AE439" s="114" t="s">
        <v>2090</v>
      </c>
      <c r="AF439" s="115" t="s">
        <v>1774</v>
      </c>
      <c r="AG439" s="115" t="s">
        <v>1939</v>
      </c>
      <c r="AH439" s="115" t="s">
        <v>1944</v>
      </c>
      <c r="AI439" s="115" t="s">
        <v>2629</v>
      </c>
      <c r="AJ439" s="118">
        <v>46457</v>
      </c>
      <c r="AK439" s="115"/>
      <c r="AL439" s="115"/>
      <c r="AM439" s="115"/>
      <c r="AN439" s="118"/>
      <c r="AO439" s="118"/>
      <c r="AP439" s="118"/>
      <c r="AQ439" s="118"/>
      <c r="AR439" s="121"/>
      <c r="AS439" s="121"/>
      <c r="AT439" s="114"/>
      <c r="AU439" s="125"/>
      <c r="AV439" s="120"/>
      <c r="AW439" s="119" t="s">
        <v>1599</v>
      </c>
      <c r="AX439" s="192">
        <f>IFERROR(IF(PAC!$X439="F01 - CAPTAÇÃO DE RECURSO",1,""),"")</f>
        <v>1</v>
      </c>
      <c r="AY439" s="192"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hidden="1" customHeight="1" thickBot="1">
      <c r="A440" s="88">
        <f t="shared" si="7"/>
        <v>435</v>
      </c>
      <c r="B440" s="88">
        <v>2025</v>
      </c>
      <c r="C440" s="88" t="s">
        <v>605</v>
      </c>
      <c r="D440" s="88" t="s">
        <v>996</v>
      </c>
      <c r="E440" s="89" t="s">
        <v>1275</v>
      </c>
      <c r="F440" s="88" t="s">
        <v>576</v>
      </c>
      <c r="G440" s="88" t="s">
        <v>595</v>
      </c>
      <c r="H440" s="88" t="s">
        <v>1229</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1548</v>
      </c>
      <c r="V440" s="103"/>
      <c r="W440" s="104"/>
      <c r="X440" s="104" t="s">
        <v>1405</v>
      </c>
      <c r="Y440" s="101" t="s">
        <v>2408</v>
      </c>
      <c r="Z440" s="87"/>
      <c r="AA440" s="105"/>
      <c r="AB440" s="40" t="s">
        <v>1487</v>
      </c>
      <c r="AC440" s="40" t="s">
        <v>2089</v>
      </c>
      <c r="AD440" s="106"/>
      <c r="AE440" s="102" t="s">
        <v>2090</v>
      </c>
      <c r="AF440" s="40" t="s">
        <v>1775</v>
      </c>
      <c r="AG440" s="40" t="s">
        <v>1940</v>
      </c>
      <c r="AH440" s="40" t="s">
        <v>1944</v>
      </c>
      <c r="AI440" s="108" t="s">
        <v>2709</v>
      </c>
      <c r="AJ440" s="87"/>
      <c r="AK440" s="40"/>
      <c r="AL440" s="40"/>
      <c r="AM440" s="40"/>
      <c r="AN440" s="87"/>
      <c r="AO440" s="87"/>
      <c r="AP440" s="87"/>
      <c r="AQ440" s="87"/>
      <c r="AR440" s="107"/>
      <c r="AS440" s="107"/>
      <c r="AT440" s="102"/>
      <c r="AU440" s="124"/>
      <c r="AV440" s="106"/>
      <c r="AW440" s="105" t="s">
        <v>1602</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hidden="1" customHeight="1" thickBot="1">
      <c r="A441" s="112">
        <f t="shared" si="7"/>
        <v>436</v>
      </c>
      <c r="B441" s="112">
        <v>2025</v>
      </c>
      <c r="C441" s="112" t="s">
        <v>605</v>
      </c>
      <c r="D441" s="112" t="s">
        <v>996</v>
      </c>
      <c r="E441" s="130" t="s">
        <v>1379</v>
      </c>
      <c r="F441" s="112" t="s">
        <v>576</v>
      </c>
      <c r="G441" s="112" t="s">
        <v>595</v>
      </c>
      <c r="H441" s="112" t="s">
        <v>1229</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1548</v>
      </c>
      <c r="V441" s="116"/>
      <c r="W441" s="117"/>
      <c r="X441" s="117" t="s">
        <v>1405</v>
      </c>
      <c r="Y441" s="113" t="s">
        <v>2408</v>
      </c>
      <c r="Z441" s="118"/>
      <c r="AA441" s="119"/>
      <c r="AB441" s="115" t="s">
        <v>1443</v>
      </c>
      <c r="AC441" s="115" t="s">
        <v>1906</v>
      </c>
      <c r="AD441" s="120">
        <v>46335</v>
      </c>
      <c r="AE441" s="114" t="s">
        <v>2090</v>
      </c>
      <c r="AF441" s="115" t="s">
        <v>1776</v>
      </c>
      <c r="AG441" s="115" t="s">
        <v>1941</v>
      </c>
      <c r="AH441" s="115" t="s">
        <v>1944</v>
      </c>
      <c r="AI441" s="122" t="s">
        <v>2540</v>
      </c>
      <c r="AJ441" s="118">
        <v>46335</v>
      </c>
      <c r="AK441" s="115"/>
      <c r="AL441" s="115"/>
      <c r="AM441" s="115"/>
      <c r="AN441" s="118"/>
      <c r="AO441" s="118"/>
      <c r="AP441" s="118"/>
      <c r="AQ441" s="118"/>
      <c r="AR441" s="121"/>
      <c r="AS441" s="121"/>
      <c r="AT441" s="114"/>
      <c r="AU441" s="125"/>
      <c r="AV441" s="120"/>
      <c r="AW441" s="119" t="s">
        <v>1602</v>
      </c>
      <c r="AX441" s="192">
        <f>IFERROR(IF(PAC!$X441="F01 - CAPTAÇÃO DE RECURSO",1,""),"")</f>
        <v>1</v>
      </c>
      <c r="AY441" s="192"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hidden="1" customHeight="1" thickBot="1">
      <c r="A442" s="88">
        <f t="shared" si="7"/>
        <v>437</v>
      </c>
      <c r="B442" s="88">
        <v>2025</v>
      </c>
      <c r="C442" s="88" t="s">
        <v>605</v>
      </c>
      <c r="D442" s="88" t="s">
        <v>996</v>
      </c>
      <c r="E442" s="89" t="s">
        <v>1278</v>
      </c>
      <c r="F442" s="88" t="s">
        <v>576</v>
      </c>
      <c r="G442" s="88" t="s">
        <v>595</v>
      </c>
      <c r="H442" s="88" t="s">
        <v>1229</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1548</v>
      </c>
      <c r="V442" s="103"/>
      <c r="W442" s="104"/>
      <c r="X442" s="104" t="s">
        <v>1405</v>
      </c>
      <c r="Y442" s="101" t="s">
        <v>2408</v>
      </c>
      <c r="Z442" s="87"/>
      <c r="AA442" s="105"/>
      <c r="AB442" s="40" t="s">
        <v>1443</v>
      </c>
      <c r="AC442" s="40" t="s">
        <v>1906</v>
      </c>
      <c r="AD442" s="106">
        <v>46335</v>
      </c>
      <c r="AE442" s="102" t="s">
        <v>2090</v>
      </c>
      <c r="AF442" s="40" t="s">
        <v>1777</v>
      </c>
      <c r="AG442" s="40" t="s">
        <v>1942</v>
      </c>
      <c r="AH442" s="40" t="s">
        <v>1944</v>
      </c>
      <c r="AI442" s="40" t="s">
        <v>2543</v>
      </c>
      <c r="AJ442" s="87">
        <v>46335</v>
      </c>
      <c r="AK442" s="40"/>
      <c r="AL442" s="40"/>
      <c r="AM442" s="40"/>
      <c r="AN442" s="87"/>
      <c r="AO442" s="87"/>
      <c r="AP442" s="87"/>
      <c r="AQ442" s="87"/>
      <c r="AR442" s="107"/>
      <c r="AS442" s="107"/>
      <c r="AT442" s="102"/>
      <c r="AU442" s="124"/>
      <c r="AV442" s="106"/>
      <c r="AW442" s="105" t="s">
        <v>1599</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hidden="1" customHeight="1" thickBot="1">
      <c r="A443" s="112">
        <f t="shared" si="7"/>
        <v>438</v>
      </c>
      <c r="B443" s="112">
        <v>2025</v>
      </c>
      <c r="C443" s="112" t="s">
        <v>605</v>
      </c>
      <c r="D443" s="112" t="s">
        <v>996</v>
      </c>
      <c r="E443" s="130" t="s">
        <v>1279</v>
      </c>
      <c r="F443" s="112" t="s">
        <v>576</v>
      </c>
      <c r="G443" s="112" t="s">
        <v>595</v>
      </c>
      <c r="H443" s="112" t="s">
        <v>1229</v>
      </c>
      <c r="I443" s="112" t="s">
        <v>601</v>
      </c>
      <c r="J443" s="112" t="s">
        <v>259</v>
      </c>
      <c r="K443" s="31"/>
      <c r="L443" s="31">
        <v>11141962.949999999</v>
      </c>
      <c r="M443" s="31"/>
      <c r="N443" s="31"/>
      <c r="O443" s="31"/>
      <c r="P443" s="31"/>
      <c r="Q443" s="33">
        <f>SUM(PAC!$M443:$P443)</f>
        <v>0</v>
      </c>
      <c r="R443" s="33"/>
      <c r="S443" s="33">
        <f>IF(PAC!$R443&gt;0,PAC!$R443,PAC!$Q443)</f>
        <v>0</v>
      </c>
      <c r="T443" s="33"/>
      <c r="U443" s="116" t="s">
        <v>1548</v>
      </c>
      <c r="V443" s="116"/>
      <c r="W443" s="117"/>
      <c r="X443" s="117" t="s">
        <v>1405</v>
      </c>
      <c r="Y443" s="113" t="s">
        <v>2414</v>
      </c>
      <c r="Z443" s="118"/>
      <c r="AA443" s="119"/>
      <c r="AB443" s="115"/>
      <c r="AC443" s="115" t="s">
        <v>1906</v>
      </c>
      <c r="AD443" s="120"/>
      <c r="AE443" s="114" t="s">
        <v>1274</v>
      </c>
      <c r="AF443" s="115" t="s">
        <v>1280</v>
      </c>
      <c r="AG443" s="115"/>
      <c r="AH443" s="115"/>
      <c r="AI443" s="115"/>
      <c r="AJ443" s="118"/>
      <c r="AK443" s="115"/>
      <c r="AL443" s="115"/>
      <c r="AM443" s="115"/>
      <c r="AN443" s="118"/>
      <c r="AO443" s="118"/>
      <c r="AP443" s="118"/>
      <c r="AQ443" s="118"/>
      <c r="AR443" s="121"/>
      <c r="AS443" s="121"/>
      <c r="AT443" s="114"/>
      <c r="AU443" s="125" t="s">
        <v>1604</v>
      </c>
      <c r="AV443" s="120"/>
      <c r="AW443" s="119" t="s">
        <v>1603</v>
      </c>
      <c r="AX443" s="192">
        <f>IFERROR(IF(PAC!$X443="F01 - CAPTAÇÃO DE RECURSO",1,""),"")</f>
        <v>1</v>
      </c>
      <c r="AY443" s="192" t="str">
        <f>IFERROR(IF(PAC!$X443="F02 - LICITAÇÃO",1,""),"")</f>
        <v/>
      </c>
      <c r="AZ443" s="123" t="str">
        <f>IFERROR(IF(PAC!$X$6:$X$581="F03 - EXECUÇÃO DO OBJETO",1,""),"")</f>
        <v/>
      </c>
      <c r="BA443" s="123" t="str">
        <f>IFERROR(IF(PAC!$X$6:$X$581="F04 - CONCLUÍDA",1,""),"")</f>
        <v/>
      </c>
      <c r="BB443" s="190">
        <f>IF(PAC!$R443&gt;0,0,PAC!$Q443)</f>
        <v>0</v>
      </c>
    </row>
    <row r="444" spans="1:54" s="1" customFormat="1" ht="249.95" hidden="1" customHeight="1" thickBot="1">
      <c r="A444" s="88">
        <f t="shared" si="7"/>
        <v>439</v>
      </c>
      <c r="B444" s="88">
        <v>2025</v>
      </c>
      <c r="C444" s="88" t="s">
        <v>605</v>
      </c>
      <c r="D444" s="88" t="s">
        <v>996</v>
      </c>
      <c r="E444" s="89" t="s">
        <v>1377</v>
      </c>
      <c r="F444" s="88" t="s">
        <v>576</v>
      </c>
      <c r="G444" s="88" t="s">
        <v>595</v>
      </c>
      <c r="H444" s="88" t="s">
        <v>1229</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1548</v>
      </c>
      <c r="V444" s="103"/>
      <c r="W444" s="104"/>
      <c r="X444" s="104" t="s">
        <v>1405</v>
      </c>
      <c r="Y444" s="101" t="s">
        <v>2408</v>
      </c>
      <c r="Z444" s="87"/>
      <c r="AA444" s="105"/>
      <c r="AB444" s="40" t="s">
        <v>1443</v>
      </c>
      <c r="AC444" s="40" t="s">
        <v>1906</v>
      </c>
      <c r="AD444" s="106">
        <v>46335</v>
      </c>
      <c r="AE444" s="102" t="s">
        <v>2090</v>
      </c>
      <c r="AF444" s="40" t="s">
        <v>1778</v>
      </c>
      <c r="AG444" s="40" t="s">
        <v>1943</v>
      </c>
      <c r="AH444" s="40" t="s">
        <v>1944</v>
      </c>
      <c r="AI444" s="108" t="s">
        <v>2540</v>
      </c>
      <c r="AJ444" s="87">
        <v>46335</v>
      </c>
      <c r="AK444" s="40"/>
      <c r="AL444" s="40"/>
      <c r="AM444" s="40"/>
      <c r="AN444" s="87"/>
      <c r="AO444" s="87"/>
      <c r="AP444" s="87"/>
      <c r="AQ444" s="87"/>
      <c r="AR444" s="107"/>
      <c r="AS444" s="107"/>
      <c r="AT444" s="102"/>
      <c r="AU444" s="124"/>
      <c r="AV444" s="106"/>
      <c r="AW444" s="105" t="s">
        <v>1599</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hidden="1" customHeight="1" thickBot="1">
      <c r="A445" s="112">
        <f t="shared" si="7"/>
        <v>440</v>
      </c>
      <c r="B445" s="112">
        <v>2025</v>
      </c>
      <c r="C445" s="112" t="s">
        <v>605</v>
      </c>
      <c r="D445" s="112" t="s">
        <v>996</v>
      </c>
      <c r="E445" s="130" t="s">
        <v>2085</v>
      </c>
      <c r="F445" s="112" t="s">
        <v>576</v>
      </c>
      <c r="G445" s="112" t="s">
        <v>596</v>
      </c>
      <c r="H445" s="115" t="s">
        <v>1229</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1761</v>
      </c>
      <c r="U445" s="116" t="s">
        <v>594</v>
      </c>
      <c r="V445" s="116" t="s">
        <v>1741</v>
      </c>
      <c r="W445" s="117">
        <v>24</v>
      </c>
      <c r="X445" s="117" t="s">
        <v>1405</v>
      </c>
      <c r="Y445" s="113" t="s">
        <v>2405</v>
      </c>
      <c r="Z445" s="118"/>
      <c r="AA445" s="119"/>
      <c r="AB445" s="115" t="s">
        <v>1495</v>
      </c>
      <c r="AC445" s="115" t="s">
        <v>2679</v>
      </c>
      <c r="AD445" s="120">
        <v>46325</v>
      </c>
      <c r="AE445" s="114" t="s">
        <v>2774</v>
      </c>
      <c r="AF445" s="115" t="s">
        <v>867</v>
      </c>
      <c r="AG445" s="115"/>
      <c r="AH445" s="115"/>
      <c r="AI445" s="115"/>
      <c r="AJ445" s="118"/>
      <c r="AK445" s="115"/>
      <c r="AL445" s="206" t="s">
        <v>2741</v>
      </c>
      <c r="AM445" s="115"/>
      <c r="AN445" s="118">
        <v>45989</v>
      </c>
      <c r="AO445" s="118">
        <v>46076</v>
      </c>
      <c r="AP445" s="118">
        <v>46157</v>
      </c>
      <c r="AQ445" s="118">
        <v>46254</v>
      </c>
      <c r="AR445" s="121">
        <v>46974</v>
      </c>
      <c r="AS445" s="121">
        <v>46974</v>
      </c>
      <c r="AT445" s="114" t="s">
        <v>2773</v>
      </c>
      <c r="AU445" s="115" t="s">
        <v>2164</v>
      </c>
      <c r="AV445" s="120"/>
      <c r="AW445" s="131" t="s">
        <v>1596</v>
      </c>
      <c r="AX445" s="192">
        <f>IFERROR(IF(PAC!$X445="F01 - CAPTAÇÃO DE RECURSO",1,""),"")</f>
        <v>1</v>
      </c>
      <c r="AY445" s="192" t="str">
        <f>IFERROR(IF(PAC!$X445="F02 - LICITAÇÃO",1,""),"")</f>
        <v/>
      </c>
      <c r="AZ445" s="123" t="str">
        <f>IFERROR(IF(PAC!$X$6:$X$581="F03 - EXECUÇÃO DO OBJETO",1,""),"")</f>
        <v/>
      </c>
      <c r="BA445" s="123" t="str">
        <f>IFERROR(IF(PAC!$X$6:$X$581="F04 - CONCLUÍDA",1,""),"")</f>
        <v/>
      </c>
      <c r="BB445" s="190">
        <f>IF(PAC!$R445&gt;0,0,PAC!$Q445)</f>
        <v>0</v>
      </c>
    </row>
    <row r="446" spans="1:54" s="1" customFormat="1" ht="249.95" hidden="1" customHeight="1" thickBot="1">
      <c r="A446" s="88">
        <f t="shared" si="7"/>
        <v>441</v>
      </c>
      <c r="B446" s="101">
        <v>2023</v>
      </c>
      <c r="C446" s="88" t="s">
        <v>605</v>
      </c>
      <c r="D446" s="88" t="s">
        <v>996</v>
      </c>
      <c r="E446" s="102" t="s">
        <v>680</v>
      </c>
      <c r="F446" s="88" t="s">
        <v>576</v>
      </c>
      <c r="G446" s="88" t="s">
        <v>596</v>
      </c>
      <c r="H446" s="40" t="s">
        <v>1229</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1605</v>
      </c>
      <c r="U446" s="103" t="s">
        <v>1556</v>
      </c>
      <c r="V446" s="103"/>
      <c r="W446" s="104">
        <v>14</v>
      </c>
      <c r="X446" s="104" t="s">
        <v>1678</v>
      </c>
      <c r="Y446" s="101" t="s">
        <v>2405</v>
      </c>
      <c r="Z446" s="107">
        <v>46469</v>
      </c>
      <c r="AA446" s="105">
        <v>77</v>
      </c>
      <c r="AB446" s="40" t="s">
        <v>1458</v>
      </c>
      <c r="AC446" s="108" t="s">
        <v>2093</v>
      </c>
      <c r="AD446" s="107">
        <v>46469</v>
      </c>
      <c r="AE446" s="128" t="s">
        <v>1282</v>
      </c>
      <c r="AF446" s="40" t="s">
        <v>582</v>
      </c>
      <c r="AG446" s="40" t="s">
        <v>2517</v>
      </c>
      <c r="AH446" s="40" t="s">
        <v>963</v>
      </c>
      <c r="AI446" s="40"/>
      <c r="AJ446" s="87">
        <v>46668</v>
      </c>
      <c r="AK446" s="40"/>
      <c r="AL446" s="204" t="s">
        <v>2701</v>
      </c>
      <c r="AM446" s="40"/>
      <c r="AN446" s="87">
        <v>44860</v>
      </c>
      <c r="AO446" s="87">
        <v>45243</v>
      </c>
      <c r="AP446" s="87">
        <v>45406</v>
      </c>
      <c r="AQ446" s="87">
        <v>45419</v>
      </c>
      <c r="AR446" s="107">
        <v>46019</v>
      </c>
      <c r="AS446" s="107">
        <v>46469</v>
      </c>
      <c r="AT446" s="124" t="s">
        <v>2501</v>
      </c>
      <c r="AU446" s="108" t="s">
        <v>2315</v>
      </c>
      <c r="AV446" s="106"/>
      <c r="AW446" s="105" t="s">
        <v>1596</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hidden="1" customHeight="1" thickBot="1">
      <c r="A447" s="112">
        <f t="shared" si="7"/>
        <v>442</v>
      </c>
      <c r="B447" s="113">
        <v>2023</v>
      </c>
      <c r="C447" s="112" t="s">
        <v>605</v>
      </c>
      <c r="D447" s="112" t="s">
        <v>996</v>
      </c>
      <c r="E447" s="114" t="s">
        <v>529</v>
      </c>
      <c r="F447" s="112" t="s">
        <v>576</v>
      </c>
      <c r="G447" s="112" t="s">
        <v>596</v>
      </c>
      <c r="H447" s="115" t="s">
        <v>1229</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1737</v>
      </c>
      <c r="U447" s="116" t="s">
        <v>1556</v>
      </c>
      <c r="V447" s="116"/>
      <c r="W447" s="117">
        <v>21</v>
      </c>
      <c r="X447" s="117" t="s">
        <v>1476</v>
      </c>
      <c r="Y447" s="113" t="s">
        <v>2404</v>
      </c>
      <c r="Z447" s="121">
        <v>46203</v>
      </c>
      <c r="AA447" s="119">
        <v>100</v>
      </c>
      <c r="AB447" s="115" t="s">
        <v>1458</v>
      </c>
      <c r="AC447" s="122" t="s">
        <v>2429</v>
      </c>
      <c r="AD447" s="121">
        <v>46203</v>
      </c>
      <c r="AE447" s="127" t="s">
        <v>2429</v>
      </c>
      <c r="AF447" s="115" t="s">
        <v>584</v>
      </c>
      <c r="AG447" s="115" t="s">
        <v>2518</v>
      </c>
      <c r="AH447" s="115" t="s">
        <v>963</v>
      </c>
      <c r="AI447" s="115"/>
      <c r="AJ447" s="118">
        <v>46351</v>
      </c>
      <c r="AK447" s="115"/>
      <c r="AL447" s="210" t="s">
        <v>2854</v>
      </c>
      <c r="AM447" s="115"/>
      <c r="AN447" s="118">
        <v>45111</v>
      </c>
      <c r="AO447" s="118">
        <v>45174</v>
      </c>
      <c r="AP447" s="118">
        <v>45369</v>
      </c>
      <c r="AQ447" s="118">
        <v>45369</v>
      </c>
      <c r="AR447" s="121">
        <v>45999</v>
      </c>
      <c r="AS447" s="121">
        <v>46203</v>
      </c>
      <c r="AT447" s="125" t="s">
        <v>2763</v>
      </c>
      <c r="AU447" s="122" t="s">
        <v>2762</v>
      </c>
      <c r="AV447" s="120"/>
      <c r="AW447" s="119" t="s">
        <v>1637</v>
      </c>
      <c r="AX447" s="192" t="str">
        <f>IFERROR(IF(PAC!$X447="F01 - CAPTAÇÃO DE RECURSO",1,""),"")</f>
        <v/>
      </c>
      <c r="AY447" s="192" t="str">
        <f>IFERROR(IF(PAC!$X447="F02 - LICITAÇÃO",1,""),"")</f>
        <v/>
      </c>
      <c r="AZ447" s="123" t="str">
        <f>IFERROR(IF(PAC!$X$6:$X$581="F03 - EXECUÇÃO DO OBJETO",1,""),"")</f>
        <v/>
      </c>
      <c r="BA447" s="123">
        <f>IFERROR(IF(PAC!$X$6:$X$581="F04 - CONCLUÍDA",1,""),"")</f>
        <v>1</v>
      </c>
      <c r="BB447" s="190">
        <f>IF(PAC!$R447&gt;0,0,PAC!$Q447)</f>
        <v>0</v>
      </c>
    </row>
    <row r="448" spans="1:54" s="1" customFormat="1" ht="249.95" hidden="1" customHeight="1" thickBot="1">
      <c r="A448" s="88">
        <f t="shared" si="7"/>
        <v>443</v>
      </c>
      <c r="B448" s="101">
        <v>2023</v>
      </c>
      <c r="C448" s="88" t="s">
        <v>605</v>
      </c>
      <c r="D448" s="88" t="s">
        <v>996</v>
      </c>
      <c r="E448" s="102" t="s">
        <v>2181</v>
      </c>
      <c r="F448" s="88" t="s">
        <v>576</v>
      </c>
      <c r="G448" s="88" t="s">
        <v>596</v>
      </c>
      <c r="H448" s="40" t="s">
        <v>1229</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1607</v>
      </c>
      <c r="U448" s="103" t="s">
        <v>1556</v>
      </c>
      <c r="V448" s="103"/>
      <c r="W448" s="104">
        <v>18</v>
      </c>
      <c r="X448" s="104" t="s">
        <v>1678</v>
      </c>
      <c r="Y448" s="101" t="s">
        <v>2405</v>
      </c>
      <c r="Z448" s="107">
        <v>46347</v>
      </c>
      <c r="AA448" s="105">
        <v>52</v>
      </c>
      <c r="AB448" s="40" t="s">
        <v>1458</v>
      </c>
      <c r="AC448" s="108" t="s">
        <v>2093</v>
      </c>
      <c r="AD448" s="107">
        <v>46347</v>
      </c>
      <c r="AE448" s="128" t="s">
        <v>1282</v>
      </c>
      <c r="AF448" s="40" t="s">
        <v>583</v>
      </c>
      <c r="AG448" s="40" t="s">
        <v>2519</v>
      </c>
      <c r="AH448" s="40" t="s">
        <v>963</v>
      </c>
      <c r="AI448" s="40"/>
      <c r="AJ448" s="87">
        <v>47034</v>
      </c>
      <c r="AK448" s="40"/>
      <c r="AL448" s="205" t="s">
        <v>2702</v>
      </c>
      <c r="AM448" s="40"/>
      <c r="AN448" s="87">
        <v>45604</v>
      </c>
      <c r="AO448" s="87">
        <v>45631</v>
      </c>
      <c r="AP448" s="87">
        <v>45705</v>
      </c>
      <c r="AQ448" s="87">
        <v>45807</v>
      </c>
      <c r="AR448" s="107">
        <v>46347</v>
      </c>
      <c r="AS448" s="107">
        <v>46347</v>
      </c>
      <c r="AT448" s="124" t="s">
        <v>2502</v>
      </c>
      <c r="AU448" s="108" t="s">
        <v>2460</v>
      </c>
      <c r="AV448" s="106"/>
      <c r="AW448" s="105" t="s">
        <v>1637</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hidden="1" customHeight="1" thickBot="1">
      <c r="A449" s="112">
        <f t="shared" si="7"/>
        <v>444</v>
      </c>
      <c r="B449" s="113">
        <v>2023</v>
      </c>
      <c r="C449" s="112" t="s">
        <v>605</v>
      </c>
      <c r="D449" s="112" t="s">
        <v>996</v>
      </c>
      <c r="E449" s="114" t="s">
        <v>686</v>
      </c>
      <c r="F449" s="112" t="s">
        <v>576</v>
      </c>
      <c r="G449" s="112" t="s">
        <v>596</v>
      </c>
      <c r="H449" s="115" t="s">
        <v>1229</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1606</v>
      </c>
      <c r="U449" s="116" t="s">
        <v>1556</v>
      </c>
      <c r="V449" s="116"/>
      <c r="W449" s="117">
        <v>12</v>
      </c>
      <c r="X449" s="117" t="s">
        <v>1678</v>
      </c>
      <c r="Y449" s="113" t="s">
        <v>2417</v>
      </c>
      <c r="Z449" s="121">
        <v>46295</v>
      </c>
      <c r="AA449" s="119">
        <v>98</v>
      </c>
      <c r="AB449" s="115" t="s">
        <v>1458</v>
      </c>
      <c r="AC449" s="115" t="s">
        <v>2766</v>
      </c>
      <c r="AD449" s="121">
        <v>46295</v>
      </c>
      <c r="AE449" s="127" t="s">
        <v>1282</v>
      </c>
      <c r="AF449" s="115" t="s">
        <v>586</v>
      </c>
      <c r="AG449" s="115" t="s">
        <v>2520</v>
      </c>
      <c r="AH449" s="115" t="s">
        <v>963</v>
      </c>
      <c r="AI449" s="115"/>
      <c r="AJ449" s="118">
        <v>47034</v>
      </c>
      <c r="AK449" s="115"/>
      <c r="AL449" s="203" t="s">
        <v>2703</v>
      </c>
      <c r="AM449" s="115"/>
      <c r="AN449" s="118">
        <v>45469</v>
      </c>
      <c r="AO449" s="118">
        <v>45492</v>
      </c>
      <c r="AP449" s="118">
        <v>45548</v>
      </c>
      <c r="AQ449" s="118">
        <v>45579</v>
      </c>
      <c r="AR449" s="121">
        <v>45940</v>
      </c>
      <c r="AS449" s="121">
        <v>46295</v>
      </c>
      <c r="AT449" s="125" t="s">
        <v>2765</v>
      </c>
      <c r="AU449" s="122" t="s">
        <v>2764</v>
      </c>
      <c r="AV449" s="120"/>
      <c r="AW449" s="119" t="s">
        <v>1637</v>
      </c>
      <c r="AX449" s="192" t="str">
        <f>IFERROR(IF(PAC!$X449="F01 - CAPTAÇÃO DE RECURSO",1,""),"")</f>
        <v/>
      </c>
      <c r="AY449" s="192" t="str">
        <f>IFERROR(IF(PAC!$X449="F02 - LICITAÇÃO",1,""),"")</f>
        <v/>
      </c>
      <c r="AZ449" s="123">
        <f>IFERROR(IF(PAC!$X$6:$X$581="F03 - EXECUÇÃO DO OBJETO",1,""),"")</f>
        <v>1</v>
      </c>
      <c r="BA449" s="123" t="str">
        <f>IFERROR(IF(PAC!$X$6:$X$581="F04 - CONCLUÍDA",1,""),"")</f>
        <v/>
      </c>
      <c r="BB449" s="190">
        <f>IF(PAC!$R449&gt;0,0,PAC!$Q449)</f>
        <v>0</v>
      </c>
    </row>
    <row r="450" spans="1:54" s="1" customFormat="1" ht="249.95" hidden="1" customHeight="1" thickBot="1">
      <c r="A450" s="88">
        <f t="shared" si="7"/>
        <v>445</v>
      </c>
      <c r="B450" s="101">
        <v>2023</v>
      </c>
      <c r="C450" s="88" t="s">
        <v>605</v>
      </c>
      <c r="D450" s="88" t="s">
        <v>996</v>
      </c>
      <c r="E450" s="102" t="s">
        <v>1634</v>
      </c>
      <c r="F450" s="88" t="s">
        <v>576</v>
      </c>
      <c r="G450" s="88" t="s">
        <v>596</v>
      </c>
      <c r="H450" s="40" t="s">
        <v>1229</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1609</v>
      </c>
      <c r="U450" s="103" t="s">
        <v>1559</v>
      </c>
      <c r="V450" s="103" t="s">
        <v>1741</v>
      </c>
      <c r="W450" s="104">
        <v>18</v>
      </c>
      <c r="X450" s="104" t="s">
        <v>1678</v>
      </c>
      <c r="Y450" s="101" t="s">
        <v>2405</v>
      </c>
      <c r="Z450" s="107">
        <v>46360</v>
      </c>
      <c r="AA450" s="105">
        <v>56</v>
      </c>
      <c r="AB450" s="40" t="s">
        <v>1458</v>
      </c>
      <c r="AC450" s="108" t="s">
        <v>2014</v>
      </c>
      <c r="AD450" s="107">
        <v>46360</v>
      </c>
      <c r="AE450" s="128" t="s">
        <v>1636</v>
      </c>
      <c r="AF450" s="40" t="s">
        <v>534</v>
      </c>
      <c r="AG450" s="40" t="s">
        <v>2111</v>
      </c>
      <c r="AH450" s="40"/>
      <c r="AI450" s="40"/>
      <c r="AJ450" s="87"/>
      <c r="AK450" s="40"/>
      <c r="AL450" s="201" t="s">
        <v>2704</v>
      </c>
      <c r="AM450" s="40"/>
      <c r="AN450" s="87">
        <v>45541</v>
      </c>
      <c r="AO450" s="87">
        <v>45677</v>
      </c>
      <c r="AP450" s="87">
        <v>45747</v>
      </c>
      <c r="AQ450" s="87">
        <v>45790</v>
      </c>
      <c r="AR450" s="107">
        <v>46330</v>
      </c>
      <c r="AS450" s="107">
        <v>46360</v>
      </c>
      <c r="AT450" s="124" t="s">
        <v>2462</v>
      </c>
      <c r="AU450" s="108" t="s">
        <v>1854</v>
      </c>
      <c r="AV450" s="106"/>
      <c r="AW450" s="105" t="s">
        <v>1637</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hidden="1" customHeight="1" thickBot="1">
      <c r="A451" s="112">
        <f t="shared" si="7"/>
        <v>446</v>
      </c>
      <c r="B451" s="113">
        <v>2023</v>
      </c>
      <c r="C451" s="112" t="s">
        <v>605</v>
      </c>
      <c r="D451" s="112" t="s">
        <v>996</v>
      </c>
      <c r="E451" s="114" t="s">
        <v>533</v>
      </c>
      <c r="F451" s="112" t="s">
        <v>576</v>
      </c>
      <c r="G451" s="112" t="s">
        <v>596</v>
      </c>
      <c r="H451" s="115" t="s">
        <v>1229</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1605</v>
      </c>
      <c r="U451" s="116" t="s">
        <v>1559</v>
      </c>
      <c r="V451" s="116" t="s">
        <v>1741</v>
      </c>
      <c r="W451" s="117"/>
      <c r="X451" s="117" t="s">
        <v>1678</v>
      </c>
      <c r="Y451" s="113" t="s">
        <v>2405</v>
      </c>
      <c r="Z451" s="121">
        <v>46901</v>
      </c>
      <c r="AA451" s="119">
        <v>0</v>
      </c>
      <c r="AB451" s="115" t="s">
        <v>1458</v>
      </c>
      <c r="AC451" s="122" t="s">
        <v>1282</v>
      </c>
      <c r="AD451" s="121">
        <v>46901</v>
      </c>
      <c r="AE451" s="127" t="s">
        <v>1458</v>
      </c>
      <c r="AF451" s="115" t="s">
        <v>535</v>
      </c>
      <c r="AG451" s="115" t="s">
        <v>2112</v>
      </c>
      <c r="AH451" s="115"/>
      <c r="AI451" s="115"/>
      <c r="AJ451" s="118"/>
      <c r="AK451" s="115"/>
      <c r="AL451" s="203" t="s">
        <v>2705</v>
      </c>
      <c r="AM451" s="115"/>
      <c r="AN451" s="118">
        <v>45890</v>
      </c>
      <c r="AO451" s="118">
        <v>45992</v>
      </c>
      <c r="AP451" s="118">
        <v>46099</v>
      </c>
      <c r="AQ451" s="118">
        <v>46181</v>
      </c>
      <c r="AR451" s="121">
        <v>46901</v>
      </c>
      <c r="AS451" s="121">
        <v>46901</v>
      </c>
      <c r="AT451" s="125" t="s">
        <v>2664</v>
      </c>
      <c r="AU451" s="122" t="s">
        <v>1904</v>
      </c>
      <c r="AV451" s="120"/>
      <c r="AW451" s="119" t="s">
        <v>1637</v>
      </c>
      <c r="AX451" s="192" t="str">
        <f>IFERROR(IF(PAC!$X451="F01 - CAPTAÇÃO DE RECURSO",1,""),"")</f>
        <v/>
      </c>
      <c r="AY451" s="192" t="str">
        <f>IFERROR(IF(PAC!$X451="F02 - LICITAÇÃO",1,""),"")</f>
        <v/>
      </c>
      <c r="AZ451" s="123">
        <f>IFERROR(IF(PAC!$X$6:$X$581="F03 - EXECUÇÃO DO OBJETO",1,""),"")</f>
        <v>1</v>
      </c>
      <c r="BA451" s="123" t="str">
        <f>IFERROR(IF(PAC!$X$6:$X$581="F04 - CONCLUÍDA",1,""),"")</f>
        <v/>
      </c>
      <c r="BB451" s="190">
        <f>IF(PAC!$R451&gt;0,0,PAC!$Q451)</f>
        <v>0</v>
      </c>
    </row>
    <row r="452" spans="1:54" s="1" customFormat="1" ht="144.75" hidden="1" customHeight="1" thickBot="1">
      <c r="A452" s="88">
        <f t="shared" si="7"/>
        <v>447</v>
      </c>
      <c r="B452" s="101">
        <v>2023</v>
      </c>
      <c r="C452" s="88" t="s">
        <v>605</v>
      </c>
      <c r="D452" s="88" t="s">
        <v>996</v>
      </c>
      <c r="E452" s="102" t="s">
        <v>530</v>
      </c>
      <c r="F452" s="88" t="s">
        <v>576</v>
      </c>
      <c r="G452" s="88" t="s">
        <v>596</v>
      </c>
      <c r="H452" s="40" t="s">
        <v>1229</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1608</v>
      </c>
      <c r="U452" s="103" t="s">
        <v>1556</v>
      </c>
      <c r="V452" s="103"/>
      <c r="W452" s="104">
        <v>18</v>
      </c>
      <c r="X452" s="104" t="s">
        <v>1678</v>
      </c>
      <c r="Y452" s="101" t="s">
        <v>2405</v>
      </c>
      <c r="Z452" s="107">
        <v>46465</v>
      </c>
      <c r="AA452" s="105">
        <v>63</v>
      </c>
      <c r="AB452" s="40" t="s">
        <v>1458</v>
      </c>
      <c r="AC452" s="108" t="s">
        <v>2093</v>
      </c>
      <c r="AD452" s="107">
        <v>46465</v>
      </c>
      <c r="AE452" s="128" t="s">
        <v>1282</v>
      </c>
      <c r="AF452" s="40" t="s">
        <v>585</v>
      </c>
      <c r="AG452" s="40" t="s">
        <v>2521</v>
      </c>
      <c r="AH452" s="40" t="s">
        <v>963</v>
      </c>
      <c r="AI452" s="40"/>
      <c r="AJ452" s="87">
        <v>47034</v>
      </c>
      <c r="AK452" s="40"/>
      <c r="AL452" s="205" t="s">
        <v>2706</v>
      </c>
      <c r="AM452" s="40"/>
      <c r="AN452" s="87">
        <v>45652</v>
      </c>
      <c r="AO452" s="87">
        <v>45729</v>
      </c>
      <c r="AP452" s="87">
        <v>45792</v>
      </c>
      <c r="AQ452" s="87">
        <v>45805</v>
      </c>
      <c r="AR452" s="107">
        <v>46345</v>
      </c>
      <c r="AS452" s="107">
        <v>46465</v>
      </c>
      <c r="AT452" s="124" t="s">
        <v>2653</v>
      </c>
      <c r="AU452" s="108" t="s">
        <v>2316</v>
      </c>
      <c r="AV452" s="106"/>
      <c r="AW452" s="105" t="s">
        <v>1637</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hidden="1" customHeight="1" thickBot="1">
      <c r="A453" s="112">
        <f t="shared" ref="A453:A516" si="8">ROW()-5</f>
        <v>448</v>
      </c>
      <c r="B453" s="113">
        <v>2023</v>
      </c>
      <c r="C453" s="112" t="s">
        <v>605</v>
      </c>
      <c r="D453" s="112" t="s">
        <v>996</v>
      </c>
      <c r="E453" s="114" t="s">
        <v>528</v>
      </c>
      <c r="F453" s="112" t="s">
        <v>576</v>
      </c>
      <c r="G453" s="112" t="s">
        <v>596</v>
      </c>
      <c r="H453" s="115" t="s">
        <v>1229</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2476</v>
      </c>
      <c r="U453" s="116" t="s">
        <v>1556</v>
      </c>
      <c r="V453" s="116"/>
      <c r="W453" s="117">
        <v>8</v>
      </c>
      <c r="X453" s="117" t="s">
        <v>1404</v>
      </c>
      <c r="Y453" s="113" t="s">
        <v>2407</v>
      </c>
      <c r="Z453" s="118"/>
      <c r="AA453" s="119"/>
      <c r="AB453" s="115" t="s">
        <v>1454</v>
      </c>
      <c r="AC453" s="115" t="s">
        <v>2860</v>
      </c>
      <c r="AD453" s="120"/>
      <c r="AE453" s="127" t="s">
        <v>2477</v>
      </c>
      <c r="AF453" s="115" t="s">
        <v>581</v>
      </c>
      <c r="AG453" s="115" t="s">
        <v>2522</v>
      </c>
      <c r="AH453" s="115" t="s">
        <v>963</v>
      </c>
      <c r="AI453" s="115"/>
      <c r="AJ453" s="118">
        <v>46664</v>
      </c>
      <c r="AK453" s="115"/>
      <c r="AL453" s="115"/>
      <c r="AM453" s="115"/>
      <c r="AN453" s="118">
        <v>46108</v>
      </c>
      <c r="AO453" s="118">
        <v>46136</v>
      </c>
      <c r="AP453" s="118">
        <v>46238</v>
      </c>
      <c r="AQ453" s="118"/>
      <c r="AR453" s="121"/>
      <c r="AS453" s="121"/>
      <c r="AT453" s="125" t="s">
        <v>2478</v>
      </c>
      <c r="AU453" s="122" t="s">
        <v>2232</v>
      </c>
      <c r="AV453" s="120"/>
      <c r="AW453" s="119"/>
      <c r="AX453" s="192" t="str">
        <f>IFERROR(IF(PAC!$X453="F01 - CAPTAÇÃO DE RECURSO",1,""),"")</f>
        <v/>
      </c>
      <c r="AY453" s="192">
        <f>IFERROR(IF(PAC!$X453="F02 - LICITAÇÃO",1,""),"")</f>
        <v>1</v>
      </c>
      <c r="AZ453" s="123" t="str">
        <f>IFERROR(IF(PAC!$X$6:$X$581="F03 - EXECUÇÃO DO OBJETO",1,""),"")</f>
        <v/>
      </c>
      <c r="BA453" s="123" t="str">
        <f>IFERROR(IF(PAC!$X$6:$X$581="F04 - CONCLUÍDA",1,""),"")</f>
        <v/>
      </c>
      <c r="BB453" s="190">
        <f>IF(PAC!$R453&gt;0,0,PAC!$Q453)</f>
        <v>0</v>
      </c>
    </row>
    <row r="454" spans="1:54" s="1" customFormat="1" ht="168" hidden="1" customHeight="1" thickBot="1">
      <c r="A454" s="88">
        <f t="shared" si="8"/>
        <v>449</v>
      </c>
      <c r="B454" s="88">
        <v>2025</v>
      </c>
      <c r="C454" s="88" t="s">
        <v>605</v>
      </c>
      <c r="D454" s="88" t="s">
        <v>996</v>
      </c>
      <c r="E454" s="102" t="s">
        <v>856</v>
      </c>
      <c r="F454" s="88" t="s">
        <v>576</v>
      </c>
      <c r="G454" s="88" t="s">
        <v>596</v>
      </c>
      <c r="H454" s="40" t="s">
        <v>1229</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1741</v>
      </c>
      <c r="W454" s="104"/>
      <c r="X454" s="104" t="s">
        <v>1405</v>
      </c>
      <c r="Y454" s="101" t="s">
        <v>2411</v>
      </c>
      <c r="Z454" s="87"/>
      <c r="AA454" s="105"/>
      <c r="AB454" s="40" t="s">
        <v>1495</v>
      </c>
      <c r="AC454" s="40" t="s">
        <v>2355</v>
      </c>
      <c r="AD454" s="106">
        <v>46325</v>
      </c>
      <c r="AE454" s="102" t="s">
        <v>1918</v>
      </c>
      <c r="AF454" s="40" t="s">
        <v>861</v>
      </c>
      <c r="AG454" s="40"/>
      <c r="AH454" s="40"/>
      <c r="AI454" s="40"/>
      <c r="AJ454" s="87"/>
      <c r="AK454" s="40"/>
      <c r="AL454" s="40"/>
      <c r="AM454" s="40"/>
      <c r="AN454" s="87">
        <v>46539</v>
      </c>
      <c r="AO454" s="87"/>
      <c r="AP454" s="87"/>
      <c r="AQ454" s="87"/>
      <c r="AR454" s="107"/>
      <c r="AS454" s="107"/>
      <c r="AT454" s="176" t="s">
        <v>2325</v>
      </c>
      <c r="AU454" s="40" t="s">
        <v>1730</v>
      </c>
      <c r="AV454" s="106"/>
      <c r="AW454" s="129" t="s">
        <v>1596</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hidden="1" customHeight="1" thickBot="1">
      <c r="A455" s="112">
        <f t="shared" si="8"/>
        <v>450</v>
      </c>
      <c r="B455" s="112">
        <v>2025</v>
      </c>
      <c r="C455" s="112" t="s">
        <v>605</v>
      </c>
      <c r="D455" s="112" t="s">
        <v>996</v>
      </c>
      <c r="E455" s="114" t="s">
        <v>857</v>
      </c>
      <c r="F455" s="112" t="s">
        <v>576</v>
      </c>
      <c r="G455" s="112" t="s">
        <v>596</v>
      </c>
      <c r="H455" s="115" t="s">
        <v>1229</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1741</v>
      </c>
      <c r="W455" s="117"/>
      <c r="X455" s="117" t="s">
        <v>1405</v>
      </c>
      <c r="Y455" s="113" t="s">
        <v>2411</v>
      </c>
      <c r="Z455" s="118"/>
      <c r="AA455" s="119"/>
      <c r="AB455" s="115" t="s">
        <v>1495</v>
      </c>
      <c r="AC455" s="115" t="s">
        <v>2430</v>
      </c>
      <c r="AD455" s="120">
        <v>46325</v>
      </c>
      <c r="AE455" s="114" t="s">
        <v>1918</v>
      </c>
      <c r="AF455" s="115" t="s">
        <v>862</v>
      </c>
      <c r="AG455" s="115"/>
      <c r="AH455" s="115"/>
      <c r="AI455" s="115"/>
      <c r="AJ455" s="118"/>
      <c r="AK455" s="115"/>
      <c r="AL455" s="115"/>
      <c r="AM455" s="115"/>
      <c r="AN455" s="118">
        <v>46539</v>
      </c>
      <c r="AO455" s="118"/>
      <c r="AP455" s="118"/>
      <c r="AQ455" s="118"/>
      <c r="AR455" s="121"/>
      <c r="AS455" s="121"/>
      <c r="AT455" s="177" t="s">
        <v>2326</v>
      </c>
      <c r="AU455" s="115" t="s">
        <v>1730</v>
      </c>
      <c r="AV455" s="120"/>
      <c r="AW455" s="112" t="s">
        <v>1596</v>
      </c>
      <c r="AX455" s="192">
        <f>IFERROR(IF(PAC!$X455="F01 - CAPTAÇÃO DE RECURSO",1,""),"")</f>
        <v>1</v>
      </c>
      <c r="AY455" s="192"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hidden="1" customHeight="1" thickBot="1">
      <c r="A456" s="88">
        <f t="shared" si="8"/>
        <v>451</v>
      </c>
      <c r="B456" s="88">
        <v>2025</v>
      </c>
      <c r="C456" s="88" t="s">
        <v>605</v>
      </c>
      <c r="D456" s="88" t="s">
        <v>996</v>
      </c>
      <c r="E456" s="102" t="s">
        <v>2675</v>
      </c>
      <c r="F456" s="88" t="s">
        <v>576</v>
      </c>
      <c r="G456" s="88" t="s">
        <v>596</v>
      </c>
      <c r="H456" s="40" t="s">
        <v>1229</v>
      </c>
      <c r="I456" s="88" t="s">
        <v>600</v>
      </c>
      <c r="J456" s="88" t="s">
        <v>216</v>
      </c>
      <c r="K456" s="18">
        <v>35926008.579999998</v>
      </c>
      <c r="L456" s="18"/>
      <c r="M456" s="18"/>
      <c r="N456" s="18">
        <v>1796300.4283905402</v>
      </c>
      <c r="O456" s="18"/>
      <c r="P456" s="18">
        <v>34129708.151609458</v>
      </c>
      <c r="Q456" s="20">
        <f>SUM(PAC!$M456:$P456)</f>
        <v>35926008.579999998</v>
      </c>
      <c r="R456" s="20">
        <v>11171690</v>
      </c>
      <c r="S456" s="20">
        <f>IF(PAC!$R456&gt;0,PAC!$R456,PAC!$Q456)</f>
        <v>11171690</v>
      </c>
      <c r="T456" s="20" t="s">
        <v>2677</v>
      </c>
      <c r="U456" s="103" t="s">
        <v>594</v>
      </c>
      <c r="V456" s="103" t="s">
        <v>1741</v>
      </c>
      <c r="W456" s="104">
        <v>12</v>
      </c>
      <c r="X456" s="104" t="s">
        <v>1405</v>
      </c>
      <c r="Y456" s="101" t="s">
        <v>2405</v>
      </c>
      <c r="Z456" s="87"/>
      <c r="AA456" s="105">
        <v>0</v>
      </c>
      <c r="AB456" s="40" t="s">
        <v>1495</v>
      </c>
      <c r="AC456" s="40" t="s">
        <v>2772</v>
      </c>
      <c r="AD456" s="106">
        <v>46325</v>
      </c>
      <c r="AE456" s="102" t="s">
        <v>1918</v>
      </c>
      <c r="AF456" s="40" t="s">
        <v>863</v>
      </c>
      <c r="AG456" s="40"/>
      <c r="AH456" s="40"/>
      <c r="AI456" s="40"/>
      <c r="AJ456" s="87"/>
      <c r="AK456" s="40"/>
      <c r="AL456" s="207" t="s">
        <v>2855</v>
      </c>
      <c r="AM456" s="40"/>
      <c r="AN456" s="87">
        <v>46141</v>
      </c>
      <c r="AO456" s="87">
        <v>46168</v>
      </c>
      <c r="AP456" s="87">
        <v>46210</v>
      </c>
      <c r="AQ456" s="87">
        <v>46251</v>
      </c>
      <c r="AR456" s="107">
        <v>46611</v>
      </c>
      <c r="AS456" s="107">
        <v>46611</v>
      </c>
      <c r="AT456" s="124" t="s">
        <v>2771</v>
      </c>
      <c r="AU456" s="40" t="s">
        <v>2678</v>
      </c>
      <c r="AV456" s="106"/>
      <c r="AW456" s="88" t="s">
        <v>2736</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hidden="1" customHeight="1" thickBot="1">
      <c r="A457" s="112">
        <f t="shared" si="8"/>
        <v>452</v>
      </c>
      <c r="B457" s="112">
        <v>2025</v>
      </c>
      <c r="C457" s="112" t="s">
        <v>605</v>
      </c>
      <c r="D457" s="112" t="s">
        <v>996</v>
      </c>
      <c r="E457" s="114" t="s">
        <v>701</v>
      </c>
      <c r="F457" s="112" t="s">
        <v>576</v>
      </c>
      <c r="G457" s="112" t="s">
        <v>596</v>
      </c>
      <c r="H457" s="115" t="s">
        <v>1229</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1741</v>
      </c>
      <c r="W457" s="117"/>
      <c r="X457" s="117" t="s">
        <v>1405</v>
      </c>
      <c r="Y457" s="113" t="s">
        <v>2411</v>
      </c>
      <c r="Z457" s="118"/>
      <c r="AA457" s="119"/>
      <c r="AB457" s="115" t="s">
        <v>1495</v>
      </c>
      <c r="AC457" s="115" t="s">
        <v>2432</v>
      </c>
      <c r="AD457" s="120">
        <v>46325</v>
      </c>
      <c r="AE457" s="114" t="s">
        <v>1918</v>
      </c>
      <c r="AF457" s="115" t="s">
        <v>864</v>
      </c>
      <c r="AG457" s="115"/>
      <c r="AH457" s="115"/>
      <c r="AI457" s="115"/>
      <c r="AJ457" s="118"/>
      <c r="AK457" s="115"/>
      <c r="AL457" s="115"/>
      <c r="AM457" s="115"/>
      <c r="AN457" s="118">
        <v>46356</v>
      </c>
      <c r="AO457" s="118"/>
      <c r="AP457" s="118"/>
      <c r="AQ457" s="118"/>
      <c r="AR457" s="121"/>
      <c r="AS457" s="121"/>
      <c r="AT457" s="177" t="s">
        <v>2431</v>
      </c>
      <c r="AU457" s="115" t="s">
        <v>1730</v>
      </c>
      <c r="AV457" s="120"/>
      <c r="AW457" s="131" t="s">
        <v>1596</v>
      </c>
      <c r="AX457" s="192">
        <f>IFERROR(IF(PAC!$X457="F01 - CAPTAÇÃO DE RECURSO",1,""),"")</f>
        <v>1</v>
      </c>
      <c r="AY457" s="192" t="str">
        <f>IFERROR(IF(PAC!$X457="F02 - LICITAÇÃO",1,""),"")</f>
        <v/>
      </c>
      <c r="AZ457" s="123" t="str">
        <f>IFERROR(IF(PAC!$X$6:$X$581="F03 - EXECUÇÃO DO OBJETO",1,""),"")</f>
        <v/>
      </c>
      <c r="BA457" s="123" t="str">
        <f>IFERROR(IF(PAC!$X$6:$X$581="F04 - CONCLUÍDA",1,""),"")</f>
        <v/>
      </c>
      <c r="BB457" s="190">
        <f>IF(PAC!$R457&gt;0,0,PAC!$Q457)</f>
        <v>23969428.18</v>
      </c>
    </row>
    <row r="458" spans="1:54" s="2" customFormat="1" ht="168.75" hidden="1" customHeight="1" thickBot="1">
      <c r="A458" s="88">
        <f t="shared" si="8"/>
        <v>453</v>
      </c>
      <c r="B458" s="88">
        <v>2025</v>
      </c>
      <c r="C458" s="88" t="s">
        <v>605</v>
      </c>
      <c r="D458" s="88" t="s">
        <v>996</v>
      </c>
      <c r="E458" s="102" t="s">
        <v>1509</v>
      </c>
      <c r="F458" s="88" t="s">
        <v>576</v>
      </c>
      <c r="G458" s="88" t="s">
        <v>596</v>
      </c>
      <c r="H458" s="40" t="s">
        <v>1229</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1741</v>
      </c>
      <c r="W458" s="104"/>
      <c r="X458" s="104" t="s">
        <v>1405</v>
      </c>
      <c r="Y458" s="101" t="s">
        <v>2411</v>
      </c>
      <c r="Z458" s="87"/>
      <c r="AA458" s="105"/>
      <c r="AB458" s="40" t="s">
        <v>1495</v>
      </c>
      <c r="AC458" s="87" t="s">
        <v>2433</v>
      </c>
      <c r="AD458" s="106">
        <v>46325</v>
      </c>
      <c r="AE458" s="102" t="s">
        <v>1918</v>
      </c>
      <c r="AF458" s="40" t="s">
        <v>865</v>
      </c>
      <c r="AG458" s="40"/>
      <c r="AH458" s="40"/>
      <c r="AI458" s="40"/>
      <c r="AJ458" s="87"/>
      <c r="AK458" s="40"/>
      <c r="AL458" s="40"/>
      <c r="AM458" s="40"/>
      <c r="AN458" s="87">
        <v>46539</v>
      </c>
      <c r="AO458" s="87"/>
      <c r="AP458" s="87"/>
      <c r="AQ458" s="87"/>
      <c r="AR458" s="107"/>
      <c r="AS458" s="107"/>
      <c r="AT458" s="176" t="s">
        <v>2224</v>
      </c>
      <c r="AU458" s="40" t="s">
        <v>1730</v>
      </c>
      <c r="AV458" s="106"/>
      <c r="AW458" s="129" t="s">
        <v>1596</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hidden="1" customHeight="1" thickBot="1">
      <c r="A459" s="112">
        <f t="shared" si="8"/>
        <v>454</v>
      </c>
      <c r="B459" s="112">
        <v>2025</v>
      </c>
      <c r="C459" s="112" t="s">
        <v>605</v>
      </c>
      <c r="D459" s="112" t="s">
        <v>996</v>
      </c>
      <c r="E459" s="114" t="s">
        <v>858</v>
      </c>
      <c r="F459" s="112" t="s">
        <v>576</v>
      </c>
      <c r="G459" s="112" t="s">
        <v>596</v>
      </c>
      <c r="H459" s="115" t="s">
        <v>1229</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1741</v>
      </c>
      <c r="W459" s="117"/>
      <c r="X459" s="117" t="s">
        <v>1405</v>
      </c>
      <c r="Y459" s="113" t="s">
        <v>2411</v>
      </c>
      <c r="Z459" s="118"/>
      <c r="AA459" s="119"/>
      <c r="AB459" s="115" t="s">
        <v>1495</v>
      </c>
      <c r="AC459" s="115" t="s">
        <v>2434</v>
      </c>
      <c r="AD459" s="120">
        <v>46325</v>
      </c>
      <c r="AE459" s="114" t="s">
        <v>1918</v>
      </c>
      <c r="AF459" s="115" t="s">
        <v>866</v>
      </c>
      <c r="AG459" s="115"/>
      <c r="AH459" s="115"/>
      <c r="AI459" s="115"/>
      <c r="AJ459" s="118"/>
      <c r="AK459" s="115"/>
      <c r="AL459" s="115"/>
      <c r="AM459" s="115"/>
      <c r="AN459" s="118">
        <v>46539</v>
      </c>
      <c r="AO459" s="118"/>
      <c r="AP459" s="118"/>
      <c r="AQ459" s="118"/>
      <c r="AR459" s="121"/>
      <c r="AS459" s="121"/>
      <c r="AT459" s="177" t="s">
        <v>2225</v>
      </c>
      <c r="AU459" s="115" t="s">
        <v>1730</v>
      </c>
      <c r="AV459" s="120"/>
      <c r="AW459" s="131" t="s">
        <v>1596</v>
      </c>
      <c r="AX459" s="192">
        <f>IFERROR(IF(PAC!$X459="F01 - CAPTAÇÃO DE RECURSO",1,""),"")</f>
        <v>1</v>
      </c>
      <c r="AY459" s="192"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hidden="1" customHeight="1" thickBot="1">
      <c r="A460" s="88">
        <f t="shared" si="8"/>
        <v>455</v>
      </c>
      <c r="B460" s="88">
        <v>2025</v>
      </c>
      <c r="C460" s="88" t="s">
        <v>605</v>
      </c>
      <c r="D460" s="88" t="s">
        <v>996</v>
      </c>
      <c r="E460" s="102" t="s">
        <v>2182</v>
      </c>
      <c r="F460" s="88" t="s">
        <v>576</v>
      </c>
      <c r="G460" s="88" t="s">
        <v>596</v>
      </c>
      <c r="H460" s="40" t="s">
        <v>1229</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1741</v>
      </c>
      <c r="W460" s="104"/>
      <c r="X460" s="104" t="s">
        <v>1405</v>
      </c>
      <c r="Y460" s="101" t="s">
        <v>2411</v>
      </c>
      <c r="Z460" s="87"/>
      <c r="AA460" s="105"/>
      <c r="AB460" s="40" t="s">
        <v>1495</v>
      </c>
      <c r="AC460" s="40" t="s">
        <v>1915</v>
      </c>
      <c r="AD460" s="106">
        <v>46325</v>
      </c>
      <c r="AE460" s="102" t="s">
        <v>1917</v>
      </c>
      <c r="AF460" s="40" t="s">
        <v>867</v>
      </c>
      <c r="AG460" s="40"/>
      <c r="AH460" s="40"/>
      <c r="AI460" s="40"/>
      <c r="AJ460" s="87"/>
      <c r="AK460" s="40"/>
      <c r="AL460" s="40"/>
      <c r="AM460" s="40"/>
      <c r="AN460" s="87"/>
      <c r="AO460" s="87"/>
      <c r="AP460" s="87"/>
      <c r="AQ460" s="87"/>
      <c r="AR460" s="107"/>
      <c r="AS460" s="107"/>
      <c r="AT460" s="178" t="s">
        <v>2084</v>
      </c>
      <c r="AU460" s="40" t="s">
        <v>2164</v>
      </c>
      <c r="AV460" s="106"/>
      <c r="AW460" s="129" t="s">
        <v>1596</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350.1" hidden="1" customHeight="1" thickBot="1">
      <c r="A461" s="112">
        <f t="shared" si="8"/>
        <v>456</v>
      </c>
      <c r="B461" s="112">
        <v>2025</v>
      </c>
      <c r="C461" s="112" t="s">
        <v>605</v>
      </c>
      <c r="D461" s="112" t="s">
        <v>996</v>
      </c>
      <c r="E461" s="114" t="s">
        <v>859</v>
      </c>
      <c r="F461" s="112" t="s">
        <v>576</v>
      </c>
      <c r="G461" s="112" t="s">
        <v>596</v>
      </c>
      <c r="H461" s="115" t="s">
        <v>1229</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1741</v>
      </c>
      <c r="W461" s="117"/>
      <c r="X461" s="117" t="s">
        <v>1405</v>
      </c>
      <c r="Y461" s="113" t="s">
        <v>2411</v>
      </c>
      <c r="Z461" s="118"/>
      <c r="AA461" s="119"/>
      <c r="AB461" s="115" t="s">
        <v>1495</v>
      </c>
      <c r="AC461" s="115" t="s">
        <v>2877</v>
      </c>
      <c r="AD461" s="120">
        <v>46325</v>
      </c>
      <c r="AE461" s="114" t="s">
        <v>1918</v>
      </c>
      <c r="AF461" s="115" t="s">
        <v>868</v>
      </c>
      <c r="AG461" s="115"/>
      <c r="AH461" s="115"/>
      <c r="AI461" s="115"/>
      <c r="AJ461" s="118"/>
      <c r="AK461" s="115"/>
      <c r="AL461" s="115"/>
      <c r="AM461" s="115"/>
      <c r="AN461" s="118">
        <v>46288</v>
      </c>
      <c r="AO461" s="118">
        <v>46357</v>
      </c>
      <c r="AP461" s="118"/>
      <c r="AQ461" s="118"/>
      <c r="AR461" s="121"/>
      <c r="AS461" s="121"/>
      <c r="AT461" s="179" t="s">
        <v>2775</v>
      </c>
      <c r="AU461" s="115" t="s">
        <v>2878</v>
      </c>
      <c r="AV461" s="120"/>
      <c r="AW461" s="131" t="s">
        <v>1596</v>
      </c>
      <c r="AX461" s="192">
        <f>IFERROR(IF(PAC!$X461="F01 - CAPTAÇÃO DE RECURSO",1,""),"")</f>
        <v>1</v>
      </c>
      <c r="AY461" s="192"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hidden="1" customHeight="1" thickBot="1">
      <c r="A462" s="88">
        <f t="shared" si="8"/>
        <v>457</v>
      </c>
      <c r="B462" s="88">
        <v>2025</v>
      </c>
      <c r="C462" s="88" t="s">
        <v>605</v>
      </c>
      <c r="D462" s="88" t="s">
        <v>996</v>
      </c>
      <c r="E462" s="102" t="s">
        <v>1638</v>
      </c>
      <c r="F462" s="88" t="s">
        <v>576</v>
      </c>
      <c r="G462" s="88" t="s">
        <v>596</v>
      </c>
      <c r="H462" s="40" t="s">
        <v>1229</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2042</v>
      </c>
      <c r="U462" s="103" t="s">
        <v>594</v>
      </c>
      <c r="V462" s="103" t="s">
        <v>1741</v>
      </c>
      <c r="W462" s="104">
        <v>24</v>
      </c>
      <c r="X462" s="104" t="s">
        <v>1405</v>
      </c>
      <c r="Y462" s="101" t="s">
        <v>2405</v>
      </c>
      <c r="Z462" s="87"/>
      <c r="AA462" s="105"/>
      <c r="AB462" s="40" t="s">
        <v>1495</v>
      </c>
      <c r="AC462" s="40" t="s">
        <v>2777</v>
      </c>
      <c r="AD462" s="106">
        <v>46325</v>
      </c>
      <c r="AE462" s="102" t="s">
        <v>2680</v>
      </c>
      <c r="AF462" s="40" t="s">
        <v>869</v>
      </c>
      <c r="AG462" s="40"/>
      <c r="AH462" s="40"/>
      <c r="AI462" s="40"/>
      <c r="AJ462" s="87"/>
      <c r="AK462" s="40"/>
      <c r="AL462" s="205" t="s">
        <v>2742</v>
      </c>
      <c r="AM462" s="40"/>
      <c r="AN462" s="87">
        <v>45992</v>
      </c>
      <c r="AO462" s="87">
        <v>46077</v>
      </c>
      <c r="AP462" s="87">
        <v>46162</v>
      </c>
      <c r="AQ462" s="87">
        <v>46244</v>
      </c>
      <c r="AR462" s="107">
        <v>46964</v>
      </c>
      <c r="AS462" s="107">
        <v>46964</v>
      </c>
      <c r="AT462" s="178" t="s">
        <v>2041</v>
      </c>
      <c r="AU462" s="40" t="s">
        <v>2776</v>
      </c>
      <c r="AV462" s="106"/>
      <c r="AW462" s="129" t="s">
        <v>1596</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hidden="1" customHeight="1" thickBot="1">
      <c r="A463" s="112">
        <f t="shared" si="8"/>
        <v>458</v>
      </c>
      <c r="B463" s="112">
        <v>2025</v>
      </c>
      <c r="C463" s="112" t="s">
        <v>605</v>
      </c>
      <c r="D463" s="112" t="s">
        <v>996</v>
      </c>
      <c r="E463" s="114" t="s">
        <v>1701</v>
      </c>
      <c r="F463" s="112" t="s">
        <v>576</v>
      </c>
      <c r="G463" s="112" t="s">
        <v>596</v>
      </c>
      <c r="H463" s="115" t="s">
        <v>1229</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1741</v>
      </c>
      <c r="W463" s="117"/>
      <c r="X463" s="117" t="s">
        <v>1405</v>
      </c>
      <c r="Y463" s="113" t="s">
        <v>2411</v>
      </c>
      <c r="Z463" s="118"/>
      <c r="AA463" s="119"/>
      <c r="AB463" s="115" t="s">
        <v>1495</v>
      </c>
      <c r="AC463" s="115" t="s">
        <v>2438</v>
      </c>
      <c r="AD463" s="120">
        <v>46325</v>
      </c>
      <c r="AE463" s="114" t="s">
        <v>1918</v>
      </c>
      <c r="AF463" s="115" t="s">
        <v>870</v>
      </c>
      <c r="AG463" s="115"/>
      <c r="AH463" s="115"/>
      <c r="AI463" s="115"/>
      <c r="AJ463" s="118"/>
      <c r="AK463" s="115"/>
      <c r="AL463" s="115"/>
      <c r="AM463" s="115"/>
      <c r="AN463" s="118">
        <v>46327</v>
      </c>
      <c r="AO463" s="118"/>
      <c r="AP463" s="118"/>
      <c r="AQ463" s="118"/>
      <c r="AR463" s="121"/>
      <c r="AS463" s="121"/>
      <c r="AT463" s="177" t="s">
        <v>2083</v>
      </c>
      <c r="AU463" s="122" t="s">
        <v>2437</v>
      </c>
      <c r="AV463" s="120"/>
      <c r="AW463" s="131" t="s">
        <v>1596</v>
      </c>
      <c r="AX463" s="192">
        <f>IFERROR(IF(PAC!$X463="F01 - CAPTAÇÃO DE RECURSO",1,""),"")</f>
        <v>1</v>
      </c>
      <c r="AY463" s="192"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hidden="1" customHeight="1" thickBot="1">
      <c r="A464" s="88">
        <f t="shared" si="8"/>
        <v>459</v>
      </c>
      <c r="B464" s="88">
        <v>2025</v>
      </c>
      <c r="C464" s="88" t="s">
        <v>605</v>
      </c>
      <c r="D464" s="88" t="s">
        <v>996</v>
      </c>
      <c r="E464" s="102" t="s">
        <v>860</v>
      </c>
      <c r="F464" s="88" t="s">
        <v>576</v>
      </c>
      <c r="G464" s="88" t="s">
        <v>596</v>
      </c>
      <c r="H464" s="40" t="s">
        <v>1229</v>
      </c>
      <c r="I464" s="88" t="s">
        <v>600</v>
      </c>
      <c r="J464" s="88" t="s">
        <v>160</v>
      </c>
      <c r="K464" s="18">
        <v>38671106.149999999</v>
      </c>
      <c r="L464" s="18"/>
      <c r="M464" s="18"/>
      <c r="N464" s="18">
        <v>1933555.3099999949</v>
      </c>
      <c r="O464" s="18"/>
      <c r="P464" s="18">
        <v>36737550.840000004</v>
      </c>
      <c r="Q464" s="20">
        <f>SUM(PAC!$M464:$P464)</f>
        <v>38671106.149999999</v>
      </c>
      <c r="R464" s="20"/>
      <c r="S464" s="20">
        <f>IF(PAC!$R464&gt;0,PAC!$R464,PAC!$Q464)</f>
        <v>38671106.149999999</v>
      </c>
      <c r="T464" s="20"/>
      <c r="U464" s="103" t="s">
        <v>594</v>
      </c>
      <c r="V464" s="103" t="s">
        <v>1741</v>
      </c>
      <c r="W464" s="104"/>
      <c r="X464" s="104" t="s">
        <v>1405</v>
      </c>
      <c r="Y464" s="101" t="s">
        <v>2411</v>
      </c>
      <c r="Z464" s="87"/>
      <c r="AA464" s="105"/>
      <c r="AB464" s="40" t="s">
        <v>1495</v>
      </c>
      <c r="AC464" s="40" t="s">
        <v>1915</v>
      </c>
      <c r="AD464" s="106">
        <v>46325</v>
      </c>
      <c r="AE464" s="102" t="s">
        <v>1917</v>
      </c>
      <c r="AF464" s="40" t="s">
        <v>871</v>
      </c>
      <c r="AG464" s="40"/>
      <c r="AH464" s="40"/>
      <c r="AI464" s="40"/>
      <c r="AJ464" s="87"/>
      <c r="AK464" s="40"/>
      <c r="AL464" s="40"/>
      <c r="AM464" s="40"/>
      <c r="AN464" s="87"/>
      <c r="AO464" s="87"/>
      <c r="AP464" s="87"/>
      <c r="AQ464" s="87"/>
      <c r="AR464" s="107"/>
      <c r="AS464" s="107"/>
      <c r="AT464" s="176" t="s">
        <v>1600</v>
      </c>
      <c r="AU464" s="40"/>
      <c r="AV464" s="106"/>
      <c r="AW464" s="88" t="s">
        <v>1596</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38671106.149999999</v>
      </c>
    </row>
    <row r="465" spans="1:54" s="1" customFormat="1" ht="249.95" hidden="1" customHeight="1" thickBot="1">
      <c r="A465" s="112">
        <f t="shared" si="8"/>
        <v>460</v>
      </c>
      <c r="B465" s="112">
        <v>2025</v>
      </c>
      <c r="C465" s="112" t="s">
        <v>605</v>
      </c>
      <c r="D465" s="112" t="s">
        <v>996</v>
      </c>
      <c r="E465" s="114" t="s">
        <v>1264</v>
      </c>
      <c r="F465" s="112" t="s">
        <v>576</v>
      </c>
      <c r="G465" s="112" t="s">
        <v>596</v>
      </c>
      <c r="H465" s="115" t="s">
        <v>1229</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1405</v>
      </c>
      <c r="Y465" s="113" t="s">
        <v>2421</v>
      </c>
      <c r="Z465" s="118"/>
      <c r="AA465" s="119"/>
      <c r="AB465" s="115"/>
      <c r="AC465" s="115" t="s">
        <v>2015</v>
      </c>
      <c r="AD465" s="120"/>
      <c r="AE465" s="114"/>
      <c r="AF465" s="115" t="s">
        <v>933</v>
      </c>
      <c r="AG465" s="115"/>
      <c r="AH465" s="115"/>
      <c r="AI465" s="115"/>
      <c r="AJ465" s="118"/>
      <c r="AK465" s="115"/>
      <c r="AL465" s="115"/>
      <c r="AM465" s="115"/>
      <c r="AN465" s="118"/>
      <c r="AO465" s="118"/>
      <c r="AP465" s="118"/>
      <c r="AQ465" s="118"/>
      <c r="AR465" s="121"/>
      <c r="AS465" s="121"/>
      <c r="AT465" s="116"/>
      <c r="AU465" s="115"/>
      <c r="AV465" s="120"/>
      <c r="AW465" s="119"/>
      <c r="AX465" s="192">
        <f>IFERROR(IF(PAC!$X465="F01 - CAPTAÇÃO DE RECURSO",1,""),"")</f>
        <v>1</v>
      </c>
      <c r="AY465" s="192" t="str">
        <f>IFERROR(IF(PAC!$X465="F02 - LICITAÇÃO",1,""),"")</f>
        <v/>
      </c>
      <c r="AZ465" s="123" t="str">
        <f>IFERROR(IF(PAC!$X$6:$X$581="F03 - EXECUÇÃO DO OBJETO",1,""),"")</f>
        <v/>
      </c>
      <c r="BA465" s="123" t="str">
        <f>IFERROR(IF(PAC!$X$6:$X$581="F04 - CONCLUÍDA",1,""),"")</f>
        <v/>
      </c>
      <c r="BB465" s="190">
        <f>IF(PAC!$R465&gt;0,0,PAC!$Q465)</f>
        <v>0</v>
      </c>
    </row>
    <row r="466" spans="1:54" s="1" customFormat="1" ht="249.95" hidden="1" customHeight="1" thickBot="1">
      <c r="A466" s="88">
        <f t="shared" si="8"/>
        <v>461</v>
      </c>
      <c r="B466" s="88">
        <v>2025</v>
      </c>
      <c r="C466" s="88" t="s">
        <v>605</v>
      </c>
      <c r="D466" s="88" t="s">
        <v>996</v>
      </c>
      <c r="E466" s="102" t="s">
        <v>1272</v>
      </c>
      <c r="F466" s="88" t="s">
        <v>576</v>
      </c>
      <c r="G466" s="88" t="s">
        <v>596</v>
      </c>
      <c r="H466" s="40" t="s">
        <v>1229</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1405</v>
      </c>
      <c r="Y466" s="101" t="s">
        <v>2421</v>
      </c>
      <c r="Z466" s="87"/>
      <c r="AA466" s="105"/>
      <c r="AB466" s="40"/>
      <c r="AC466" s="40" t="s">
        <v>2016</v>
      </c>
      <c r="AD466" s="106"/>
      <c r="AE466" s="102"/>
      <c r="AF466" s="40" t="s">
        <v>932</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hidden="1" customHeight="1" thickBot="1">
      <c r="A467" s="112">
        <f t="shared" si="8"/>
        <v>462</v>
      </c>
      <c r="B467" s="112">
        <v>2025</v>
      </c>
      <c r="C467" s="112" t="s">
        <v>605</v>
      </c>
      <c r="D467" s="112" t="s">
        <v>996</v>
      </c>
      <c r="E467" s="114" t="s">
        <v>944</v>
      </c>
      <c r="F467" s="112" t="s">
        <v>576</v>
      </c>
      <c r="G467" s="112" t="s">
        <v>596</v>
      </c>
      <c r="H467" s="115" t="s">
        <v>1229</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1405</v>
      </c>
      <c r="Y467" s="113" t="s">
        <v>2421</v>
      </c>
      <c r="Z467" s="118"/>
      <c r="AA467" s="119"/>
      <c r="AB467" s="115"/>
      <c r="AC467" s="115" t="s">
        <v>2015</v>
      </c>
      <c r="AD467" s="120"/>
      <c r="AE467" s="114"/>
      <c r="AF467" s="115" t="s">
        <v>934</v>
      </c>
      <c r="AG467" s="115"/>
      <c r="AH467" s="115"/>
      <c r="AI467" s="115"/>
      <c r="AJ467" s="118"/>
      <c r="AK467" s="115"/>
      <c r="AL467" s="115"/>
      <c r="AM467" s="115"/>
      <c r="AN467" s="118"/>
      <c r="AO467" s="118"/>
      <c r="AP467" s="118"/>
      <c r="AQ467" s="118"/>
      <c r="AR467" s="121"/>
      <c r="AS467" s="121"/>
      <c r="AT467" s="116" t="s">
        <v>2867</v>
      </c>
      <c r="AU467" s="115"/>
      <c r="AV467" s="120"/>
      <c r="AW467" s="119"/>
      <c r="AX467" s="192">
        <f>IFERROR(IF(PAC!$X467="F01 - CAPTAÇÃO DE RECURSO",1,""),"")</f>
        <v>1</v>
      </c>
      <c r="AY467" s="192" t="str">
        <f>IFERROR(IF(PAC!$X467="F02 - LICITAÇÃO",1,""),"")</f>
        <v/>
      </c>
      <c r="AZ467" s="123" t="str">
        <f>IFERROR(IF(PAC!$X$6:$X$581="F03 - EXECUÇÃO DO OBJETO",1,""),"")</f>
        <v/>
      </c>
      <c r="BA467" s="123" t="str">
        <f>IFERROR(IF(PAC!$X$6:$X$581="F04 - CONCLUÍDA",1,""),"")</f>
        <v/>
      </c>
      <c r="BB467" s="190">
        <f>IF(PAC!$R467&gt;0,0,PAC!$Q467)</f>
        <v>0</v>
      </c>
    </row>
    <row r="468" spans="1:54" s="1" customFormat="1" ht="249.95" hidden="1" customHeight="1" thickBot="1">
      <c r="A468" s="88">
        <f t="shared" si="8"/>
        <v>463</v>
      </c>
      <c r="B468" s="88">
        <v>2025</v>
      </c>
      <c r="C468" s="88" t="s">
        <v>605</v>
      </c>
      <c r="D468" s="88" t="s">
        <v>996</v>
      </c>
      <c r="E468" s="102" t="s">
        <v>1273</v>
      </c>
      <c r="F468" s="88" t="s">
        <v>576</v>
      </c>
      <c r="G468" s="88" t="s">
        <v>596</v>
      </c>
      <c r="H468" s="40" t="s">
        <v>1229</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1405</v>
      </c>
      <c r="Y468" s="101" t="s">
        <v>2421</v>
      </c>
      <c r="Z468" s="87"/>
      <c r="AA468" s="105"/>
      <c r="AB468" s="40"/>
      <c r="AC468" s="40" t="s">
        <v>2016</v>
      </c>
      <c r="AD468" s="106"/>
      <c r="AE468" s="102"/>
      <c r="AF468" s="40" t="s">
        <v>935</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hidden="1" customHeight="1" thickBot="1">
      <c r="A469" s="112">
        <f t="shared" si="8"/>
        <v>464</v>
      </c>
      <c r="B469" s="112">
        <v>2025</v>
      </c>
      <c r="C469" s="112" t="s">
        <v>605</v>
      </c>
      <c r="D469" s="112" t="s">
        <v>996</v>
      </c>
      <c r="E469" s="114" t="s">
        <v>943</v>
      </c>
      <c r="F469" s="112" t="s">
        <v>576</v>
      </c>
      <c r="G469" s="112" t="s">
        <v>596</v>
      </c>
      <c r="H469" s="115" t="s">
        <v>1229</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1405</v>
      </c>
      <c r="Y469" s="113" t="s">
        <v>2421</v>
      </c>
      <c r="Z469" s="118"/>
      <c r="AA469" s="119"/>
      <c r="AB469" s="115"/>
      <c r="AC469" s="115" t="s">
        <v>2015</v>
      </c>
      <c r="AD469" s="120"/>
      <c r="AE469" s="114"/>
      <c r="AF469" s="115" t="s">
        <v>936</v>
      </c>
      <c r="AG469" s="115"/>
      <c r="AH469" s="115"/>
      <c r="AI469" s="115"/>
      <c r="AJ469" s="118"/>
      <c r="AK469" s="115"/>
      <c r="AL469" s="115"/>
      <c r="AM469" s="115"/>
      <c r="AN469" s="118"/>
      <c r="AO469" s="118"/>
      <c r="AP469" s="118"/>
      <c r="AQ469" s="118"/>
      <c r="AR469" s="121"/>
      <c r="AS469" s="121"/>
      <c r="AT469" s="116"/>
      <c r="AU469" s="115"/>
      <c r="AV469" s="120"/>
      <c r="AW469" s="119"/>
      <c r="AX469" s="192">
        <f>IFERROR(IF(PAC!$X469="F01 - CAPTAÇÃO DE RECURSO",1,""),"")</f>
        <v>1</v>
      </c>
      <c r="AY469" s="192" t="str">
        <f>IFERROR(IF(PAC!$X469="F02 - LICITAÇÃO",1,""),"")</f>
        <v/>
      </c>
      <c r="AZ469" s="123" t="str">
        <f>IFERROR(IF(PAC!$X$6:$X$581="F03 - EXECUÇÃO DO OBJETO",1,""),"")</f>
        <v/>
      </c>
      <c r="BA469" s="123" t="str">
        <f>IFERROR(IF(PAC!$X$6:$X$581="F04 - CONCLUÍDA",1,""),"")</f>
        <v/>
      </c>
      <c r="BB469" s="190">
        <f>IF(PAC!$R469&gt;0,0,PAC!$Q469)</f>
        <v>0</v>
      </c>
    </row>
    <row r="470" spans="1:54" s="1" customFormat="1" ht="249.95" hidden="1" customHeight="1" thickBot="1">
      <c r="A470" s="88">
        <f t="shared" si="8"/>
        <v>465</v>
      </c>
      <c r="B470" s="88">
        <v>2025</v>
      </c>
      <c r="C470" s="88" t="s">
        <v>605</v>
      </c>
      <c r="D470" s="88" t="s">
        <v>996</v>
      </c>
      <c r="E470" s="102" t="s">
        <v>942</v>
      </c>
      <c r="F470" s="88" t="s">
        <v>576</v>
      </c>
      <c r="G470" s="88" t="s">
        <v>596</v>
      </c>
      <c r="H470" s="40" t="s">
        <v>1229</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1405</v>
      </c>
      <c r="Y470" s="101" t="s">
        <v>2421</v>
      </c>
      <c r="Z470" s="87"/>
      <c r="AA470" s="105"/>
      <c r="AB470" s="40"/>
      <c r="AC470" s="40" t="s">
        <v>2016</v>
      </c>
      <c r="AD470" s="106"/>
      <c r="AE470" s="102"/>
      <c r="AF470" s="40" t="s">
        <v>937</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hidden="1" customHeight="1" thickBot="1">
      <c r="A471" s="112">
        <f t="shared" si="8"/>
        <v>466</v>
      </c>
      <c r="B471" s="112">
        <v>2025</v>
      </c>
      <c r="C471" s="112" t="s">
        <v>605</v>
      </c>
      <c r="D471" s="112" t="s">
        <v>996</v>
      </c>
      <c r="E471" s="114" t="s">
        <v>938</v>
      </c>
      <c r="F471" s="112" t="s">
        <v>576</v>
      </c>
      <c r="G471" s="112" t="s">
        <v>596</v>
      </c>
      <c r="H471" s="115" t="s">
        <v>1229</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1405</v>
      </c>
      <c r="Y471" s="113" t="s">
        <v>2421</v>
      </c>
      <c r="Z471" s="118"/>
      <c r="AA471" s="119"/>
      <c r="AB471" s="115"/>
      <c r="AC471" s="115" t="s">
        <v>2015</v>
      </c>
      <c r="AD471" s="120"/>
      <c r="AE471" s="114"/>
      <c r="AF471" s="115" t="s">
        <v>939</v>
      </c>
      <c r="AG471" s="115"/>
      <c r="AH471" s="115"/>
      <c r="AI471" s="115"/>
      <c r="AJ471" s="118"/>
      <c r="AK471" s="115"/>
      <c r="AL471" s="115"/>
      <c r="AM471" s="115"/>
      <c r="AN471" s="118"/>
      <c r="AO471" s="118"/>
      <c r="AP471" s="118"/>
      <c r="AQ471" s="118"/>
      <c r="AR471" s="121"/>
      <c r="AS471" s="121"/>
      <c r="AT471" s="116" t="s">
        <v>2872</v>
      </c>
      <c r="AU471" s="115"/>
      <c r="AV471" s="120"/>
      <c r="AW471" s="119"/>
      <c r="AX471" s="192">
        <f>IFERROR(IF(PAC!$X471="F01 - CAPTAÇÃO DE RECURSO",1,""),"")</f>
        <v>1</v>
      </c>
      <c r="AY471" s="192" t="str">
        <f>IFERROR(IF(PAC!$X471="F02 - LICITAÇÃO",1,""),"")</f>
        <v/>
      </c>
      <c r="AZ471" s="123" t="str">
        <f>IFERROR(IF(PAC!$X$6:$X$581="F03 - EXECUÇÃO DO OBJETO",1,""),"")</f>
        <v/>
      </c>
      <c r="BA471" s="123" t="str">
        <f>IFERROR(IF(PAC!$X$6:$X$581="F04 - CONCLUÍDA",1,""),"")</f>
        <v/>
      </c>
      <c r="BB471" s="190">
        <f>IF(PAC!$R471&gt;0,0,PAC!$Q471)</f>
        <v>0</v>
      </c>
    </row>
    <row r="472" spans="1:54" s="1" customFormat="1" ht="249.95" hidden="1" customHeight="1" thickBot="1">
      <c r="A472" s="88">
        <f t="shared" si="8"/>
        <v>467</v>
      </c>
      <c r="B472" s="88">
        <v>2025</v>
      </c>
      <c r="C472" s="88" t="s">
        <v>605</v>
      </c>
      <c r="D472" s="88" t="s">
        <v>996</v>
      </c>
      <c r="E472" s="102" t="s">
        <v>941</v>
      </c>
      <c r="F472" s="88" t="s">
        <v>576</v>
      </c>
      <c r="G472" s="88" t="s">
        <v>596</v>
      </c>
      <c r="H472" s="40" t="s">
        <v>1229</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1405</v>
      </c>
      <c r="Y472" s="101" t="s">
        <v>2421</v>
      </c>
      <c r="Z472" s="87"/>
      <c r="AA472" s="105"/>
      <c r="AB472" s="40"/>
      <c r="AC472" s="40" t="s">
        <v>2016</v>
      </c>
      <c r="AD472" s="106"/>
      <c r="AE472" s="102"/>
      <c r="AF472" s="40" t="s">
        <v>940</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hidden="1" customHeight="1" thickBot="1">
      <c r="A473" s="112">
        <f t="shared" si="8"/>
        <v>468</v>
      </c>
      <c r="B473" s="112">
        <v>2025</v>
      </c>
      <c r="C473" s="112" t="s">
        <v>605</v>
      </c>
      <c r="D473" s="112" t="s">
        <v>996</v>
      </c>
      <c r="E473" s="114" t="s">
        <v>949</v>
      </c>
      <c r="F473" s="112" t="s">
        <v>576</v>
      </c>
      <c r="G473" s="112" t="s">
        <v>596</v>
      </c>
      <c r="H473" s="115" t="s">
        <v>1229</v>
      </c>
      <c r="I473" s="112" t="s">
        <v>601</v>
      </c>
      <c r="J473" s="112" t="s">
        <v>96</v>
      </c>
      <c r="K473" s="31">
        <v>6001129.6699999999</v>
      </c>
      <c r="L473" s="31"/>
      <c r="M473" s="31"/>
      <c r="N473" s="31"/>
      <c r="O473" s="31"/>
      <c r="P473" s="31"/>
      <c r="Q473" s="33">
        <f>SUM(PAC!$M473:$P473)</f>
        <v>0</v>
      </c>
      <c r="R473" s="33">
        <v>5972511.2599999998</v>
      </c>
      <c r="S473" s="33">
        <f>IF(PAC!$R473&gt;0,PAC!$R473,PAC!$Q473)</f>
        <v>5972511.2599999998</v>
      </c>
      <c r="T473" s="33" t="s">
        <v>1618</v>
      </c>
      <c r="U473" s="116" t="s">
        <v>594</v>
      </c>
      <c r="V473" s="116"/>
      <c r="W473" s="117">
        <v>9</v>
      </c>
      <c r="X473" s="117" t="s">
        <v>1405</v>
      </c>
      <c r="Y473" s="113" t="s">
        <v>2418</v>
      </c>
      <c r="Z473" s="118"/>
      <c r="AA473" s="119"/>
      <c r="AB473" s="115"/>
      <c r="AC473" s="115" t="s">
        <v>1796</v>
      </c>
      <c r="AD473" s="120"/>
      <c r="AE473" s="114" t="s">
        <v>1796</v>
      </c>
      <c r="AF473" s="115" t="s">
        <v>950</v>
      </c>
      <c r="AG473" s="115"/>
      <c r="AH473" s="115"/>
      <c r="AI473" s="115"/>
      <c r="AJ473" s="118"/>
      <c r="AK473" s="115"/>
      <c r="AL473" s="115"/>
      <c r="AM473" s="115"/>
      <c r="AN473" s="118">
        <v>46202</v>
      </c>
      <c r="AO473" s="118">
        <v>46232</v>
      </c>
      <c r="AP473" s="118">
        <v>46287</v>
      </c>
      <c r="AQ473" s="118"/>
      <c r="AR473" s="121"/>
      <c r="AS473" s="121"/>
      <c r="AT473" s="114" t="s">
        <v>2879</v>
      </c>
      <c r="AU473" s="115"/>
      <c r="AV473" s="120"/>
      <c r="AW473" s="119" t="s">
        <v>1602</v>
      </c>
      <c r="AX473" s="192">
        <f>IFERROR(IF(PAC!$X473="F01 - CAPTAÇÃO DE RECURSO",1,""),"")</f>
        <v>1</v>
      </c>
      <c r="AY473" s="192" t="str">
        <f>IFERROR(IF(PAC!$X473="F02 - LICITAÇÃO",1,""),"")</f>
        <v/>
      </c>
      <c r="AZ473" s="123" t="str">
        <f>IFERROR(IF(PAC!$X$6:$X$581="F03 - EXECUÇÃO DO OBJETO",1,""),"")</f>
        <v/>
      </c>
      <c r="BA473" s="123" t="str">
        <f>IFERROR(IF(PAC!$X$6:$X$581="F04 - CONCLUÍDA",1,""),"")</f>
        <v/>
      </c>
      <c r="BB473" s="190">
        <f>IF(PAC!$R473&gt;0,0,PAC!$Q473)</f>
        <v>0</v>
      </c>
    </row>
    <row r="474" spans="1:54" s="1" customFormat="1" ht="330" hidden="1" customHeight="1" thickBot="1">
      <c r="A474" s="88">
        <f t="shared" si="8"/>
        <v>469</v>
      </c>
      <c r="B474" s="88">
        <v>2025</v>
      </c>
      <c r="C474" s="88" t="s">
        <v>605</v>
      </c>
      <c r="D474" s="88" t="s">
        <v>996</v>
      </c>
      <c r="E474" s="102" t="s">
        <v>951</v>
      </c>
      <c r="F474" s="88" t="s">
        <v>576</v>
      </c>
      <c r="G474" s="88" t="s">
        <v>596</v>
      </c>
      <c r="H474" s="40" t="s">
        <v>1229</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1405</v>
      </c>
      <c r="Y474" s="101" t="s">
        <v>2421</v>
      </c>
      <c r="Z474" s="87"/>
      <c r="AA474" s="105"/>
      <c r="AB474" s="40"/>
      <c r="AC474" s="40" t="s">
        <v>2016</v>
      </c>
      <c r="AD474" s="106"/>
      <c r="AE474" s="102"/>
      <c r="AF474" s="40" t="s">
        <v>952</v>
      </c>
      <c r="AG474" s="40"/>
      <c r="AH474" s="40"/>
      <c r="AI474" s="40"/>
      <c r="AJ474" s="87"/>
      <c r="AK474" s="40"/>
      <c r="AL474" s="40"/>
      <c r="AM474" s="40"/>
      <c r="AN474" s="87"/>
      <c r="AO474" s="87"/>
      <c r="AP474" s="87"/>
      <c r="AQ474" s="87"/>
      <c r="AR474" s="107"/>
      <c r="AS474" s="107"/>
      <c r="AT474" s="102" t="s">
        <v>2807</v>
      </c>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hidden="1" customHeight="1" thickBot="1">
      <c r="A475" s="112">
        <f t="shared" si="8"/>
        <v>470</v>
      </c>
      <c r="B475" s="112">
        <v>2025</v>
      </c>
      <c r="C475" s="112" t="s">
        <v>605</v>
      </c>
      <c r="D475" s="112" t="s">
        <v>996</v>
      </c>
      <c r="E475" s="114" t="s">
        <v>953</v>
      </c>
      <c r="F475" s="112" t="s">
        <v>576</v>
      </c>
      <c r="G475" s="112" t="s">
        <v>596</v>
      </c>
      <c r="H475" s="115" t="s">
        <v>1229</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1405</v>
      </c>
      <c r="Y475" s="113" t="s">
        <v>2421</v>
      </c>
      <c r="Z475" s="118"/>
      <c r="AA475" s="119"/>
      <c r="AB475" s="115"/>
      <c r="AC475" s="115" t="s">
        <v>2015</v>
      </c>
      <c r="AD475" s="120"/>
      <c r="AE475" s="114"/>
      <c r="AF475" s="115" t="s">
        <v>954</v>
      </c>
      <c r="AG475" s="115"/>
      <c r="AH475" s="115"/>
      <c r="AI475" s="115"/>
      <c r="AJ475" s="118"/>
      <c r="AK475" s="115"/>
      <c r="AL475" s="115"/>
      <c r="AM475" s="115"/>
      <c r="AN475" s="118"/>
      <c r="AO475" s="118"/>
      <c r="AP475" s="118"/>
      <c r="AQ475" s="118"/>
      <c r="AR475" s="121"/>
      <c r="AS475" s="121"/>
      <c r="AT475" s="114"/>
      <c r="AU475" s="115"/>
      <c r="AV475" s="120"/>
      <c r="AW475" s="119"/>
      <c r="AX475" s="192">
        <f>IFERROR(IF(PAC!$X475="F01 - CAPTAÇÃO DE RECURSO",1,""),"")</f>
        <v>1</v>
      </c>
      <c r="AY475" s="192" t="str">
        <f>IFERROR(IF(PAC!$X475="F02 - LICITAÇÃO",1,""),"")</f>
        <v/>
      </c>
      <c r="AZ475" s="123" t="str">
        <f>IFERROR(IF(PAC!$X$6:$X$581="F03 - EXECUÇÃO DO OBJETO",1,""),"")</f>
        <v/>
      </c>
      <c r="BA475" s="123" t="str">
        <f>IFERROR(IF(PAC!$X$6:$X$581="F04 - CONCLUÍDA",1,""),"")</f>
        <v/>
      </c>
      <c r="BB475" s="190">
        <f>IF(PAC!$R475&gt;0,0,PAC!$Q475)</f>
        <v>0</v>
      </c>
    </row>
    <row r="476" spans="1:54" s="1" customFormat="1" ht="270" hidden="1" customHeight="1" thickBot="1">
      <c r="A476" s="88">
        <f t="shared" si="8"/>
        <v>471</v>
      </c>
      <c r="B476" s="88">
        <v>2025</v>
      </c>
      <c r="C476" s="88" t="s">
        <v>605</v>
      </c>
      <c r="D476" s="88" t="s">
        <v>996</v>
      </c>
      <c r="E476" s="102" t="s">
        <v>955</v>
      </c>
      <c r="F476" s="88" t="s">
        <v>576</v>
      </c>
      <c r="G476" s="88" t="s">
        <v>596</v>
      </c>
      <c r="H476" s="40" t="s">
        <v>1229</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1781</v>
      </c>
      <c r="W476" s="104"/>
      <c r="X476" s="104" t="s">
        <v>1405</v>
      </c>
      <c r="Y476" s="101" t="s">
        <v>2418</v>
      </c>
      <c r="Z476" s="87"/>
      <c r="AA476" s="105"/>
      <c r="AB476" s="40"/>
      <c r="AC476" s="40" t="s">
        <v>1796</v>
      </c>
      <c r="AD476" s="106"/>
      <c r="AE476" s="40" t="s">
        <v>1796</v>
      </c>
      <c r="AF476" s="40" t="s">
        <v>956</v>
      </c>
      <c r="AG476" s="40"/>
      <c r="AH476" s="40"/>
      <c r="AI476" s="40"/>
      <c r="AJ476" s="87"/>
      <c r="AK476" s="40"/>
      <c r="AL476" s="40"/>
      <c r="AM476" s="40"/>
      <c r="AN476" s="87"/>
      <c r="AO476" s="87"/>
      <c r="AP476" s="87"/>
      <c r="AQ476" s="87"/>
      <c r="AR476" s="107"/>
      <c r="AS476" s="107"/>
      <c r="AT476" s="102"/>
      <c r="AU476" s="40"/>
      <c r="AV476" s="106"/>
      <c r="AW476" s="105" t="s">
        <v>1599</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hidden="1" customHeight="1" thickBot="1">
      <c r="A477" s="112">
        <f t="shared" si="8"/>
        <v>472</v>
      </c>
      <c r="B477" s="112">
        <v>2025</v>
      </c>
      <c r="C477" s="112" t="s">
        <v>605</v>
      </c>
      <c r="D477" s="112" t="s">
        <v>996</v>
      </c>
      <c r="E477" s="114" t="s">
        <v>957</v>
      </c>
      <c r="F477" s="112" t="s">
        <v>576</v>
      </c>
      <c r="G477" s="112" t="s">
        <v>596</v>
      </c>
      <c r="H477" s="115" t="s">
        <v>1229</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1781</v>
      </c>
      <c r="W477" s="117"/>
      <c r="X477" s="117" t="s">
        <v>1405</v>
      </c>
      <c r="Y477" s="113" t="s">
        <v>2418</v>
      </c>
      <c r="Z477" s="118"/>
      <c r="AA477" s="119"/>
      <c r="AB477" s="115"/>
      <c r="AC477" s="115" t="s">
        <v>1796</v>
      </c>
      <c r="AD477" s="120"/>
      <c r="AE477" s="114" t="s">
        <v>1796</v>
      </c>
      <c r="AF477" s="115" t="s">
        <v>958</v>
      </c>
      <c r="AG477" s="115"/>
      <c r="AH477" s="115"/>
      <c r="AI477" s="115"/>
      <c r="AJ477" s="118"/>
      <c r="AK477" s="115"/>
      <c r="AL477" s="115"/>
      <c r="AM477" s="115"/>
      <c r="AN477" s="118"/>
      <c r="AO477" s="118"/>
      <c r="AP477" s="118"/>
      <c r="AQ477" s="118"/>
      <c r="AR477" s="121"/>
      <c r="AS477" s="121"/>
      <c r="AT477" s="114"/>
      <c r="AU477" s="115"/>
      <c r="AV477" s="120"/>
      <c r="AW477" s="119"/>
      <c r="AX477" s="192">
        <f>IFERROR(IF(PAC!$X477="F01 - CAPTAÇÃO DE RECURSO",1,""),"")</f>
        <v>1</v>
      </c>
      <c r="AY477" s="192" t="str">
        <f>IFERROR(IF(PAC!$X477="F02 - LICITAÇÃO",1,""),"")</f>
        <v/>
      </c>
      <c r="AZ477" s="123" t="str">
        <f>IFERROR(IF(PAC!$X$6:$X$581="F03 - EXECUÇÃO DO OBJETO",1,""),"")</f>
        <v/>
      </c>
      <c r="BA477" s="123" t="str">
        <f>IFERROR(IF(PAC!$X$6:$X$581="F04 - CONCLUÍDA",1,""),"")</f>
        <v/>
      </c>
      <c r="BB477" s="190">
        <f>IF(PAC!$R477&gt;0,0,PAC!$Q477)</f>
        <v>0</v>
      </c>
    </row>
    <row r="478" spans="1:54" s="1" customFormat="1" ht="209.25" hidden="1" customHeight="1" thickBot="1">
      <c r="A478" s="88">
        <f t="shared" si="8"/>
        <v>473</v>
      </c>
      <c r="B478" s="88">
        <v>2025</v>
      </c>
      <c r="C478" s="88" t="s">
        <v>605</v>
      </c>
      <c r="D478" s="88" t="s">
        <v>996</v>
      </c>
      <c r="E478" s="102" t="s">
        <v>959</v>
      </c>
      <c r="F478" s="88" t="s">
        <v>576</v>
      </c>
      <c r="G478" s="88" t="s">
        <v>596</v>
      </c>
      <c r="H478" s="40" t="s">
        <v>1229</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1781</v>
      </c>
      <c r="W478" s="104"/>
      <c r="X478" s="104" t="s">
        <v>1405</v>
      </c>
      <c r="Y478" s="101" t="s">
        <v>2418</v>
      </c>
      <c r="Z478" s="87"/>
      <c r="AA478" s="105"/>
      <c r="AB478" s="40"/>
      <c r="AC478" s="40" t="s">
        <v>1796</v>
      </c>
      <c r="AD478" s="106"/>
      <c r="AE478" s="40" t="s">
        <v>1796</v>
      </c>
      <c r="AF478" s="40" t="s">
        <v>960</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hidden="1" customHeight="1" thickBot="1">
      <c r="A479" s="112">
        <f t="shared" si="8"/>
        <v>474</v>
      </c>
      <c r="B479" s="112">
        <v>2025</v>
      </c>
      <c r="C479" s="112" t="s">
        <v>605</v>
      </c>
      <c r="D479" s="112" t="s">
        <v>996</v>
      </c>
      <c r="E479" s="130" t="s">
        <v>1994</v>
      </c>
      <c r="F479" s="112" t="s">
        <v>576</v>
      </c>
      <c r="G479" s="112" t="s">
        <v>596</v>
      </c>
      <c r="H479" s="115" t="s">
        <v>1229</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1741</v>
      </c>
      <c r="W479" s="117"/>
      <c r="X479" s="117" t="s">
        <v>1405</v>
      </c>
      <c r="Y479" s="113" t="s">
        <v>2411</v>
      </c>
      <c r="Z479" s="118"/>
      <c r="AA479" s="119"/>
      <c r="AB479" s="115" t="s">
        <v>1495</v>
      </c>
      <c r="AC479" s="115" t="s">
        <v>2096</v>
      </c>
      <c r="AD479" s="120">
        <v>46325</v>
      </c>
      <c r="AE479" s="114" t="s">
        <v>1997</v>
      </c>
      <c r="AF479" s="115" t="s">
        <v>1507</v>
      </c>
      <c r="AG479" s="115"/>
      <c r="AH479" s="115"/>
      <c r="AI479" s="115"/>
      <c r="AJ479" s="118"/>
      <c r="AK479" s="115"/>
      <c r="AL479" s="115"/>
      <c r="AM479" s="115"/>
      <c r="AN479" s="118"/>
      <c r="AO479" s="118"/>
      <c r="AP479" s="118"/>
      <c r="AQ479" s="118"/>
      <c r="AR479" s="121"/>
      <c r="AS479" s="121"/>
      <c r="AT479" s="177" t="s">
        <v>2083</v>
      </c>
      <c r="AU479" s="115" t="s">
        <v>2183</v>
      </c>
      <c r="AV479" s="120"/>
      <c r="AW479" s="112" t="s">
        <v>1858</v>
      </c>
      <c r="AX479" s="192">
        <f>IFERROR(IF(PAC!$X479="F01 - CAPTAÇÃO DE RECURSO",1,""),"")</f>
        <v>1</v>
      </c>
      <c r="AY479" s="192"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hidden="1" customHeight="1" thickBot="1">
      <c r="A480" s="88">
        <f t="shared" si="8"/>
        <v>475</v>
      </c>
      <c r="B480" s="88">
        <v>2025</v>
      </c>
      <c r="C480" s="88" t="s">
        <v>605</v>
      </c>
      <c r="D480" s="88" t="s">
        <v>996</v>
      </c>
      <c r="E480" s="89" t="s">
        <v>1506</v>
      </c>
      <c r="F480" s="88" t="s">
        <v>576</v>
      </c>
      <c r="G480" s="88" t="s">
        <v>596</v>
      </c>
      <c r="H480" s="40" t="s">
        <v>1229</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1741</v>
      </c>
      <c r="W480" s="104"/>
      <c r="X480" s="104" t="s">
        <v>1405</v>
      </c>
      <c r="Y480" s="101" t="s">
        <v>2411</v>
      </c>
      <c r="Z480" s="87"/>
      <c r="AA480" s="105"/>
      <c r="AB480" s="40" t="s">
        <v>1495</v>
      </c>
      <c r="AC480" s="40" t="s">
        <v>2455</v>
      </c>
      <c r="AD480" s="106">
        <v>46325</v>
      </c>
      <c r="AE480" s="102" t="s">
        <v>1918</v>
      </c>
      <c r="AF480" s="40" t="s">
        <v>1508</v>
      </c>
      <c r="AG480" s="40"/>
      <c r="AH480" s="40"/>
      <c r="AI480" s="40"/>
      <c r="AJ480" s="87"/>
      <c r="AK480" s="40"/>
      <c r="AL480" s="40"/>
      <c r="AM480" s="40"/>
      <c r="AN480" s="87">
        <v>46569</v>
      </c>
      <c r="AO480" s="87"/>
      <c r="AP480" s="87"/>
      <c r="AQ480" s="87"/>
      <c r="AR480" s="107"/>
      <c r="AS480" s="107"/>
      <c r="AT480" s="102" t="s">
        <v>2083</v>
      </c>
      <c r="AU480" s="40" t="s">
        <v>2454</v>
      </c>
      <c r="AV480" s="106"/>
      <c r="AW480" s="88" t="s">
        <v>2427</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hidden="1" customHeight="1" thickBot="1">
      <c r="A481" s="112">
        <f t="shared" si="8"/>
        <v>476</v>
      </c>
      <c r="B481" s="112">
        <v>2025</v>
      </c>
      <c r="C481" s="112" t="s">
        <v>605</v>
      </c>
      <c r="D481" s="112" t="s">
        <v>996</v>
      </c>
      <c r="E481" s="130" t="s">
        <v>1712</v>
      </c>
      <c r="F481" s="112" t="s">
        <v>576</v>
      </c>
      <c r="G481" s="112" t="s">
        <v>596</v>
      </c>
      <c r="H481" s="115" t="s">
        <v>1229</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1741</v>
      </c>
      <c r="W481" s="117"/>
      <c r="X481" s="117" t="s">
        <v>1404</v>
      </c>
      <c r="Y481" s="113" t="s">
        <v>2408</v>
      </c>
      <c r="Z481" s="118"/>
      <c r="AA481" s="119"/>
      <c r="AB481" s="115" t="s">
        <v>1449</v>
      </c>
      <c r="AC481" s="119" t="s">
        <v>2271</v>
      </c>
      <c r="AD481" s="120">
        <v>46386</v>
      </c>
      <c r="AE481" s="119" t="s">
        <v>1716</v>
      </c>
      <c r="AF481" s="115" t="s">
        <v>1514</v>
      </c>
      <c r="AG481" s="115" t="s">
        <v>2205</v>
      </c>
      <c r="AH481" s="115"/>
      <c r="AI481" s="115"/>
      <c r="AJ481" s="118"/>
      <c r="AK481" s="115"/>
      <c r="AL481" s="115"/>
      <c r="AM481" s="115"/>
      <c r="AN481" s="118">
        <v>46539</v>
      </c>
      <c r="AO481" s="118"/>
      <c r="AP481" s="118"/>
      <c r="AQ481" s="118"/>
      <c r="AR481" s="121"/>
      <c r="AS481" s="121"/>
      <c r="AT481" s="114" t="s">
        <v>1726</v>
      </c>
      <c r="AU481" s="114" t="s">
        <v>2456</v>
      </c>
      <c r="AV481" s="120"/>
      <c r="AW481" s="119" t="s">
        <v>2229</v>
      </c>
      <c r="AX481" s="192" t="str">
        <f>IFERROR(IF(PAC!$X481="F01 - CAPTAÇÃO DE RECURSO",1,""),"")</f>
        <v/>
      </c>
      <c r="AY481" s="192">
        <f>IFERROR(IF(PAC!$X481="F02 - LICITAÇÃO",1,""),"")</f>
        <v>1</v>
      </c>
      <c r="AZ481" s="123" t="str">
        <f>IFERROR(IF(PAC!$X$6:$X$581="F03 - EXECUÇÃO DO OBJETO",1,""),"")</f>
        <v/>
      </c>
      <c r="BA481" s="123" t="str">
        <f>IFERROR(IF(PAC!$X$6:$X$581="F04 - CONCLUÍDA",1,""),"")</f>
        <v/>
      </c>
      <c r="BB481" s="190">
        <f>IF(PAC!$R481&gt;0,0,PAC!$Q481)</f>
        <v>133533279.2481612</v>
      </c>
    </row>
    <row r="482" spans="1:54" s="1" customFormat="1" ht="249.95" hidden="1" customHeight="1" thickBot="1">
      <c r="A482" s="88">
        <f t="shared" si="8"/>
        <v>477</v>
      </c>
      <c r="B482" s="88">
        <v>2025</v>
      </c>
      <c r="C482" s="88" t="s">
        <v>605</v>
      </c>
      <c r="D482" s="88" t="s">
        <v>996</v>
      </c>
      <c r="E482" s="89" t="s">
        <v>1633</v>
      </c>
      <c r="F482" s="88" t="s">
        <v>576</v>
      </c>
      <c r="G482" s="88" t="s">
        <v>596</v>
      </c>
      <c r="H482" s="88" t="s">
        <v>1229</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1741</v>
      </c>
      <c r="W482" s="104"/>
      <c r="X482" s="104" t="s">
        <v>1404</v>
      </c>
      <c r="Y482" s="101" t="s">
        <v>2407</v>
      </c>
      <c r="Z482" s="87"/>
      <c r="AA482" s="105"/>
      <c r="AB482" s="40" t="s">
        <v>1451</v>
      </c>
      <c r="AC482" s="40" t="s">
        <v>2808</v>
      </c>
      <c r="AD482" s="106"/>
      <c r="AE482" s="40" t="s">
        <v>1452</v>
      </c>
      <c r="AF482" s="40" t="s">
        <v>1514</v>
      </c>
      <c r="AG482" s="40" t="s">
        <v>2208</v>
      </c>
      <c r="AH482" s="40"/>
      <c r="AI482" s="40"/>
      <c r="AJ482" s="87"/>
      <c r="AK482" s="40"/>
      <c r="AL482" s="40"/>
      <c r="AM482" s="40"/>
      <c r="AN482" s="87">
        <v>46244</v>
      </c>
      <c r="AO482" s="87">
        <v>46274</v>
      </c>
      <c r="AP482" s="87"/>
      <c r="AQ482" s="87"/>
      <c r="AR482" s="107"/>
      <c r="AS482" s="107"/>
      <c r="AT482" s="126" t="s">
        <v>1725</v>
      </c>
      <c r="AU482" s="126" t="s">
        <v>2498</v>
      </c>
      <c r="AV482" s="106"/>
      <c r="AW482" s="129" t="s">
        <v>1596</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hidden="1" customHeight="1" thickBot="1">
      <c r="A483" s="112">
        <f t="shared" si="8"/>
        <v>478</v>
      </c>
      <c r="B483" s="113">
        <v>2023</v>
      </c>
      <c r="C483" s="112" t="s">
        <v>605</v>
      </c>
      <c r="D483" s="112" t="s">
        <v>996</v>
      </c>
      <c r="E483" s="114" t="s">
        <v>1635</v>
      </c>
      <c r="F483" s="112" t="s">
        <v>576</v>
      </c>
      <c r="G483" s="112" t="s">
        <v>596</v>
      </c>
      <c r="H483" s="115" t="s">
        <v>1229</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1761</v>
      </c>
      <c r="U483" s="116" t="s">
        <v>1559</v>
      </c>
      <c r="V483" s="116" t="s">
        <v>1741</v>
      </c>
      <c r="W483" s="117"/>
      <c r="X483" s="117" t="s">
        <v>1678</v>
      </c>
      <c r="Y483" s="113" t="s">
        <v>2405</v>
      </c>
      <c r="Z483" s="121">
        <v>46895</v>
      </c>
      <c r="AA483" s="119">
        <v>0</v>
      </c>
      <c r="AB483" s="115" t="s">
        <v>1458</v>
      </c>
      <c r="AC483" s="122" t="s">
        <v>2222</v>
      </c>
      <c r="AD483" s="121">
        <v>46895</v>
      </c>
      <c r="AE483" s="127" t="s">
        <v>1458</v>
      </c>
      <c r="AF483" s="115" t="s">
        <v>534</v>
      </c>
      <c r="AG483" s="115" t="s">
        <v>2220</v>
      </c>
      <c r="AH483" s="115"/>
      <c r="AI483" s="115"/>
      <c r="AJ483" s="118"/>
      <c r="AK483" s="115"/>
      <c r="AL483" s="208" t="s">
        <v>2707</v>
      </c>
      <c r="AM483" s="115"/>
      <c r="AN483" s="118">
        <v>46024</v>
      </c>
      <c r="AO483" s="118">
        <v>46100</v>
      </c>
      <c r="AP483" s="118">
        <v>46168</v>
      </c>
      <c r="AQ483" s="118">
        <v>46175</v>
      </c>
      <c r="AR483" s="121">
        <v>46895</v>
      </c>
      <c r="AS483" s="121">
        <v>46895</v>
      </c>
      <c r="AT483" s="125" t="s">
        <v>2767</v>
      </c>
      <c r="AU483" s="127" t="s">
        <v>2098</v>
      </c>
      <c r="AV483" s="120"/>
      <c r="AW483" s="119" t="s">
        <v>1637</v>
      </c>
      <c r="AX483" s="192" t="str">
        <f>IFERROR(IF(PAC!$X483="F01 - CAPTAÇÃO DE RECURSO",1,""),"")</f>
        <v/>
      </c>
      <c r="AY483" s="192" t="str">
        <f>IFERROR(IF(PAC!$X483="F02 - LICITAÇÃO",1,""),"")</f>
        <v/>
      </c>
      <c r="AZ483" s="123">
        <f>IFERROR(IF(PAC!$X$6:$X$581="F03 - EXECUÇÃO DO OBJETO",1,""),"")</f>
        <v>1</v>
      </c>
      <c r="BA483" s="123" t="str">
        <f>IFERROR(IF(PAC!$X$6:$X$581="F04 - CONCLUÍDA",1,""),"")</f>
        <v/>
      </c>
      <c r="BB483" s="190">
        <f>IF(PAC!$R483&gt;0,0,PAC!$Q483)</f>
        <v>0</v>
      </c>
    </row>
    <row r="484" spans="1:54" s="1" customFormat="1" ht="252.75" hidden="1" thickBot="1">
      <c r="A484" s="88">
        <f t="shared" si="8"/>
        <v>479</v>
      </c>
      <c r="B484" s="88">
        <v>2025</v>
      </c>
      <c r="C484" s="88" t="s">
        <v>605</v>
      </c>
      <c r="D484" s="88" t="s">
        <v>996</v>
      </c>
      <c r="E484" s="168" t="s">
        <v>1995</v>
      </c>
      <c r="F484" s="88" t="s">
        <v>576</v>
      </c>
      <c r="G484" s="88" t="s">
        <v>596</v>
      </c>
      <c r="H484" s="88" t="s">
        <v>1229</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1996</v>
      </c>
      <c r="U484" s="103" t="s">
        <v>594</v>
      </c>
      <c r="V484" s="103" t="s">
        <v>1741</v>
      </c>
      <c r="W484" s="104"/>
      <c r="X484" s="104" t="s">
        <v>1405</v>
      </c>
      <c r="Y484" s="101" t="s">
        <v>2405</v>
      </c>
      <c r="Z484" s="87"/>
      <c r="AA484" s="105">
        <v>7</v>
      </c>
      <c r="AB484" s="40" t="s">
        <v>1495</v>
      </c>
      <c r="AC484" s="40" t="s">
        <v>2227</v>
      </c>
      <c r="AD484" s="106">
        <v>46325</v>
      </c>
      <c r="AE484" s="102" t="s">
        <v>1918</v>
      </c>
      <c r="AF484" s="40" t="s">
        <v>1507</v>
      </c>
      <c r="AG484" s="40"/>
      <c r="AH484" s="40"/>
      <c r="AI484" s="40"/>
      <c r="AJ484" s="87"/>
      <c r="AK484" s="40"/>
      <c r="AL484" s="207" t="s">
        <v>2708</v>
      </c>
      <c r="AM484" s="40"/>
      <c r="AN484" s="87">
        <v>46073</v>
      </c>
      <c r="AO484" s="87">
        <v>46094</v>
      </c>
      <c r="AP484" s="87">
        <v>46140</v>
      </c>
      <c r="AQ484" s="87">
        <v>46146</v>
      </c>
      <c r="AR484" s="107">
        <v>46686</v>
      </c>
      <c r="AS484" s="107">
        <v>46686</v>
      </c>
      <c r="AT484" s="178" t="s">
        <v>2464</v>
      </c>
      <c r="AU484" s="40" t="s">
        <v>2192</v>
      </c>
      <c r="AV484" s="106"/>
      <c r="AW484" s="88" t="s">
        <v>1858</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hidden="1" thickBot="1">
      <c r="A485" s="112">
        <f t="shared" si="8"/>
        <v>480</v>
      </c>
      <c r="B485" s="113">
        <v>2023</v>
      </c>
      <c r="C485" s="112" t="s">
        <v>605</v>
      </c>
      <c r="D485" s="112" t="s">
        <v>996</v>
      </c>
      <c r="E485" s="114" t="s">
        <v>1790</v>
      </c>
      <c r="F485" s="112" t="s">
        <v>44</v>
      </c>
      <c r="G485" s="112" t="s">
        <v>448</v>
      </c>
      <c r="H485" s="115" t="s">
        <v>1235</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1581</v>
      </c>
      <c r="U485" s="116" t="s">
        <v>1558</v>
      </c>
      <c r="V485" s="116"/>
      <c r="W485" s="117">
        <v>15</v>
      </c>
      <c r="X485" s="117" t="s">
        <v>1678</v>
      </c>
      <c r="Y485" s="113" t="s">
        <v>2405</v>
      </c>
      <c r="Z485" s="118">
        <v>46356</v>
      </c>
      <c r="AA485" s="119">
        <v>60</v>
      </c>
      <c r="AB485" s="115" t="s">
        <v>1458</v>
      </c>
      <c r="AC485" s="115"/>
      <c r="AD485" s="120"/>
      <c r="AE485" s="114"/>
      <c r="AF485" s="115" t="s">
        <v>650</v>
      </c>
      <c r="AG485" s="115" t="s">
        <v>472</v>
      </c>
      <c r="AH485" s="115" t="s">
        <v>963</v>
      </c>
      <c r="AI485" s="115"/>
      <c r="AJ485" s="118"/>
      <c r="AK485" s="115" t="s">
        <v>1065</v>
      </c>
      <c r="AL485" s="115" t="s">
        <v>1057</v>
      </c>
      <c r="AM485" s="115"/>
      <c r="AN485" s="118">
        <v>45583</v>
      </c>
      <c r="AO485" s="118">
        <v>45975</v>
      </c>
      <c r="AP485" s="118">
        <v>45770</v>
      </c>
      <c r="AQ485" s="118">
        <v>45821</v>
      </c>
      <c r="AR485" s="121">
        <v>46272</v>
      </c>
      <c r="AS485" s="121">
        <v>46356</v>
      </c>
      <c r="AT485" s="180" t="s">
        <v>1922</v>
      </c>
      <c r="AU485" s="122" t="s">
        <v>1831</v>
      </c>
      <c r="AV485" s="120"/>
      <c r="AW485" s="119" t="s">
        <v>471</v>
      </c>
      <c r="AX485" s="192" t="str">
        <f>IFERROR(IF(PAC!$X485="F01 - CAPTAÇÃO DE RECURSO",1,""),"")</f>
        <v/>
      </c>
      <c r="AY485" s="192" t="str">
        <f>IFERROR(IF(PAC!$X485="F02 - LICITAÇÃO",1,""),"")</f>
        <v/>
      </c>
      <c r="AZ485" s="123">
        <f>IFERROR(IF(PAC!$X$6:$X$581="F03 - EXECUÇÃO DO OBJETO",1,""),"")</f>
        <v>1</v>
      </c>
      <c r="BA485" s="123" t="str">
        <f>IFERROR(IF(PAC!$X$6:$X$581="F04 - CONCLUÍDA",1,""),"")</f>
        <v/>
      </c>
      <c r="BB485" s="190">
        <f>IF(PAC!$R485&gt;0,0,PAC!$Q485)</f>
        <v>0</v>
      </c>
    </row>
    <row r="486" spans="1:54" s="1" customFormat="1" ht="409.6" hidden="1" thickBot="1">
      <c r="A486" s="88">
        <f t="shared" si="8"/>
        <v>481</v>
      </c>
      <c r="B486" s="101">
        <v>2023</v>
      </c>
      <c r="C486" s="88" t="s">
        <v>605</v>
      </c>
      <c r="D486" s="88" t="s">
        <v>996</v>
      </c>
      <c r="E486" s="102" t="s">
        <v>1791</v>
      </c>
      <c r="F486" s="88" t="s">
        <v>44</v>
      </c>
      <c r="G486" s="88" t="s">
        <v>448</v>
      </c>
      <c r="H486" s="40" t="s">
        <v>1235</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1581</v>
      </c>
      <c r="U486" s="103" t="s">
        <v>1558</v>
      </c>
      <c r="V486" s="103"/>
      <c r="W486" s="104">
        <v>15</v>
      </c>
      <c r="X486" s="104" t="s">
        <v>1678</v>
      </c>
      <c r="Y486" s="101" t="s">
        <v>2405</v>
      </c>
      <c r="Z486" s="87">
        <v>46476</v>
      </c>
      <c r="AA486" s="105">
        <v>30</v>
      </c>
      <c r="AB486" s="40" t="s">
        <v>1458</v>
      </c>
      <c r="AC486" s="124"/>
      <c r="AD486" s="106"/>
      <c r="AE486" s="102"/>
      <c r="AF486" s="40" t="s">
        <v>651</v>
      </c>
      <c r="AG486" s="40" t="s">
        <v>473</v>
      </c>
      <c r="AH486" s="40" t="s">
        <v>963</v>
      </c>
      <c r="AI486" s="40"/>
      <c r="AJ486" s="87"/>
      <c r="AK486" s="40" t="s">
        <v>1066</v>
      </c>
      <c r="AL486" s="40" t="s">
        <v>1061</v>
      </c>
      <c r="AM486" s="40"/>
      <c r="AN486" s="87">
        <v>45583</v>
      </c>
      <c r="AO486" s="87">
        <v>45975</v>
      </c>
      <c r="AP486" s="87">
        <v>45770</v>
      </c>
      <c r="AQ486" s="87">
        <v>45959</v>
      </c>
      <c r="AR486" s="107">
        <v>46272</v>
      </c>
      <c r="AS486" s="107">
        <v>46476</v>
      </c>
      <c r="AT486" s="102" t="s">
        <v>2184</v>
      </c>
      <c r="AU486" s="108" t="s">
        <v>1830</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996</v>
      </c>
      <c r="E487" s="114" t="s">
        <v>1792</v>
      </c>
      <c r="F487" s="112" t="s">
        <v>44</v>
      </c>
      <c r="G487" s="112" t="s">
        <v>448</v>
      </c>
      <c r="H487" s="115" t="s">
        <v>1235</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1581</v>
      </c>
      <c r="U487" s="116" t="s">
        <v>1558</v>
      </c>
      <c r="V487" s="116"/>
      <c r="W487" s="117">
        <v>15</v>
      </c>
      <c r="X487" s="117" t="s">
        <v>1678</v>
      </c>
      <c r="Y487" s="113" t="s">
        <v>2405</v>
      </c>
      <c r="Z487" s="118">
        <v>46568</v>
      </c>
      <c r="AA487" s="119">
        <v>22</v>
      </c>
      <c r="AB487" s="115" t="s">
        <v>1458</v>
      </c>
      <c r="AC487" s="115"/>
      <c r="AD487" s="120"/>
      <c r="AE487" s="114"/>
      <c r="AF487" s="115" t="s">
        <v>652</v>
      </c>
      <c r="AG487" s="115" t="s">
        <v>474</v>
      </c>
      <c r="AH487" s="115" t="s">
        <v>963</v>
      </c>
      <c r="AI487" s="115"/>
      <c r="AJ487" s="118"/>
      <c r="AK487" s="115" t="s">
        <v>1067</v>
      </c>
      <c r="AL487" s="115" t="s">
        <v>1525</v>
      </c>
      <c r="AM487" s="115"/>
      <c r="AN487" s="118">
        <v>45583</v>
      </c>
      <c r="AO487" s="118">
        <v>45975</v>
      </c>
      <c r="AP487" s="118">
        <v>45770</v>
      </c>
      <c r="AQ487" s="118">
        <v>46055</v>
      </c>
      <c r="AR487" s="121">
        <v>46272</v>
      </c>
      <c r="AS487" s="121">
        <v>46568</v>
      </c>
      <c r="AT487" s="114" t="s">
        <v>2185</v>
      </c>
      <c r="AU487" s="122" t="s">
        <v>1852</v>
      </c>
      <c r="AV487" s="120"/>
      <c r="AW487" s="119" t="s">
        <v>471</v>
      </c>
      <c r="AX487" s="192" t="str">
        <f>IFERROR(IF(PAC!$X487="F01 - CAPTAÇÃO DE RECURSO",1,""),"")</f>
        <v/>
      </c>
      <c r="AY487" s="192" t="str">
        <f>IFERROR(IF(PAC!$X487="F02 - LICITAÇÃO",1,""),"")</f>
        <v/>
      </c>
      <c r="AZ487" s="123">
        <f>IFERROR(IF(PAC!$X$6:$X$581="F03 - EXECUÇÃO DO OBJETO",1,""),"")</f>
        <v>1</v>
      </c>
      <c r="BA487" s="123" t="str">
        <f>IFERROR(IF(PAC!$X$6:$X$581="F04 - CONCLUÍDA",1,""),"")</f>
        <v/>
      </c>
      <c r="BB487" s="190">
        <f>IF(PAC!$R487&gt;0,0,PAC!$Q487)</f>
        <v>0</v>
      </c>
    </row>
    <row r="488" spans="1:54" s="1" customFormat="1" ht="74.25" hidden="1" customHeight="1" thickBot="1">
      <c r="A488" s="88">
        <f t="shared" si="8"/>
        <v>483</v>
      </c>
      <c r="B488" s="101">
        <v>2023</v>
      </c>
      <c r="C488" s="88" t="s">
        <v>605</v>
      </c>
      <c r="D488" s="88" t="s">
        <v>996</v>
      </c>
      <c r="E488" s="102" t="s">
        <v>1793</v>
      </c>
      <c r="F488" s="88" t="s">
        <v>44</v>
      </c>
      <c r="G488" s="88" t="s">
        <v>448</v>
      </c>
      <c r="H488" s="40" t="s">
        <v>1235</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1582</v>
      </c>
      <c r="U488" s="103" t="s">
        <v>1558</v>
      </c>
      <c r="V488" s="103"/>
      <c r="W488" s="104">
        <v>15</v>
      </c>
      <c r="X488" s="104" t="s">
        <v>1678</v>
      </c>
      <c r="Y488" s="101" t="s">
        <v>2405</v>
      </c>
      <c r="Z488" s="118">
        <v>46503</v>
      </c>
      <c r="AA488" s="105">
        <v>40.47</v>
      </c>
      <c r="AB488" s="40" t="s">
        <v>1458</v>
      </c>
      <c r="AC488" s="40"/>
      <c r="AD488" s="106"/>
      <c r="AE488" s="102"/>
      <c r="AF488" s="40" t="s">
        <v>653</v>
      </c>
      <c r="AG488" s="40" t="s">
        <v>475</v>
      </c>
      <c r="AH488" s="40" t="s">
        <v>963</v>
      </c>
      <c r="AI488" s="40"/>
      <c r="AJ488" s="87"/>
      <c r="AK488" s="40" t="s">
        <v>1068</v>
      </c>
      <c r="AL488" s="40" t="s">
        <v>1060</v>
      </c>
      <c r="AM488" s="40"/>
      <c r="AN488" s="87"/>
      <c r="AO488" s="87"/>
      <c r="AP488" s="87"/>
      <c r="AQ488" s="87">
        <v>45873</v>
      </c>
      <c r="AR488" s="107"/>
      <c r="AS488" s="107">
        <v>46503</v>
      </c>
      <c r="AT488" s="102" t="s">
        <v>2186</v>
      </c>
      <c r="AU488" s="40" t="s">
        <v>1386</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996</v>
      </c>
      <c r="E489" s="114" t="s">
        <v>1794</v>
      </c>
      <c r="F489" s="112" t="s">
        <v>44</v>
      </c>
      <c r="G489" s="112" t="s">
        <v>448</v>
      </c>
      <c r="H489" s="115" t="s">
        <v>1235</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1582</v>
      </c>
      <c r="U489" s="116" t="s">
        <v>1558</v>
      </c>
      <c r="V489" s="116"/>
      <c r="W489" s="117">
        <v>15</v>
      </c>
      <c r="X489" s="117" t="s">
        <v>1678</v>
      </c>
      <c r="Y489" s="113" t="s">
        <v>2405</v>
      </c>
      <c r="Z489" s="118">
        <v>46503</v>
      </c>
      <c r="AA489" s="119">
        <v>34.11</v>
      </c>
      <c r="AB489" s="115" t="s">
        <v>1458</v>
      </c>
      <c r="AC489" s="115"/>
      <c r="AD489" s="120"/>
      <c r="AE489" s="114"/>
      <c r="AF489" s="115" t="s">
        <v>654</v>
      </c>
      <c r="AG489" s="115" t="s">
        <v>476</v>
      </c>
      <c r="AH489" s="115" t="s">
        <v>963</v>
      </c>
      <c r="AI489" s="115"/>
      <c r="AJ489" s="118"/>
      <c r="AK489" s="115" t="s">
        <v>1069</v>
      </c>
      <c r="AL489" s="115" t="s">
        <v>1059</v>
      </c>
      <c r="AM489" s="115"/>
      <c r="AN489" s="118"/>
      <c r="AO489" s="118"/>
      <c r="AP489" s="118"/>
      <c r="AQ489" s="118">
        <v>45873</v>
      </c>
      <c r="AR489" s="121"/>
      <c r="AS489" s="121">
        <v>46503</v>
      </c>
      <c r="AT489" s="114" t="s">
        <v>2187</v>
      </c>
      <c r="AU489" s="115" t="s">
        <v>1385</v>
      </c>
      <c r="AV489" s="120"/>
      <c r="AW489" s="119" t="s">
        <v>471</v>
      </c>
      <c r="AX489" s="192" t="str">
        <f>IFERROR(IF(PAC!$X489="F01 - CAPTAÇÃO DE RECURSO",1,""),"")</f>
        <v/>
      </c>
      <c r="AY489" s="192" t="str">
        <f>IFERROR(IF(PAC!$X489="F02 - LICITAÇÃO",1,""),"")</f>
        <v/>
      </c>
      <c r="AZ489" s="123">
        <f>IFERROR(IF(PAC!$X$6:$X$581="F03 - EXECUÇÃO DO OBJETO",1,""),"")</f>
        <v>1</v>
      </c>
      <c r="BA489" s="123" t="str">
        <f>IFERROR(IF(PAC!$X$6:$X$581="F04 - CONCLUÍDA",1,""),"")</f>
        <v/>
      </c>
      <c r="BB489" s="190">
        <f>IF(PAC!$R489&gt;0,0,PAC!$Q489)</f>
        <v>0</v>
      </c>
    </row>
    <row r="490" spans="1:54" s="1" customFormat="1" ht="21" hidden="1" customHeight="1" thickBot="1">
      <c r="A490" s="88">
        <f t="shared" si="8"/>
        <v>485</v>
      </c>
      <c r="B490" s="101">
        <v>2023</v>
      </c>
      <c r="C490" s="88" t="s">
        <v>605</v>
      </c>
      <c r="D490" s="88" t="s">
        <v>996</v>
      </c>
      <c r="E490" s="102" t="s">
        <v>1795</v>
      </c>
      <c r="F490" s="88" t="s">
        <v>44</v>
      </c>
      <c r="G490" s="88" t="s">
        <v>448</v>
      </c>
      <c r="H490" s="40" t="s">
        <v>1235</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1582</v>
      </c>
      <c r="U490" s="103" t="s">
        <v>1558</v>
      </c>
      <c r="V490" s="103"/>
      <c r="W490" s="104">
        <v>15</v>
      </c>
      <c r="X490" s="104" t="s">
        <v>1678</v>
      </c>
      <c r="Y490" s="101" t="s">
        <v>2405</v>
      </c>
      <c r="Z490" s="87">
        <v>46503</v>
      </c>
      <c r="AA490" s="105">
        <v>39.799999999999997</v>
      </c>
      <c r="AB490" s="40" t="s">
        <v>1458</v>
      </c>
      <c r="AC490" s="40"/>
      <c r="AD490" s="106"/>
      <c r="AE490" s="102"/>
      <c r="AF490" s="40" t="s">
        <v>655</v>
      </c>
      <c r="AG490" s="40" t="s">
        <v>477</v>
      </c>
      <c r="AH490" s="40" t="s">
        <v>963</v>
      </c>
      <c r="AI490" s="40"/>
      <c r="AJ490" s="87"/>
      <c r="AK490" s="40" t="s">
        <v>1070</v>
      </c>
      <c r="AL490" s="40" t="s">
        <v>1058</v>
      </c>
      <c r="AM490" s="40"/>
      <c r="AN490" s="87"/>
      <c r="AO490" s="87"/>
      <c r="AP490" s="87"/>
      <c r="AQ490" s="87">
        <v>45873</v>
      </c>
      <c r="AR490" s="107"/>
      <c r="AS490" s="107">
        <v>46503</v>
      </c>
      <c r="AT490" s="102" t="s">
        <v>2188</v>
      </c>
      <c r="AU490" s="40" t="s">
        <v>1384</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hidden="1" thickBot="1">
      <c r="A491" s="112">
        <f t="shared" si="8"/>
        <v>486</v>
      </c>
      <c r="B491" s="112">
        <v>2026</v>
      </c>
      <c r="C491" s="31" t="s">
        <v>605</v>
      </c>
      <c r="D491" s="31" t="s">
        <v>996</v>
      </c>
      <c r="E491" s="130" t="s">
        <v>2028</v>
      </c>
      <c r="F491" s="112" t="s">
        <v>44</v>
      </c>
      <c r="G491" s="115" t="s">
        <v>448</v>
      </c>
      <c r="H491" s="112" t="s">
        <v>1235</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1549</v>
      </c>
      <c r="V491" s="116"/>
      <c r="W491" s="117"/>
      <c r="X491" s="117" t="s">
        <v>1405</v>
      </c>
      <c r="Y491" s="113" t="s">
        <v>2408</v>
      </c>
      <c r="Z491" s="118">
        <v>46356</v>
      </c>
      <c r="AA491" s="119"/>
      <c r="AB491" s="115" t="s">
        <v>1443</v>
      </c>
      <c r="AC491" s="115" t="s">
        <v>2682</v>
      </c>
      <c r="AD491" s="120">
        <v>46356</v>
      </c>
      <c r="AE491" s="114" t="s">
        <v>2103</v>
      </c>
      <c r="AF491" s="115" t="s">
        <v>2049</v>
      </c>
      <c r="AG491" s="115" t="s">
        <v>2036</v>
      </c>
      <c r="AH491" s="115" t="s">
        <v>1944</v>
      </c>
      <c r="AI491" s="198" t="s">
        <v>2682</v>
      </c>
      <c r="AJ491" s="118">
        <v>46356</v>
      </c>
      <c r="AK491" s="115"/>
      <c r="AL491" s="115"/>
      <c r="AM491" s="115"/>
      <c r="AN491" s="118"/>
      <c r="AO491" s="118"/>
      <c r="AP491" s="118"/>
      <c r="AQ491" s="118"/>
      <c r="AR491" s="121"/>
      <c r="AS491" s="121"/>
      <c r="AT491" s="114" t="s">
        <v>2593</v>
      </c>
      <c r="AU491" s="122"/>
      <c r="AV491" s="120"/>
      <c r="AW491" s="119" t="s">
        <v>2037</v>
      </c>
      <c r="AX491" s="192">
        <f>IFERROR(IF(PAC!$X491="F01 - CAPTAÇÃO DE RECURSO",1,""),"")</f>
        <v>1</v>
      </c>
      <c r="AY491" s="192" t="str">
        <f>IFERROR(IF(PAC!$X491="F02 - LICITAÇÃO",1,""),"")</f>
        <v/>
      </c>
      <c r="AZ491" s="123" t="str">
        <f>IFERROR(IF(PAC!$X$6:$X$581="F03 - EXECUÇÃO DO OBJETO",1,""),"")</f>
        <v/>
      </c>
      <c r="BA491" s="123" t="str">
        <f>IFERROR(IF(PAC!$X$6:$X$581="F04 - CONCLUÍDA",1,""),"")</f>
        <v/>
      </c>
      <c r="BB491" s="190">
        <f>IF(PAC!$R491&gt;0,0,PAC!$Q491)</f>
        <v>4294206.22</v>
      </c>
    </row>
    <row r="492" spans="1:54" s="1" customFormat="1" ht="409.6" hidden="1" thickBot="1">
      <c r="A492" s="88">
        <f t="shared" si="8"/>
        <v>487</v>
      </c>
      <c r="B492" s="88">
        <v>2026</v>
      </c>
      <c r="C492" s="88" t="s">
        <v>605</v>
      </c>
      <c r="D492" s="88" t="s">
        <v>996</v>
      </c>
      <c r="E492" s="168" t="s">
        <v>2029</v>
      </c>
      <c r="F492" s="18" t="s">
        <v>44</v>
      </c>
      <c r="G492" s="88" t="s">
        <v>448</v>
      </c>
      <c r="H492" s="88" t="s">
        <v>1235</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1549</v>
      </c>
      <c r="V492" s="103"/>
      <c r="W492" s="104"/>
      <c r="X492" s="104" t="s">
        <v>1405</v>
      </c>
      <c r="Y492" s="101" t="s">
        <v>2408</v>
      </c>
      <c r="Z492" s="87">
        <v>46356</v>
      </c>
      <c r="AA492" s="105"/>
      <c r="AB492" s="40" t="s">
        <v>1443</v>
      </c>
      <c r="AC492" s="40" t="s">
        <v>2682</v>
      </c>
      <c r="AD492" s="106">
        <v>46356</v>
      </c>
      <c r="AE492" s="102" t="s">
        <v>2103</v>
      </c>
      <c r="AF492" s="40" t="s">
        <v>2048</v>
      </c>
      <c r="AG492" s="40" t="s">
        <v>2035</v>
      </c>
      <c r="AH492" s="40" t="s">
        <v>1944</v>
      </c>
      <c r="AI492" s="40" t="s">
        <v>2682</v>
      </c>
      <c r="AJ492" s="87">
        <v>46356</v>
      </c>
      <c r="AK492" s="40"/>
      <c r="AL492" s="40"/>
      <c r="AM492" s="40"/>
      <c r="AN492" s="87"/>
      <c r="AO492" s="87"/>
      <c r="AP492" s="87"/>
      <c r="AQ492" s="87"/>
      <c r="AR492" s="107"/>
      <c r="AS492" s="107"/>
      <c r="AT492" s="102" t="s">
        <v>2594</v>
      </c>
      <c r="AU492" s="40"/>
      <c r="AV492" s="106"/>
      <c r="AW492" s="105" t="s">
        <v>2038</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996</v>
      </c>
      <c r="E493" s="130" t="s">
        <v>2030</v>
      </c>
      <c r="F493" s="112" t="s">
        <v>44</v>
      </c>
      <c r="G493" s="115" t="s">
        <v>448</v>
      </c>
      <c r="H493" s="112" t="s">
        <v>1235</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1549</v>
      </c>
      <c r="V493" s="116"/>
      <c r="W493" s="117"/>
      <c r="X493" s="117" t="s">
        <v>1405</v>
      </c>
      <c r="Y493" s="113" t="s">
        <v>2408</v>
      </c>
      <c r="Z493" s="118">
        <v>46356</v>
      </c>
      <c r="AA493" s="119"/>
      <c r="AB493" s="115" t="s">
        <v>1443</v>
      </c>
      <c r="AC493" s="115" t="s">
        <v>2682</v>
      </c>
      <c r="AD493" s="120">
        <v>46356</v>
      </c>
      <c r="AE493" s="114" t="s">
        <v>2103</v>
      </c>
      <c r="AF493" s="115" t="s">
        <v>2050</v>
      </c>
      <c r="AG493" s="115" t="s">
        <v>2034</v>
      </c>
      <c r="AH493" s="115" t="s">
        <v>1944</v>
      </c>
      <c r="AI493" s="115" t="s">
        <v>2683</v>
      </c>
      <c r="AJ493" s="118">
        <v>46356</v>
      </c>
      <c r="AK493" s="115"/>
      <c r="AL493" s="115"/>
      <c r="AM493" s="115"/>
      <c r="AN493" s="118"/>
      <c r="AO493" s="118"/>
      <c r="AP493" s="118"/>
      <c r="AQ493" s="118"/>
      <c r="AR493" s="121"/>
      <c r="AS493" s="121"/>
      <c r="AT493" s="114" t="s">
        <v>2594</v>
      </c>
      <c r="AU493" s="122"/>
      <c r="AV493" s="120"/>
      <c r="AW493" s="119" t="s">
        <v>2039</v>
      </c>
      <c r="AX493" s="192">
        <f>IFERROR(IF(PAC!$X493="F01 - CAPTAÇÃO DE RECURSO",1,""),"")</f>
        <v>1</v>
      </c>
      <c r="AY493" s="192" t="str">
        <f>IFERROR(IF(PAC!$X493="F02 - LICITAÇÃO",1,""),"")</f>
        <v/>
      </c>
      <c r="AZ493" s="123" t="str">
        <f>IFERROR(IF(PAC!$X$6:$X$581="F03 - EXECUÇÃO DO OBJETO",1,""),"")</f>
        <v/>
      </c>
      <c r="BA493" s="123" t="str">
        <f>IFERROR(IF(PAC!$X$6:$X$581="F04 - CONCLUÍDA",1,""),"")</f>
        <v/>
      </c>
      <c r="BB493" s="190">
        <f>IF(PAC!$R493&gt;0,0,PAC!$Q493)</f>
        <v>3311707.93</v>
      </c>
    </row>
    <row r="494" spans="1:54" s="1" customFormat="1" ht="182.25" hidden="1" customHeight="1" thickBot="1">
      <c r="A494" s="88">
        <f t="shared" si="8"/>
        <v>489</v>
      </c>
      <c r="B494" s="88">
        <v>2026</v>
      </c>
      <c r="C494" s="18" t="s">
        <v>605</v>
      </c>
      <c r="D494" s="18" t="s">
        <v>996</v>
      </c>
      <c r="E494" s="89" t="s">
        <v>2031</v>
      </c>
      <c r="F494" s="18" t="s">
        <v>44</v>
      </c>
      <c r="G494" s="40" t="s">
        <v>448</v>
      </c>
      <c r="H494" s="88" t="s">
        <v>1235</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1549</v>
      </c>
      <c r="V494" s="103"/>
      <c r="W494" s="104"/>
      <c r="X494" s="104" t="s">
        <v>1405</v>
      </c>
      <c r="Y494" s="101" t="s">
        <v>2408</v>
      </c>
      <c r="Z494" s="87">
        <v>46356</v>
      </c>
      <c r="AA494" s="105"/>
      <c r="AB494" s="40" t="s">
        <v>1443</v>
      </c>
      <c r="AC494" s="40" t="s">
        <v>2682</v>
      </c>
      <c r="AD494" s="106">
        <v>46356</v>
      </c>
      <c r="AE494" s="102" t="s">
        <v>2103</v>
      </c>
      <c r="AF494" s="40" t="s">
        <v>2051</v>
      </c>
      <c r="AG494" s="40" t="s">
        <v>2033</v>
      </c>
      <c r="AH494" s="40" t="s">
        <v>1944</v>
      </c>
      <c r="AI494" s="40" t="s">
        <v>2682</v>
      </c>
      <c r="AJ494" s="87">
        <v>46356</v>
      </c>
      <c r="AK494" s="40"/>
      <c r="AL494" s="40"/>
      <c r="AM494" s="40"/>
      <c r="AN494" s="87"/>
      <c r="AO494" s="87"/>
      <c r="AP494" s="87"/>
      <c r="AQ494" s="87"/>
      <c r="AR494" s="107"/>
      <c r="AS494" s="107"/>
      <c r="AT494" s="102" t="s">
        <v>2595</v>
      </c>
      <c r="AU494" s="108"/>
      <c r="AV494" s="106"/>
      <c r="AW494" s="105" t="s">
        <v>2040</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hidden="1" thickBot="1">
      <c r="A495" s="112">
        <f t="shared" si="8"/>
        <v>490</v>
      </c>
      <c r="B495" s="113">
        <v>2023</v>
      </c>
      <c r="C495" s="112" t="s">
        <v>605</v>
      </c>
      <c r="D495" s="112" t="s">
        <v>996</v>
      </c>
      <c r="E495" s="114" t="s">
        <v>1374</v>
      </c>
      <c r="F495" s="112" t="s">
        <v>51</v>
      </c>
      <c r="G495" s="112" t="s">
        <v>516</v>
      </c>
      <c r="H495" s="115" t="s">
        <v>1230</v>
      </c>
      <c r="I495" s="112" t="s">
        <v>1226</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1580</v>
      </c>
      <c r="U495" s="116" t="s">
        <v>1562</v>
      </c>
      <c r="V495" s="116" t="s">
        <v>1741</v>
      </c>
      <c r="W495" s="117">
        <v>59</v>
      </c>
      <c r="X495" s="117" t="s">
        <v>1678</v>
      </c>
      <c r="Y495" s="113" t="s">
        <v>2405</v>
      </c>
      <c r="Z495" s="118">
        <v>47744</v>
      </c>
      <c r="AA495" s="119"/>
      <c r="AB495" s="115"/>
      <c r="AC495" s="115"/>
      <c r="AD495" s="120"/>
      <c r="AE495" s="114" t="s">
        <v>1767</v>
      </c>
      <c r="AF495" s="115" t="s">
        <v>967</v>
      </c>
      <c r="AG495" s="115" t="s">
        <v>2242</v>
      </c>
      <c r="AH495" s="115" t="s">
        <v>963</v>
      </c>
      <c r="AI495" s="115"/>
      <c r="AJ495" s="118"/>
      <c r="AK495" s="115" t="s">
        <v>1175</v>
      </c>
      <c r="AL495" s="115" t="s">
        <v>2692</v>
      </c>
      <c r="AM495" s="115"/>
      <c r="AN495" s="118">
        <v>45860</v>
      </c>
      <c r="AO495" s="118">
        <v>45938</v>
      </c>
      <c r="AP495" s="118">
        <v>45953</v>
      </c>
      <c r="AQ495" s="118">
        <v>45974</v>
      </c>
      <c r="AR495" s="121">
        <v>47744</v>
      </c>
      <c r="AS495" s="121">
        <v>47744</v>
      </c>
      <c r="AT495" s="114" t="s">
        <v>2554</v>
      </c>
      <c r="AU495" s="181" t="s">
        <v>2100</v>
      </c>
      <c r="AV495" s="120"/>
      <c r="AW495" s="119"/>
      <c r="AX495" s="192" t="str">
        <f>IFERROR(IF(PAC!$X495="F01 - CAPTAÇÃO DE RECURSO",1,""),"")</f>
        <v/>
      </c>
      <c r="AY495" s="192" t="str">
        <f>IFERROR(IF(PAC!$X495="F02 - LICITAÇÃO",1,""),"")</f>
        <v/>
      </c>
      <c r="AZ495" s="123">
        <f>IFERROR(IF(PAC!$X$6:$X$581="F03 - EXECUÇÃO DO OBJETO",1,""),"")</f>
        <v>1</v>
      </c>
      <c r="BA495" s="123" t="str">
        <f>IFERROR(IF(PAC!$X$6:$X$581="F04 - CONCLUÍDA",1,""),"")</f>
        <v/>
      </c>
      <c r="BB495" s="190">
        <f>IF(PAC!$R495&gt;0,0,PAC!$Q495)</f>
        <v>0</v>
      </c>
    </row>
    <row r="496" spans="1:54" s="1" customFormat="1" ht="409.6" hidden="1" thickBot="1">
      <c r="A496" s="88">
        <f t="shared" si="8"/>
        <v>491</v>
      </c>
      <c r="B496" s="101">
        <v>2023</v>
      </c>
      <c r="C496" s="88" t="s">
        <v>610</v>
      </c>
      <c r="D496" s="88" t="s">
        <v>996</v>
      </c>
      <c r="E496" s="102" t="s">
        <v>2092</v>
      </c>
      <c r="F496" s="88" t="s">
        <v>51</v>
      </c>
      <c r="G496" s="88" t="s">
        <v>516</v>
      </c>
      <c r="H496" s="40" t="s">
        <v>1230</v>
      </c>
      <c r="I496" s="88" t="s">
        <v>1226</v>
      </c>
      <c r="J496" s="88" t="s">
        <v>401</v>
      </c>
      <c r="K496" s="18"/>
      <c r="L496" s="18">
        <v>16084250</v>
      </c>
      <c r="M496" s="18">
        <v>16084250</v>
      </c>
      <c r="N496" s="18"/>
      <c r="O496" s="18"/>
      <c r="P496" s="18"/>
      <c r="Q496" s="20">
        <f>SUM(PAC!$M496:$P496)</f>
        <v>16084250</v>
      </c>
      <c r="R496" s="20"/>
      <c r="S496" s="20">
        <f>IF(PAC!$R496&gt;0,PAC!$R496,PAC!$Q496)</f>
        <v>16084250</v>
      </c>
      <c r="T496" s="20"/>
      <c r="U496" s="103" t="s">
        <v>1556</v>
      </c>
      <c r="V496" s="103"/>
      <c r="W496" s="104">
        <v>19</v>
      </c>
      <c r="X496" s="104" t="s">
        <v>1405</v>
      </c>
      <c r="Y496" s="101" t="s">
        <v>2408</v>
      </c>
      <c r="Z496" s="87"/>
      <c r="AA496" s="105"/>
      <c r="AB496" s="40" t="s">
        <v>1445</v>
      </c>
      <c r="AC496" s="40" t="s">
        <v>2240</v>
      </c>
      <c r="AD496" s="106"/>
      <c r="AE496" s="102" t="s">
        <v>1372</v>
      </c>
      <c r="AF496" s="40" t="s">
        <v>640</v>
      </c>
      <c r="AG496" s="40" t="s">
        <v>711</v>
      </c>
      <c r="AH496" s="40" t="s">
        <v>1944</v>
      </c>
      <c r="AI496" s="40" t="s">
        <v>971</v>
      </c>
      <c r="AJ496" s="87">
        <v>46748</v>
      </c>
      <c r="AK496" s="40" t="s">
        <v>1174</v>
      </c>
      <c r="AL496" s="40"/>
      <c r="AM496" s="40"/>
      <c r="AN496" s="87">
        <v>46225</v>
      </c>
      <c r="AO496" s="87"/>
      <c r="AP496" s="87"/>
      <c r="AQ496" s="87"/>
      <c r="AR496" s="107"/>
      <c r="AS496" s="107"/>
      <c r="AT496" s="102" t="s">
        <v>2189</v>
      </c>
      <c r="AU496" s="40" t="s">
        <v>2190</v>
      </c>
      <c r="AV496" s="106"/>
      <c r="AW496" s="105" t="s">
        <v>1002</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996</v>
      </c>
      <c r="E497" s="130" t="s">
        <v>1931</v>
      </c>
      <c r="F497" s="115" t="s">
        <v>51</v>
      </c>
      <c r="G497" s="115" t="s">
        <v>516</v>
      </c>
      <c r="H497" s="112" t="s">
        <v>1230</v>
      </c>
      <c r="I497" s="112" t="s">
        <v>1226</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1551</v>
      </c>
      <c r="V497" s="116" t="s">
        <v>1741</v>
      </c>
      <c r="W497" s="117">
        <v>36</v>
      </c>
      <c r="X497" s="117" t="s">
        <v>1404</v>
      </c>
      <c r="Y497" s="113" t="s">
        <v>2407</v>
      </c>
      <c r="Z497" s="118"/>
      <c r="AA497" s="119"/>
      <c r="AB497" s="115" t="s">
        <v>1450</v>
      </c>
      <c r="AC497" s="115" t="s">
        <v>2238</v>
      </c>
      <c r="AD497" s="120"/>
      <c r="AE497" s="114" t="s">
        <v>1932</v>
      </c>
      <c r="AF497" s="115" t="s">
        <v>1933</v>
      </c>
      <c r="AG497" s="115" t="s">
        <v>1833</v>
      </c>
      <c r="AH497" s="115" t="s">
        <v>1944</v>
      </c>
      <c r="AI497" s="115"/>
      <c r="AJ497" s="118"/>
      <c r="AK497" s="115"/>
      <c r="AL497" s="115"/>
      <c r="AM497" s="115"/>
      <c r="AN497" s="118">
        <v>46163</v>
      </c>
      <c r="AO497" s="118">
        <v>46245</v>
      </c>
      <c r="AP497" s="118"/>
      <c r="AQ497" s="118"/>
      <c r="AR497" s="121"/>
      <c r="AS497" s="121"/>
      <c r="AT497" s="114" t="s">
        <v>2389</v>
      </c>
      <c r="AU497" s="122" t="s">
        <v>2239</v>
      </c>
      <c r="AV497" s="120"/>
      <c r="AW497" s="119"/>
      <c r="AX497" s="192" t="str">
        <f>IFERROR(IF(PAC!$X497="F01 - CAPTAÇÃO DE RECURSO",1,""),"")</f>
        <v/>
      </c>
      <c r="AY497" s="192">
        <f>IFERROR(IF(PAC!$X497="F02 - LICITAÇÃO",1,""),"")</f>
        <v>1</v>
      </c>
      <c r="AZ497" s="123" t="str">
        <f>IFERROR(IF(PAC!$X$6:$X$581="F03 - EXECUÇÃO DO OBJETO",1,""),"")</f>
        <v/>
      </c>
      <c r="BA497" s="123" t="str">
        <f>IFERROR(IF(PAC!$X$6:$X$581="F04 - CONCLUÍDA",1,""),"")</f>
        <v/>
      </c>
      <c r="BB497" s="190">
        <f>IF(PAC!$R497&gt;0,0,PAC!$Q497)</f>
        <v>713146221.90999997</v>
      </c>
    </row>
    <row r="498" spans="1:54" s="1" customFormat="1" ht="21" customHeight="1">
      <c r="A498" s="88">
        <f t="shared" si="8"/>
        <v>493</v>
      </c>
      <c r="B498" s="88">
        <v>2023</v>
      </c>
      <c r="C498" s="88" t="s">
        <v>605</v>
      </c>
      <c r="D498" s="88" t="s">
        <v>996</v>
      </c>
      <c r="E498" s="89" t="s">
        <v>2550</v>
      </c>
      <c r="F498" s="40" t="s">
        <v>53</v>
      </c>
      <c r="G498" s="40" t="s">
        <v>503</v>
      </c>
      <c r="H498" s="88" t="s">
        <v>1230</v>
      </c>
      <c r="I498" s="88" t="s">
        <v>1224</v>
      </c>
      <c r="J498" s="88" t="s">
        <v>361</v>
      </c>
      <c r="K498" s="18"/>
      <c r="L498" s="18"/>
      <c r="M498" s="18">
        <v>2479018.11</v>
      </c>
      <c r="N498" s="18"/>
      <c r="O498" s="18"/>
      <c r="P498" s="18"/>
      <c r="Q498" s="20">
        <f>SUM(PAC!$M498:$P498)</f>
        <v>2479018.11</v>
      </c>
      <c r="R498" s="20"/>
      <c r="S498" s="20">
        <f>IF(PAC!$R498&gt;0,PAC!$R498,PAC!$Q498)</f>
        <v>2479018.11</v>
      </c>
      <c r="T498" s="20"/>
      <c r="U498" s="103" t="s">
        <v>1552</v>
      </c>
      <c r="V498" s="103" t="s">
        <v>1741</v>
      </c>
      <c r="W498" s="104">
        <v>9</v>
      </c>
      <c r="X498" s="104" t="s">
        <v>1404</v>
      </c>
      <c r="Y498" s="101" t="s">
        <v>2407</v>
      </c>
      <c r="Z498" s="87"/>
      <c r="AA498" s="105"/>
      <c r="AB498" s="40" t="s">
        <v>1451</v>
      </c>
      <c r="AC498" s="40" t="s">
        <v>2796</v>
      </c>
      <c r="AD498" s="106"/>
      <c r="AE498" s="102" t="s">
        <v>2552</v>
      </c>
      <c r="AF498" s="40" t="s">
        <v>2551</v>
      </c>
      <c r="AG498" s="40" t="s">
        <v>1263</v>
      </c>
      <c r="AH498" s="40"/>
      <c r="AI498" s="40"/>
      <c r="AJ498" s="87"/>
      <c r="AK498" s="40"/>
      <c r="AL498" s="40"/>
      <c r="AM498" s="40"/>
      <c r="AN498" s="87">
        <v>46248</v>
      </c>
      <c r="AO498" s="87">
        <v>46274</v>
      </c>
      <c r="AP498" s="87"/>
      <c r="AQ498" s="87"/>
      <c r="AR498" s="107"/>
      <c r="AS498" s="107"/>
      <c r="AT498" s="128" t="s">
        <v>2756</v>
      </c>
      <c r="AU498" s="108" t="s">
        <v>2824</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hidden="1" customHeight="1" thickBot="1">
      <c r="A499" s="112">
        <f t="shared" si="8"/>
        <v>494</v>
      </c>
      <c r="B499" s="112">
        <v>2025</v>
      </c>
      <c r="C499" s="112" t="s">
        <v>605</v>
      </c>
      <c r="D499" s="112" t="s">
        <v>996</v>
      </c>
      <c r="E499" s="130" t="s">
        <v>2676</v>
      </c>
      <c r="F499" s="115" t="s">
        <v>576</v>
      </c>
      <c r="G499" s="115" t="s">
        <v>596</v>
      </c>
      <c r="H499" s="112" t="s">
        <v>1229</v>
      </c>
      <c r="I499" s="112" t="s">
        <v>600</v>
      </c>
      <c r="J499" s="112" t="s">
        <v>216</v>
      </c>
      <c r="K499" s="31">
        <v>111442412.47000001</v>
      </c>
      <c r="L499" s="31"/>
      <c r="M499" s="31"/>
      <c r="N499" s="31">
        <v>5572120.6216094643</v>
      </c>
      <c r="O499" s="31"/>
      <c r="P499" s="31">
        <v>105870291.84839055</v>
      </c>
      <c r="Q499" s="33">
        <f>SUM(PAC!$M499:$P499)</f>
        <v>111442412.47000001</v>
      </c>
      <c r="R499" s="33"/>
      <c r="S499" s="33">
        <f>IF(PAC!$R499&gt;0,PAC!$R499,PAC!$Q499)</f>
        <v>111442412.47000001</v>
      </c>
      <c r="T499" s="33"/>
      <c r="U499" s="116" t="s">
        <v>594</v>
      </c>
      <c r="V499" s="116" t="s">
        <v>1741</v>
      </c>
      <c r="W499" s="117"/>
      <c r="X499" s="117" t="s">
        <v>1405</v>
      </c>
      <c r="Y499" s="113" t="s">
        <v>2411</v>
      </c>
      <c r="Z499" s="118"/>
      <c r="AA499" s="119"/>
      <c r="AB499" s="115" t="s">
        <v>1495</v>
      </c>
      <c r="AC499" s="115" t="s">
        <v>2096</v>
      </c>
      <c r="AD499" s="120">
        <v>46325</v>
      </c>
      <c r="AE499" s="114" t="s">
        <v>1997</v>
      </c>
      <c r="AF499" s="115" t="s">
        <v>863</v>
      </c>
      <c r="AG499" s="115"/>
      <c r="AH499" s="115"/>
      <c r="AI499" s="115"/>
      <c r="AJ499" s="118"/>
      <c r="AK499" s="115"/>
      <c r="AL499" s="115"/>
      <c r="AM499" s="115"/>
      <c r="AN499" s="118"/>
      <c r="AO499" s="118"/>
      <c r="AP499" s="118"/>
      <c r="AQ499" s="118"/>
      <c r="AR499" s="121"/>
      <c r="AS499" s="121"/>
      <c r="AT499" s="114"/>
      <c r="AU499" s="122"/>
      <c r="AV499" s="120"/>
      <c r="AW499" s="112" t="s">
        <v>2736</v>
      </c>
      <c r="AX499" s="192">
        <f>IFERROR(IF(PAC!$X499="F01 - CAPTAÇÃO DE RECURSO",1,""),"")</f>
        <v>1</v>
      </c>
      <c r="AY499" s="192" t="str">
        <f>IFERROR(IF(PAC!$X499="F02 - LICITAÇÃO",1,""),"")</f>
        <v/>
      </c>
      <c r="AZ499" s="123" t="str">
        <f>IFERROR(IF(PAC!$X$6:$X$581="F03 - EXECUÇÃO DO OBJETO",1,""),"")</f>
        <v/>
      </c>
      <c r="BA499" s="123" t="str">
        <f>IFERROR(IF(PAC!$X$6:$X$581="F04 - CONCLUÍDA",1,""),"")</f>
        <v/>
      </c>
      <c r="BB499" s="190">
        <f>IF(PAC!$R499&gt;0,0,PAC!$Q499)</f>
        <v>111442412.47000001</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1479</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1479</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2" t="str">
        <f>IFERROR(IF(PAC!$X501="F01 - CAPTAÇÃO DE RECURSO",1,""),"")</f>
        <v/>
      </c>
      <c r="AY501" s="192" t="str">
        <f>IFERROR(IF(PAC!$X501="F02 - LICITAÇÃO",1,""),"")</f>
        <v/>
      </c>
      <c r="AZ501" s="123" t="str">
        <f>IFERROR(IF(PAC!$X$6:$X$581="F03 - EXECUÇÃO DO OBJETO",1,""),"")</f>
        <v/>
      </c>
      <c r="BA501" s="123" t="str">
        <f>IFERROR(IF(PAC!$X$6:$X$581="F04 - CONCLUÍDA",1,""),"")</f>
        <v/>
      </c>
      <c r="BB501" s="190">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1479</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1479</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2" t="str">
        <f>IFERROR(IF(PAC!$X503="F01 - CAPTAÇÃO DE RECURSO",1,""),"")</f>
        <v/>
      </c>
      <c r="AY503" s="192" t="str">
        <f>IFERROR(IF(PAC!$X503="F02 - LICITAÇÃO",1,""),"")</f>
        <v/>
      </c>
      <c r="AZ503" s="123" t="str">
        <f>IFERROR(IF(PAC!$X$6:$X$581="F03 - EXECUÇÃO DO OBJETO",1,""),"")</f>
        <v/>
      </c>
      <c r="BA503" s="123" t="str">
        <f>IFERROR(IF(PAC!$X$6:$X$581="F04 - CONCLUÍDA",1,""),"")</f>
        <v/>
      </c>
      <c r="BB503" s="190">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1479</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1479</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2" t="str">
        <f>IFERROR(IF(PAC!$X505="F01 - CAPTAÇÃO DE RECURSO",1,""),"")</f>
        <v/>
      </c>
      <c r="AY505" s="192" t="str">
        <f>IFERROR(IF(PAC!$X505="F02 - LICITAÇÃO",1,""),"")</f>
        <v/>
      </c>
      <c r="AZ505" s="123" t="str">
        <f>IFERROR(IF(PAC!$X$6:$X$581="F03 - EXECUÇÃO DO OBJETO",1,""),"")</f>
        <v/>
      </c>
      <c r="BA505" s="123" t="str">
        <f>IFERROR(IF(PAC!$X$6:$X$581="F04 - CONCLUÍDA",1,""),"")</f>
        <v/>
      </c>
      <c r="BB505" s="190">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1479</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1479</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2" t="str">
        <f>IFERROR(IF(PAC!$X507="F01 - CAPTAÇÃO DE RECURSO",1,""),"")</f>
        <v/>
      </c>
      <c r="AY507" s="192" t="str">
        <f>IFERROR(IF(PAC!$X507="F02 - LICITAÇÃO",1,""),"")</f>
        <v/>
      </c>
      <c r="AZ507" s="123" t="str">
        <f>IFERROR(IF(PAC!$X$6:$X$581="F03 - EXECUÇÃO DO OBJETO",1,""),"")</f>
        <v/>
      </c>
      <c r="BA507" s="123" t="str">
        <f>IFERROR(IF(PAC!$X$6:$X$581="F04 - CONCLUÍDA",1,""),"")</f>
        <v/>
      </c>
      <c r="BB507" s="190">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1479</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1479</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2" t="str">
        <f>IFERROR(IF(PAC!$X509="F01 - CAPTAÇÃO DE RECURSO",1,""),"")</f>
        <v/>
      </c>
      <c r="AY509" s="192" t="str">
        <f>IFERROR(IF(PAC!$X509="F02 - LICITAÇÃO",1,""),"")</f>
        <v/>
      </c>
      <c r="AZ509" s="123" t="str">
        <f>IFERROR(IF(PAC!$X$6:$X$581="F03 - EXECUÇÃO DO OBJETO",1,""),"")</f>
        <v/>
      </c>
      <c r="BA509" s="123" t="str">
        <f>IFERROR(IF(PAC!$X$6:$X$581="F04 - CONCLUÍDA",1,""),"")</f>
        <v/>
      </c>
      <c r="BB509" s="190">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1479</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1479</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2" t="str">
        <f>IFERROR(IF(PAC!$X511="F01 - CAPTAÇÃO DE RECURSO",1,""),"")</f>
        <v/>
      </c>
      <c r="AY511" s="192" t="str">
        <f>IFERROR(IF(PAC!$X511="F02 - LICITAÇÃO",1,""),"")</f>
        <v/>
      </c>
      <c r="AZ511" s="123" t="str">
        <f>IFERROR(IF(PAC!$X$6:$X$581="F03 - EXECUÇÃO DO OBJETO",1,""),"")</f>
        <v/>
      </c>
      <c r="BA511" s="123" t="str">
        <f>IFERROR(IF(PAC!$X$6:$X$581="F04 - CONCLUÍDA",1,""),"")</f>
        <v/>
      </c>
      <c r="BB511" s="190">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1479</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1479</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2" t="str">
        <f>IFERROR(IF(PAC!$X513="F01 - CAPTAÇÃO DE RECURSO",1,""),"")</f>
        <v/>
      </c>
      <c r="AY513" s="192" t="str">
        <f>IFERROR(IF(PAC!$X513="F02 - LICITAÇÃO",1,""),"")</f>
        <v/>
      </c>
      <c r="AZ513" s="123" t="str">
        <f>IFERROR(IF(PAC!$X$6:$X$581="F03 - EXECUÇÃO DO OBJETO",1,""),"")</f>
        <v/>
      </c>
      <c r="BA513" s="123" t="str">
        <f>IFERROR(IF(PAC!$X$6:$X$581="F04 - CONCLUÍDA",1,""),"")</f>
        <v/>
      </c>
      <c r="BB513" s="190">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1479</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1479</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2" t="str">
        <f>IFERROR(IF(PAC!$X515="F01 - CAPTAÇÃO DE RECURSO",1,""),"")</f>
        <v/>
      </c>
      <c r="AY515" s="192" t="str">
        <f>IFERROR(IF(PAC!$X515="F02 - LICITAÇÃO",1,""),"")</f>
        <v/>
      </c>
      <c r="AZ515" s="123" t="str">
        <f>IFERROR(IF(PAC!$X$6:$X$581="F03 - EXECUÇÃO DO OBJETO",1,""),"")</f>
        <v/>
      </c>
      <c r="BA515" s="123" t="str">
        <f>IFERROR(IF(PAC!$X$6:$X$581="F04 - CONCLUÍDA",1,""),"")</f>
        <v/>
      </c>
      <c r="BB515" s="190">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1479</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1479</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2" t="str">
        <f>IFERROR(IF(PAC!$X517="F01 - CAPTAÇÃO DE RECURSO",1,""),"")</f>
        <v/>
      </c>
      <c r="AY517" s="192" t="str">
        <f>IFERROR(IF(PAC!$X517="F02 - LICITAÇÃO",1,""),"")</f>
        <v/>
      </c>
      <c r="AZ517" s="123" t="str">
        <f>IFERROR(IF(PAC!$X$6:$X$581="F03 - EXECUÇÃO DO OBJETO",1,""),"")</f>
        <v/>
      </c>
      <c r="BA517" s="123" t="str">
        <f>IFERROR(IF(PAC!$X$6:$X$581="F04 - CONCLUÍDA",1,""),"")</f>
        <v/>
      </c>
      <c r="BB517" s="190">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1479</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1479</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2" t="str">
        <f>IFERROR(IF(PAC!$X519="F01 - CAPTAÇÃO DE RECURSO",1,""),"")</f>
        <v/>
      </c>
      <c r="AY519" s="192" t="str">
        <f>IFERROR(IF(PAC!$X519="F02 - LICITAÇÃO",1,""),"")</f>
        <v/>
      </c>
      <c r="AZ519" s="123" t="str">
        <f>IFERROR(IF(PAC!$X$6:$X$581="F03 - EXECUÇÃO DO OBJETO",1,""),"")</f>
        <v/>
      </c>
      <c r="BA519" s="123" t="str">
        <f>IFERROR(IF(PAC!$X$6:$X$581="F04 - CONCLUÍDA",1,""),"")</f>
        <v/>
      </c>
      <c r="BB519" s="190">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1479</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1479</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2" t="str">
        <f>IFERROR(IF(PAC!$X521="F01 - CAPTAÇÃO DE RECURSO",1,""),"")</f>
        <v/>
      </c>
      <c r="AY521" s="192" t="str">
        <f>IFERROR(IF(PAC!$X521="F02 - LICITAÇÃO",1,""),"")</f>
        <v/>
      </c>
      <c r="AZ521" s="123" t="str">
        <f>IFERROR(IF(PAC!$X$6:$X$581="F03 - EXECUÇÃO DO OBJETO",1,""),"")</f>
        <v/>
      </c>
      <c r="BA521" s="123" t="str">
        <f>IFERROR(IF(PAC!$X$6:$X$581="F04 - CONCLUÍDA",1,""),"")</f>
        <v/>
      </c>
      <c r="BB521" s="190">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1479</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1479</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2" t="str">
        <f>IFERROR(IF(PAC!$X523="F01 - CAPTAÇÃO DE RECURSO",1,""),"")</f>
        <v/>
      </c>
      <c r="AY523" s="192" t="str">
        <f>IFERROR(IF(PAC!$X523="F02 - LICITAÇÃO",1,""),"")</f>
        <v/>
      </c>
      <c r="AZ523" s="123" t="str">
        <f>IFERROR(IF(PAC!$X$6:$X$581="F03 - EXECUÇÃO DO OBJETO",1,""),"")</f>
        <v/>
      </c>
      <c r="BA523" s="123" t="str">
        <f>IFERROR(IF(PAC!$X$6:$X$581="F04 - CONCLUÍDA",1,""),"")</f>
        <v/>
      </c>
      <c r="BB523" s="190">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1479</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1479</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2" t="str">
        <f>IFERROR(IF(PAC!$X525="F01 - CAPTAÇÃO DE RECURSO",1,""),"")</f>
        <v/>
      </c>
      <c r="AY525" s="192" t="str">
        <f>IFERROR(IF(PAC!$X525="F02 - LICITAÇÃO",1,""),"")</f>
        <v/>
      </c>
      <c r="AZ525" s="123" t="str">
        <f>IFERROR(IF(PAC!$X$6:$X$581="F03 - EXECUÇÃO DO OBJETO",1,""),"")</f>
        <v/>
      </c>
      <c r="BA525" s="123" t="str">
        <f>IFERROR(IF(PAC!$X$6:$X$581="F04 - CONCLUÍDA",1,""),"")</f>
        <v/>
      </c>
      <c r="BB525" s="190">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1479</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1479</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2" t="str">
        <f>IFERROR(IF(PAC!$X527="F01 - CAPTAÇÃO DE RECURSO",1,""),"")</f>
        <v/>
      </c>
      <c r="AY527" s="192" t="str">
        <f>IFERROR(IF(PAC!$X527="F02 - LICITAÇÃO",1,""),"")</f>
        <v/>
      </c>
      <c r="AZ527" s="123" t="str">
        <f>IFERROR(IF(PAC!$X$6:$X$581="F03 - EXECUÇÃO DO OBJETO",1,""),"")</f>
        <v/>
      </c>
      <c r="BA527" s="123" t="str">
        <f>IFERROR(IF(PAC!$X$6:$X$581="F04 - CONCLUÍDA",1,""),"")</f>
        <v/>
      </c>
      <c r="BB527" s="190">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1479</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1479</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2" t="str">
        <f>IFERROR(IF(PAC!$X529="F01 - CAPTAÇÃO DE RECURSO",1,""),"")</f>
        <v/>
      </c>
      <c r="AY529" s="192" t="str">
        <f>IFERROR(IF(PAC!$X529="F02 - LICITAÇÃO",1,""),"")</f>
        <v/>
      </c>
      <c r="AZ529" s="123" t="str">
        <f>IFERROR(IF(PAC!$X$6:$X$581="F03 - EXECUÇÃO DO OBJETO",1,""),"")</f>
        <v/>
      </c>
      <c r="BA529" s="123" t="str">
        <f>IFERROR(IF(PAC!$X$6:$X$581="F04 - CONCLUÍDA",1,""),"")</f>
        <v/>
      </c>
      <c r="BB529" s="190">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1479</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1479</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2" t="str">
        <f>IFERROR(IF(PAC!$X531="F01 - CAPTAÇÃO DE RECURSO",1,""),"")</f>
        <v/>
      </c>
      <c r="AY531" s="192" t="str">
        <f>IFERROR(IF(PAC!$X531="F02 - LICITAÇÃO",1,""),"")</f>
        <v/>
      </c>
      <c r="AZ531" s="123" t="str">
        <f>IFERROR(IF(PAC!$X$6:$X$581="F03 - EXECUÇÃO DO OBJETO",1,""),"")</f>
        <v/>
      </c>
      <c r="BA531" s="123" t="str">
        <f>IFERROR(IF(PAC!$X$6:$X$581="F04 - CONCLUÍDA",1,""),"")</f>
        <v/>
      </c>
      <c r="BB531" s="190">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1479</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1479</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2" t="str">
        <f>IFERROR(IF(PAC!$X533="F01 - CAPTAÇÃO DE RECURSO",1,""),"")</f>
        <v/>
      </c>
      <c r="AY533" s="192" t="str">
        <f>IFERROR(IF(PAC!$X533="F02 - LICITAÇÃO",1,""),"")</f>
        <v/>
      </c>
      <c r="AZ533" s="123" t="str">
        <f>IFERROR(IF(PAC!$X$6:$X$581="F03 - EXECUÇÃO DO OBJETO",1,""),"")</f>
        <v/>
      </c>
      <c r="BA533" s="123" t="str">
        <f>IFERROR(IF(PAC!$X$6:$X$581="F04 - CONCLUÍDA",1,""),"")</f>
        <v/>
      </c>
      <c r="BB533" s="190">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1479</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1479</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2" t="str">
        <f>IFERROR(IF(PAC!$X535="F01 - CAPTAÇÃO DE RECURSO",1,""),"")</f>
        <v/>
      </c>
      <c r="AY535" s="192" t="str">
        <f>IFERROR(IF(PAC!$X535="F02 - LICITAÇÃO",1,""),"")</f>
        <v/>
      </c>
      <c r="AZ535" s="123" t="str">
        <f>IFERROR(IF(PAC!$X$6:$X$581="F03 - EXECUÇÃO DO OBJETO",1,""),"")</f>
        <v/>
      </c>
      <c r="BA535" s="123" t="str">
        <f>IFERROR(IF(PAC!$X$6:$X$581="F04 - CONCLUÍDA",1,""),"")</f>
        <v/>
      </c>
      <c r="BB535" s="190">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1479</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1479</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2" t="str">
        <f>IFERROR(IF(PAC!$X537="F01 - CAPTAÇÃO DE RECURSO",1,""),"")</f>
        <v/>
      </c>
      <c r="AY537" s="192" t="str">
        <f>IFERROR(IF(PAC!$X537="F02 - LICITAÇÃO",1,""),"")</f>
        <v/>
      </c>
      <c r="AZ537" s="123" t="str">
        <f>IFERROR(IF(PAC!$X$6:$X$581="F03 - EXECUÇÃO DO OBJETO",1,""),"")</f>
        <v/>
      </c>
      <c r="BA537" s="123" t="str">
        <f>IFERROR(IF(PAC!$X$6:$X$581="F04 - CONCLUÍDA",1,""),"")</f>
        <v/>
      </c>
      <c r="BB537" s="190">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1479</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1479</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2" t="str">
        <f>IFERROR(IF(PAC!$X539="F01 - CAPTAÇÃO DE RECURSO",1,""),"")</f>
        <v/>
      </c>
      <c r="AY539" s="192" t="str">
        <f>IFERROR(IF(PAC!$X539="F02 - LICITAÇÃO",1,""),"")</f>
        <v/>
      </c>
      <c r="AZ539" s="123" t="str">
        <f>IFERROR(IF(PAC!$X$6:$X$581="F03 - EXECUÇÃO DO OBJETO",1,""),"")</f>
        <v/>
      </c>
      <c r="BA539" s="123" t="str">
        <f>IFERROR(IF(PAC!$X$6:$X$581="F04 - CONCLUÍDA",1,""),"")</f>
        <v/>
      </c>
      <c r="BB539" s="190">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1479</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1479</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2" t="str">
        <f>IFERROR(IF(PAC!$X541="F01 - CAPTAÇÃO DE RECURSO",1,""),"")</f>
        <v/>
      </c>
      <c r="AY541" s="192" t="str">
        <f>IFERROR(IF(PAC!$X541="F02 - LICITAÇÃO",1,""),"")</f>
        <v/>
      </c>
      <c r="AZ541" s="123" t="str">
        <f>IFERROR(IF(PAC!$X$6:$X$581="F03 - EXECUÇÃO DO OBJETO",1,""),"")</f>
        <v/>
      </c>
      <c r="BA541" s="123" t="str">
        <f>IFERROR(IF(PAC!$X$6:$X$581="F04 - CONCLUÍDA",1,""),"")</f>
        <v/>
      </c>
      <c r="BB541" s="190">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1479</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1479</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2" t="str">
        <f>IFERROR(IF(PAC!$X543="F01 - CAPTAÇÃO DE RECURSO",1,""),"")</f>
        <v/>
      </c>
      <c r="AY543" s="192" t="str">
        <f>IFERROR(IF(PAC!$X543="F02 - LICITAÇÃO",1,""),"")</f>
        <v/>
      </c>
      <c r="AZ543" s="123" t="str">
        <f>IFERROR(IF(PAC!$X$6:$X$581="F03 - EXECUÇÃO DO OBJETO",1,""),"")</f>
        <v/>
      </c>
      <c r="BA543" s="123" t="str">
        <f>IFERROR(IF(PAC!$X$6:$X$581="F04 - CONCLUÍDA",1,""),"")</f>
        <v/>
      </c>
      <c r="BB543" s="190">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1479</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1479</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2" t="str">
        <f>IFERROR(IF(PAC!$X545="F01 - CAPTAÇÃO DE RECURSO",1,""),"")</f>
        <v/>
      </c>
      <c r="AY545" s="192" t="str">
        <f>IFERROR(IF(PAC!$X545="F02 - LICITAÇÃO",1,""),"")</f>
        <v/>
      </c>
      <c r="AZ545" s="123" t="str">
        <f>IFERROR(IF(PAC!$X$6:$X$581="F03 - EXECUÇÃO DO OBJETO",1,""),"")</f>
        <v/>
      </c>
      <c r="BA545" s="123" t="str">
        <f>IFERROR(IF(PAC!$X$6:$X$581="F04 - CONCLUÍDA",1,""),"")</f>
        <v/>
      </c>
      <c r="BB545" s="190">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1479</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1479</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2" t="str">
        <f>IFERROR(IF(PAC!$X547="F01 - CAPTAÇÃO DE RECURSO",1,""),"")</f>
        <v/>
      </c>
      <c r="AY547" s="192" t="str">
        <f>IFERROR(IF(PAC!$X547="F02 - LICITAÇÃO",1,""),"")</f>
        <v/>
      </c>
      <c r="AZ547" s="123" t="str">
        <f>IFERROR(IF(PAC!$X$6:$X$581="F03 - EXECUÇÃO DO OBJETO",1,""),"")</f>
        <v/>
      </c>
      <c r="BA547" s="123" t="str">
        <f>IFERROR(IF(PAC!$X$6:$X$581="F04 - CONCLUÍDA",1,""),"")</f>
        <v/>
      </c>
      <c r="BB547" s="190">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1479</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1479</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2" t="str">
        <f>IFERROR(IF(PAC!$X549="F01 - CAPTAÇÃO DE RECURSO",1,""),"")</f>
        <v/>
      </c>
      <c r="AY549" s="192" t="str">
        <f>IFERROR(IF(PAC!$X549="F02 - LICITAÇÃO",1,""),"")</f>
        <v/>
      </c>
      <c r="AZ549" s="123" t="str">
        <f>IFERROR(IF(PAC!$X$6:$X$581="F03 - EXECUÇÃO DO OBJETO",1,""),"")</f>
        <v/>
      </c>
      <c r="BA549" s="123" t="str">
        <f>IFERROR(IF(PAC!$X$6:$X$581="F04 - CONCLUÍDA",1,""),"")</f>
        <v/>
      </c>
      <c r="BB549" s="190">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1479</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1479</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2" t="str">
        <f>IFERROR(IF(PAC!$X551="F01 - CAPTAÇÃO DE RECURSO",1,""),"")</f>
        <v/>
      </c>
      <c r="AY551" s="192" t="str">
        <f>IFERROR(IF(PAC!$X551="F02 - LICITAÇÃO",1,""),"")</f>
        <v/>
      </c>
      <c r="AZ551" s="123" t="str">
        <f>IFERROR(IF(PAC!$X$6:$X$581="F03 - EXECUÇÃO DO OBJETO",1,""),"")</f>
        <v/>
      </c>
      <c r="BA551" s="123" t="str">
        <f>IFERROR(IF(PAC!$X$6:$X$581="F04 - CONCLUÍDA",1,""),"")</f>
        <v/>
      </c>
      <c r="BB551" s="190">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1479</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1479</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2" t="str">
        <f>IFERROR(IF(PAC!$X553="F01 - CAPTAÇÃO DE RECURSO",1,""),"")</f>
        <v/>
      </c>
      <c r="AY553" s="192" t="str">
        <f>IFERROR(IF(PAC!$X553="F02 - LICITAÇÃO",1,""),"")</f>
        <v/>
      </c>
      <c r="AZ553" s="123" t="str">
        <f>IFERROR(IF(PAC!$X$6:$X$581="F03 - EXECUÇÃO DO OBJETO",1,""),"")</f>
        <v/>
      </c>
      <c r="BA553" s="123" t="str">
        <f>IFERROR(IF(PAC!$X$6:$X$581="F04 - CONCLUÍDA",1,""),"")</f>
        <v/>
      </c>
      <c r="BB553" s="190">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1479</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1479</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2" t="str">
        <f>IFERROR(IF(PAC!$X555="F01 - CAPTAÇÃO DE RECURSO",1,""),"")</f>
        <v/>
      </c>
      <c r="AY555" s="192" t="str">
        <f>IFERROR(IF(PAC!$X555="F02 - LICITAÇÃO",1,""),"")</f>
        <v/>
      </c>
      <c r="AZ555" s="123" t="str">
        <f>IFERROR(IF(PAC!$X$6:$X$581="F03 - EXECUÇÃO DO OBJETO",1,""),"")</f>
        <v/>
      </c>
      <c r="BA555" s="123" t="str">
        <f>IFERROR(IF(PAC!$X$6:$X$581="F04 - CONCLUÍDA",1,""),"")</f>
        <v/>
      </c>
      <c r="BB555" s="190">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1479</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1479</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2" t="str">
        <f>IFERROR(IF(PAC!$X557="F01 - CAPTAÇÃO DE RECURSO",1,""),"")</f>
        <v/>
      </c>
      <c r="AY557" s="192" t="str">
        <f>IFERROR(IF(PAC!$X557="F02 - LICITAÇÃO",1,""),"")</f>
        <v/>
      </c>
      <c r="AZ557" s="123" t="str">
        <f>IFERROR(IF(PAC!$X$6:$X$581="F03 - EXECUÇÃO DO OBJETO",1,""),"")</f>
        <v/>
      </c>
      <c r="BA557" s="123" t="str">
        <f>IFERROR(IF(PAC!$X$6:$X$581="F04 - CONCLUÍDA",1,""),"")</f>
        <v/>
      </c>
      <c r="BB557" s="190">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1479</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1479</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2" t="str">
        <f>IFERROR(IF(PAC!$X559="F01 - CAPTAÇÃO DE RECURSO",1,""),"")</f>
        <v/>
      </c>
      <c r="AY559" s="192" t="str">
        <f>IFERROR(IF(PAC!$X559="F02 - LICITAÇÃO",1,""),"")</f>
        <v/>
      </c>
      <c r="AZ559" s="123" t="str">
        <f>IFERROR(IF(PAC!$X$6:$X$581="F03 - EXECUÇÃO DO OBJETO",1,""),"")</f>
        <v/>
      </c>
      <c r="BA559" s="123" t="str">
        <f>IFERROR(IF(PAC!$X$6:$X$581="F04 - CONCLUÍDA",1,""),"")</f>
        <v/>
      </c>
      <c r="BB559" s="190">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1479</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1479</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2" t="str">
        <f>IFERROR(IF(PAC!$X561="F01 - CAPTAÇÃO DE RECURSO",1,""),"")</f>
        <v/>
      </c>
      <c r="AY561" s="192" t="str">
        <f>IFERROR(IF(PAC!$X561="F02 - LICITAÇÃO",1,""),"")</f>
        <v/>
      </c>
      <c r="AZ561" s="123" t="str">
        <f>IFERROR(IF(PAC!$X$6:$X$581="F03 - EXECUÇÃO DO OBJETO",1,""),"")</f>
        <v/>
      </c>
      <c r="BA561" s="123" t="str">
        <f>IFERROR(IF(PAC!$X$6:$X$581="F04 - CONCLUÍDA",1,""),"")</f>
        <v/>
      </c>
      <c r="BB561" s="190">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1479</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1479</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2" t="str">
        <f>IFERROR(IF(PAC!$X563="F01 - CAPTAÇÃO DE RECURSO",1,""),"")</f>
        <v/>
      </c>
      <c r="AY563" s="192" t="str">
        <f>IFERROR(IF(PAC!$X563="F02 - LICITAÇÃO",1,""),"")</f>
        <v/>
      </c>
      <c r="AZ563" s="123" t="str">
        <f>IFERROR(IF(PAC!$X$6:$X$581="F03 - EXECUÇÃO DO OBJETO",1,""),"")</f>
        <v/>
      </c>
      <c r="BA563" s="123" t="str">
        <f>IFERROR(IF(PAC!$X$6:$X$581="F04 - CONCLUÍDA",1,""),"")</f>
        <v/>
      </c>
      <c r="BB563" s="190">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1479</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1479</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2" t="str">
        <f>IFERROR(IF(PAC!$X565="F01 - CAPTAÇÃO DE RECURSO",1,""),"")</f>
        <v/>
      </c>
      <c r="AY565" s="192" t="str">
        <f>IFERROR(IF(PAC!$X565="F02 - LICITAÇÃO",1,""),"")</f>
        <v/>
      </c>
      <c r="AZ565" s="123" t="str">
        <f>IFERROR(IF(PAC!$X$6:$X$581="F03 - EXECUÇÃO DO OBJETO",1,""),"")</f>
        <v/>
      </c>
      <c r="BA565" s="123" t="str">
        <f>IFERROR(IF(PAC!$X$6:$X$581="F04 - CONCLUÍDA",1,""),"")</f>
        <v/>
      </c>
      <c r="BB565" s="190">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1479</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1479</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2" t="str">
        <f>IFERROR(IF(PAC!$X567="F01 - CAPTAÇÃO DE RECURSO",1,""),"")</f>
        <v/>
      </c>
      <c r="AY567" s="192" t="str">
        <f>IFERROR(IF(PAC!$X567="F02 - LICITAÇÃO",1,""),"")</f>
        <v/>
      </c>
      <c r="AZ567" s="123" t="str">
        <f>IFERROR(IF(PAC!$X$6:$X$581="F03 - EXECUÇÃO DO OBJETO",1,""),"")</f>
        <v/>
      </c>
      <c r="BA567" s="123" t="str">
        <f>IFERROR(IF(PAC!$X$6:$X$581="F04 - CONCLUÍDA",1,""),"")</f>
        <v/>
      </c>
      <c r="BB567" s="190">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1479</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1479</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2" t="str">
        <f>IFERROR(IF(PAC!$X569="F01 - CAPTAÇÃO DE RECURSO",1,""),"")</f>
        <v/>
      </c>
      <c r="AY569" s="192" t="str">
        <f>IFERROR(IF(PAC!$X569="F02 - LICITAÇÃO",1,""),"")</f>
        <v/>
      </c>
      <c r="AZ569" s="123" t="str">
        <f>IFERROR(IF(PAC!$X$6:$X$581="F03 - EXECUÇÃO DO OBJETO",1,""),"")</f>
        <v/>
      </c>
      <c r="BA569" s="123" t="str">
        <f>IFERROR(IF(PAC!$X$6:$X$581="F04 - CONCLUÍDA",1,""),"")</f>
        <v/>
      </c>
      <c r="BB569" s="190">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1479</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1479</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2" t="str">
        <f>IFERROR(IF(PAC!$X571="F01 - CAPTAÇÃO DE RECURSO",1,""),"")</f>
        <v/>
      </c>
      <c r="AY571" s="192" t="str">
        <f>IFERROR(IF(PAC!$X571="F02 - LICITAÇÃO",1,""),"")</f>
        <v/>
      </c>
      <c r="AZ571" s="123" t="str">
        <f>IFERROR(IF(PAC!$X$6:$X$581="F03 - EXECUÇÃO DO OBJETO",1,""),"")</f>
        <v/>
      </c>
      <c r="BA571" s="123" t="str">
        <f>IFERROR(IF(PAC!$X$6:$X$581="F04 - CONCLUÍDA",1,""),"")</f>
        <v/>
      </c>
      <c r="BB571" s="190">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1479</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1479</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2" t="str">
        <f>IFERROR(IF(PAC!$X573="F01 - CAPTAÇÃO DE RECURSO",1,""),"")</f>
        <v/>
      </c>
      <c r="AY573" s="192" t="str">
        <f>IFERROR(IF(PAC!$X573="F02 - LICITAÇÃO",1,""),"")</f>
        <v/>
      </c>
      <c r="AZ573" s="123" t="str">
        <f>IFERROR(IF(PAC!$X$6:$X$581="F03 - EXECUÇÃO DO OBJETO",1,""),"")</f>
        <v/>
      </c>
      <c r="BA573" s="123" t="str">
        <f>IFERROR(IF(PAC!$X$6:$X$581="F04 - CONCLUÍDA",1,""),"")</f>
        <v/>
      </c>
      <c r="BB573" s="190">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1479</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1479</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2" t="str">
        <f>IFERROR(IF(PAC!$X575="F01 - CAPTAÇÃO DE RECURSO",1,""),"")</f>
        <v/>
      </c>
      <c r="AY575" s="192" t="str">
        <f>IFERROR(IF(PAC!$X575="F02 - LICITAÇÃO",1,""),"")</f>
        <v/>
      </c>
      <c r="AZ575" s="123" t="str">
        <f>IFERROR(IF(PAC!$X$6:$X$581="F03 - EXECUÇÃO DO OBJETO",1,""),"")</f>
        <v/>
      </c>
      <c r="BA575" s="123" t="str">
        <f>IFERROR(IF(PAC!$X$6:$X$581="F04 - CONCLUÍDA",1,""),"")</f>
        <v/>
      </c>
      <c r="BB575" s="190">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1479</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1479</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2" t="str">
        <f>IFERROR(IF(PAC!$X577="F01 - CAPTAÇÃO DE RECURSO",1,""),"")</f>
        <v/>
      </c>
      <c r="AY577" s="192" t="str">
        <f>IFERROR(IF(PAC!$X577="F02 - LICITAÇÃO",1,""),"")</f>
        <v/>
      </c>
      <c r="AZ577" s="123" t="str">
        <f>IFERROR(IF(PAC!$X$6:$X$581="F03 - EXECUÇÃO DO OBJETO",1,""),"")</f>
        <v/>
      </c>
      <c r="BA577" s="123" t="str">
        <f>IFERROR(IF(PAC!$X$6:$X$581="F04 - CONCLUÍDA",1,""),"")</f>
        <v/>
      </c>
      <c r="BB577" s="190">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1479</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1479</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2" t="str">
        <f>IFERROR(IF(PAC!$X579="F01 - CAPTAÇÃO DE RECURSO",1,""),"")</f>
        <v/>
      </c>
      <c r="AY579" s="192" t="str">
        <f>IFERROR(IF(PAC!$X579="F02 - LICITAÇÃO",1,""),"")</f>
        <v/>
      </c>
      <c r="AZ579" s="123" t="str">
        <f>IFERROR(IF(PAC!$X$6:$X$581="F03 - EXECUÇÃO DO OBJETO",1,""),"")</f>
        <v/>
      </c>
      <c r="BA579" s="123" t="str">
        <f>IFERROR(IF(PAC!$X$6:$X$581="F04 - CONCLUÍDA",1,""),"")</f>
        <v/>
      </c>
      <c r="BB579" s="190">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1479</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1479</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2" t="str">
        <f>IFERROR(IF(PAC!$X581="F01 - CAPTAÇÃO DE RECURSO",1,""),"")</f>
        <v/>
      </c>
      <c r="AY581" s="192"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hidden="1" thickBot="1">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1281</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6" t="str">
        <f>IFERROR(IF(PAC!$X582="F01 - CAPTAÇÃO DE RECURSO",1,""),"")</f>
        <v/>
      </c>
      <c r="AY582" s="196" t="str">
        <f>IFERROR(IF(PAC!$X582="F02 - LICITAÇÃO",1,""),"")</f>
        <v/>
      </c>
      <c r="AZ582" s="197" t="str">
        <f>IFERROR(IF(PAC!$X$6:$X$581="F03 - EXECUÇÃO DO OBJETO",1,""),"")</f>
        <v/>
      </c>
      <c r="BA582" s="197"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1"/>
      <c r="AT586" s="85"/>
      <c r="BP586" s="61"/>
      <c r="BQ586" s="61"/>
      <c r="BR586" s="61"/>
    </row>
    <row r="587" spans="1:70">
      <c r="M587" s="191"/>
      <c r="AT587" s="77"/>
      <c r="BP587" s="61"/>
      <c r="BQ587" s="61"/>
      <c r="BR587" s="61"/>
    </row>
    <row r="588" spans="1:70">
      <c r="AT588" s="77"/>
      <c r="BP588" s="61"/>
      <c r="BQ588" s="61"/>
      <c r="BR588" s="61"/>
    </row>
    <row r="589" spans="1:70">
      <c r="M589" s="191"/>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6">
      <filters>
        <filter val="Encosta"/>
      </filters>
    </filterColumn>
  </autoFilter>
  <customSheetViews>
    <customSheetView guid="{B13D886E-BAB8-4D14-822A-F08281218447}" scale="80" showPageBreaks="1" fitToPage="1" printArea="1" filter="1" showAutoFilter="1" topLeftCell="B331">
      <selection activeCell="K332" sqref="K332"/>
      <pageMargins left="0.11811023622047245" right="0.11811023622047245" top="0.55118110236220474" bottom="0.35433070866141736" header="0.31496062992125984" footer="0.31496062992125984"/>
      <printOptions horizontalCentered="1"/>
      <pageSetup paperSize="9" scale="13" fitToHeight="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Patrimônio Histórico"/>
          </filters>
        </filterColumn>
      </autoFilter>
    </customSheetView>
    <customSheetView guid="{129416D2-3637-48C1-A749-90B02AD0693E}" scale="80" showPageBreaks="1" fitToPage="1" printArea="1" filter="1" showAutoFilter="1" hiddenColumns="1" topLeftCell="A4">
      <pane ySplit="1" topLeftCell="A5" activePane="bottomLeft" state="frozen"/>
      <selection pane="bottomLeft" activeCell="Y104" sqref="Y104"/>
      <pageMargins left="3.937007874015748E-2" right="3.937007874015748E-2" top="1.1023622047244095" bottom="0.31496062992125984" header="0.11811023622047245" footer="0.19685039370078741"/>
      <printOptions horizontalCentered="1"/>
      <pageSetup paperSize="8" scale="27" fitToHeight="1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ncosta"/>
          </filters>
        </filterColumn>
      </autoFilter>
    </customSheetView>
    <customSheetView guid="{270E95A7-3B6C-4D9D-97B0-E7320BA4DFF7}" scale="62" showPageBreaks="1" fitToPage="1" printArea="1" showAutoFilter="1" topLeftCell="W299">
      <selection activeCell="Z299" sqref="Z299"/>
      <pageMargins left="3.937007874015748E-2" right="3.937007874015748E-2" top="1.1023622047244095" bottom="0.31496062992125984" header="0.11811023622047245" footer="0.19685039370078741"/>
      <printOptions horizontalCentered="1"/>
      <pageSetup paperSize="8" scale="18"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083D9386-A209-4E4D-86CD-025B1176CEB5}" scale="55" showPageBreaks="1" fitToPage="1" printArea="1" filter="1" showAutoFilter="1" hiddenColumns="1" topLeftCell="AA54">
      <selection activeCell="AH55" sqref="AH55"/>
      <pageMargins left="3.937007874015748E-2" right="3.937007874015748E-2" top="1.1023622047244095" bottom="0.31496062992125984" header="0.11811023622047245" footer="0.19685039370078741"/>
      <printOptions horizontalCentered="1"/>
      <pageSetup paperSize="8" scale="32"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Drenagem Urbana"/>
          </filters>
        </filterColumn>
        <filterColumn colId="24">
          <filters>
            <filter val="05 - À LICITAR"/>
          </filters>
        </filterColumn>
      </autoFilter>
    </customSheetView>
    <customSheetView guid="{C0A33525-2FAA-4399-909F-1A52282E6E9A}" scale="45" showPageBreaks="1" printArea="1" filter="1" showAutoFilter="1" hiddenColumns="1" topLeftCell="X1">
      <pane ySplit="3" topLeftCell="A4" activePane="bottomLeft" state="frozen"/>
      <selection pane="bottomLeft" activeCell="AA584" sqref="AA584"/>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1">
          <filters>
            <filter val="2023"/>
          </filters>
        </filterColumn>
        <filterColumn colId="5">
          <filters>
            <filter val="Educação"/>
          </filters>
        </filterColumn>
      </autoFilter>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650C7FD6-1755-4668-8EF1-3B7C3B405ED0}" scale="70" showPageBreaks="1" fitToPage="1" printArea="1" filter="1" showAutoFilter="1" topLeftCell="E1">
      <pane xSplit="6" ySplit="5" topLeftCell="AB354" activePane="bottomRight" state="frozen"/>
      <selection pane="bottomRight" activeCell="AC354" sqref="AC354"/>
      <pageMargins left="3.937007874015748E-2" right="3.937007874015748E-2" top="1.1023622047244095" bottom="0.31496062992125984" header="0.11811023622047245" footer="0.19685039370078741"/>
      <printOptions horizontalCentered="1"/>
      <pageSetup paperSize="8" scale="20" fitToHeight="1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Periferia Viva"/>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19" fitToHeight="0" orientation="landscape" horizontalDpi="1200" r:id="rId23"/>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2"/>
    </customSheetView>
    <customSheetView guid="{A10EBD83-7D03-4E3F-9980-D4843478A706}" scale="50" showPageBreaks="1" fitToPage="1" printArea="1" filter="1" showAutoFilter="1" hiddenColumns="1">
      <selection activeCell="AU461" sqref="AU461"/>
      <pageMargins left="3.937007874015748E-2" right="3.937007874015748E-2" top="1.1023622047244095" bottom="0.31496062992125984" header="0.11811023622047245" footer="0.19685039370078741"/>
      <printOptions horizontalCentered="1"/>
      <pageSetup paperSize="8" scale="10" fitToHeight="4"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27"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9">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C9:D9 F9:J9 AH9 AB9 U9:V9 X9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 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 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 I10:I581</xm:sqref>
        </x14:dataValidation>
        <x14:dataValidation type="list" allowBlank="1" showInputMessage="1" showErrorMessage="1">
          <x14:formula1>
            <xm:f>Domínios!$S$3:$S$420</xm:f>
          </x14:formula1>
          <xm:sqref>J6:J8 J10:J581</xm:sqref>
        </x14:dataValidation>
        <x14:dataValidation type="list" allowBlank="1" showInputMessage="1" showErrorMessage="1">
          <x14:formula1>
            <xm:f>Domínios!$AG$3:$AG$46</xm:f>
          </x14:formula1>
          <xm:sqref>AB6:AB8 AB10:AB581</xm:sqref>
        </x14:dataValidation>
        <x14:dataValidation type="list" allowBlank="1" showInputMessage="1" showErrorMessage="1">
          <x14:formula1>
            <xm:f>Domínios!$AI$3:$AI$18</xm:f>
          </x14:formula1>
          <xm:sqref>U6:U8 U10:U581</xm:sqref>
        </x14:dataValidation>
        <x14:dataValidation type="list" allowBlank="1" showInputMessage="1" showErrorMessage="1">
          <x14:formula1>
            <xm:f>Domínios!$AK$3:$AK$19</xm:f>
          </x14:formula1>
          <xm:sqref>V6:V8 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8" orientation="portrait" r:id="rId1"/>
    </customSheetView>
    <customSheetView guid="{129416D2-3637-48C1-A749-90B02AD0693E}" state="hidden">
      <pageMargins left="0.511811024" right="0.511811024" top="0.78740157499999996" bottom="0.78740157499999996" header="0.31496062000000002" footer="0.31496062000000002"/>
      <pageSetup paperSize="8" orientation="portrait" r:id="rId2"/>
    </customSheetView>
    <customSheetView guid="{270E95A7-3B6C-4D9D-97B0-E7320BA4DFF7}" state="hidden">
      <pageMargins left="0.511811024" right="0.511811024" top="0.78740157499999996" bottom="0.78740157499999996" header="0.31496062000000002" footer="0.31496062000000002"/>
      <pageSetup paperSize="8"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4"/>
    </customSheetView>
    <customSheetView guid="{C0A33525-2FAA-4399-909F-1A52282E6E9A}" state="hidden">
      <pageMargins left="0.511811024" right="0.511811024" top="0.78740157499999996" bottom="0.78740157499999996" header="0.31496062000000002" footer="0.31496062000000002"/>
      <pageSetup paperSize="8" orientation="portrait" r:id="rId5"/>
    </customSheetView>
    <customSheetView guid="{E3BD65C7-28AF-4588-B550-0F7E84154BAA}" state="hidden">
      <pageMargins left="0.511811024" right="0.511811024" top="0.78740157499999996" bottom="0.78740157499999996" header="0.31496062000000002" footer="0.31496062000000002"/>
      <pageSetup paperSize="8" orientation="portrait" r:id="rId6"/>
    </customSheetView>
    <customSheetView guid="{0FB74A6A-4A44-4BA5-9EB0-B86297CD9790}" state="hidden">
      <pageMargins left="0.511811024" right="0.511811024" top="0.78740157499999996" bottom="0.78740157499999996" header="0.31496062000000002" footer="0.31496062000000002"/>
      <pageSetup paperSize="8" orientation="portrait" r:id="rId7"/>
    </customSheetView>
    <customSheetView guid="{13E94A3C-CB3A-4F58-A512-0396BF6DE7DC}"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76D6D523-3A20-4FC6-B305-B0C40BA9EF5B}" state="hidden">
      <pageMargins left="0.511811024" right="0.511811024" top="0.78740157499999996" bottom="0.78740157499999996" header="0.31496062000000002" footer="0.31496062000000002"/>
      <pageSetup paperSize="8" orientation="portrait" r:id="rId10"/>
    </customSheetView>
    <customSheetView guid="{ACBCA272-4BF0-464F-9826-B88631775C9A}" state="hidden">
      <pageMargins left="0.511811024" right="0.511811024" top="0.78740157499999996" bottom="0.78740157499999996" header="0.31496062000000002" footer="0.31496062000000002"/>
      <pageSetup paperSize="8"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2"/>
    </customSheetView>
    <customSheetView guid="{ED1B5C85-9B80-490E-8588-6B2C7D651C3C}" state="hidden">
      <pageMargins left="0.511811024" right="0.511811024" top="0.78740157499999996" bottom="0.78740157499999996" header="0.31496062000000002" footer="0.31496062000000002"/>
      <pageSetup paperSize="8" orientation="portrait" r:id="rId13"/>
    </customSheetView>
    <customSheetView guid="{650C7FD6-1755-4668-8EF1-3B7C3B405ED0}" state="hidden">
      <pageMargins left="0.511811024" right="0.511811024" top="0.78740157499999996" bottom="0.78740157499999996" header="0.31496062000000002" footer="0.31496062000000002"/>
      <pageSetup paperSize="8" orientation="portrait" r:id="rId14"/>
    </customSheetView>
    <customSheetView guid="{46BB051B-272B-49C8-A4C3-B4237F6E1B7D}" state="hidden">
      <pageMargins left="0.511811024" right="0.511811024" top="0.78740157499999996" bottom="0.78740157499999996" header="0.31496062000000002" footer="0.31496062000000002"/>
      <pageSetup paperSize="8" orientation="portrait" r:id="rId15"/>
    </customSheetView>
    <customSheetView guid="{A10EBD83-7D03-4E3F-9980-D4843478A706}"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3BD65C7-28AF-4588-B550-0F7E84154BA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3BD65C7-28AF-4588-B550-0F7E84154BA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3BD65C7-28AF-4588-B550-0F7E84154BA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3BD65C7-28AF-4588-B550-0F7E84154BA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3BD65C7-28AF-4588-B550-0F7E84154BA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129416D2-3637-48C1-A749-90B02AD0693E}" state="hidden">
      <pageMargins left="0.511811024" right="0.511811024" top="0.78740157499999996" bottom="0.78740157499999996" header="0.31496062000000002" footer="0.31496062000000002"/>
      <pageSetup paperSize="9" orientation="portrait" r:id="rId2"/>
    </customSheetView>
    <customSheetView guid="{270E95A7-3B6C-4D9D-97B0-E7320BA4DFF7}" state="hidden">
      <pageMargins left="0.511811024" right="0.511811024" top="0.78740157499999996" bottom="0.78740157499999996" header="0.31496062000000002" footer="0.31496062000000002"/>
      <pageSetup paperSize="9" orientation="portrait" r:id="rId3"/>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3BD65C7-28AF-4588-B550-0F7E84154BA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46BB051B-272B-49C8-A4C3-B4237F6E1B7D}"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712</v>
      </c>
      <c r="C3" s="11" t="s">
        <v>604</v>
      </c>
      <c r="D3" s="11" t="s">
        <v>995</v>
      </c>
      <c r="E3" s="12" t="s">
        <v>691</v>
      </c>
      <c r="F3" s="11" t="s">
        <v>442</v>
      </c>
      <c r="G3" s="11" t="s">
        <v>567</v>
      </c>
      <c r="H3" s="11" t="s">
        <v>1214</v>
      </c>
      <c r="I3" s="11" t="s">
        <v>1215</v>
      </c>
      <c r="J3" s="13" t="s">
        <v>0</v>
      </c>
      <c r="K3" s="11" t="s">
        <v>1546</v>
      </c>
      <c r="L3" s="11" t="s">
        <v>1544</v>
      </c>
      <c r="M3" s="11" t="s">
        <v>572</v>
      </c>
      <c r="N3" s="11" t="s">
        <v>573</v>
      </c>
      <c r="O3" s="11" t="s">
        <v>574</v>
      </c>
      <c r="P3" s="11" t="s">
        <v>594</v>
      </c>
      <c r="Q3" s="11" t="s">
        <v>1625</v>
      </c>
      <c r="R3" s="11" t="s">
        <v>1565</v>
      </c>
      <c r="S3" s="11" t="s">
        <v>575</v>
      </c>
      <c r="T3" s="11" t="s">
        <v>1566</v>
      </c>
      <c r="U3" s="11" t="s">
        <v>1</v>
      </c>
      <c r="V3" s="11" t="s">
        <v>443</v>
      </c>
      <c r="W3" s="11" t="s">
        <v>1294</v>
      </c>
      <c r="X3" s="11" t="s">
        <v>3</v>
      </c>
      <c r="Y3" s="11" t="s">
        <v>1435</v>
      </c>
      <c r="Z3" s="11" t="s">
        <v>1436</v>
      </c>
      <c r="AA3" s="11" t="s">
        <v>1447</v>
      </c>
      <c r="AB3" s="11" t="s">
        <v>1448</v>
      </c>
      <c r="AC3" s="12" t="s">
        <v>1464</v>
      </c>
      <c r="AD3" s="12" t="s">
        <v>1434</v>
      </c>
      <c r="AE3" s="12" t="s">
        <v>456</v>
      </c>
      <c r="AF3" s="12" t="s">
        <v>1292</v>
      </c>
      <c r="AG3" s="12" t="s">
        <v>947</v>
      </c>
      <c r="AH3" s="12" t="s">
        <v>966</v>
      </c>
      <c r="AI3" s="12" t="s">
        <v>965</v>
      </c>
      <c r="AJ3" s="12" t="s">
        <v>1011</v>
      </c>
      <c r="AK3" s="12" t="s">
        <v>1012</v>
      </c>
      <c r="AL3" s="12" t="s">
        <v>751</v>
      </c>
      <c r="AM3" s="11" t="s">
        <v>1212</v>
      </c>
      <c r="AN3" s="11" t="s">
        <v>1217</v>
      </c>
      <c r="AO3" s="11" t="s">
        <v>1213</v>
      </c>
      <c r="AP3" s="11" t="s">
        <v>1211</v>
      </c>
      <c r="AQ3" s="11" t="s">
        <v>1482</v>
      </c>
      <c r="AR3" s="11" t="s">
        <v>1216</v>
      </c>
      <c r="AS3" s="12" t="s">
        <v>2</v>
      </c>
      <c r="AT3" s="12" t="s">
        <v>1460</v>
      </c>
      <c r="AU3" s="12" t="s">
        <v>1014</v>
      </c>
      <c r="AV3" s="11" t="s">
        <v>461</v>
      </c>
      <c r="AW3" s="12" t="s">
        <v>1467</v>
      </c>
      <c r="AX3" s="12" t="s">
        <v>1300</v>
      </c>
      <c r="AY3" s="12" t="s">
        <v>605</v>
      </c>
      <c r="AZ3" s="59" t="s">
        <v>1626</v>
      </c>
    </row>
    <row r="4" spans="1:53" ht="210.75" thickBot="1">
      <c r="A4" s="15">
        <f t="shared" ref="A4" si="0">ROW()-3</f>
        <v>1</v>
      </c>
      <c r="B4" s="15"/>
      <c r="C4" s="14"/>
      <c r="D4" s="14"/>
      <c r="E4" s="16" t="s">
        <v>1477</v>
      </c>
      <c r="F4" s="14" t="s">
        <v>49</v>
      </c>
      <c r="G4" s="14" t="s">
        <v>614</v>
      </c>
      <c r="H4" s="17" t="s">
        <v>1234</v>
      </c>
      <c r="I4" s="14" t="s">
        <v>606</v>
      </c>
      <c r="J4" s="14" t="s">
        <v>297</v>
      </c>
      <c r="K4" s="18"/>
      <c r="L4" s="18"/>
      <c r="M4" s="19"/>
      <c r="N4" s="19"/>
      <c r="O4" s="19"/>
      <c r="P4" s="18"/>
      <c r="Q4" s="20">
        <f>SUM('OUTRAS AÇÕES'!$M4:$P4)</f>
        <v>0</v>
      </c>
      <c r="R4" s="20"/>
      <c r="S4" s="20"/>
      <c r="T4" s="20"/>
      <c r="U4" s="21" t="s">
        <v>1479</v>
      </c>
      <c r="V4" s="22">
        <v>18</v>
      </c>
      <c r="W4" s="22" t="s">
        <v>1469</v>
      </c>
      <c r="X4" s="15" t="s">
        <v>668</v>
      </c>
      <c r="Y4" s="25">
        <v>46022</v>
      </c>
      <c r="Z4" s="24">
        <v>35</v>
      </c>
      <c r="AA4" s="17" t="s">
        <v>1471</v>
      </c>
      <c r="AB4" s="40" t="s">
        <v>1676</v>
      </c>
      <c r="AC4" s="23">
        <v>46022</v>
      </c>
      <c r="AD4" s="16" t="s">
        <v>1677</v>
      </c>
      <c r="AE4" s="17"/>
      <c r="AF4" s="17"/>
      <c r="AG4" s="17"/>
      <c r="AH4" s="17"/>
      <c r="AI4" s="23"/>
      <c r="AJ4" s="17" t="s">
        <v>1381</v>
      </c>
      <c r="AK4" s="17"/>
      <c r="AL4" s="17"/>
      <c r="AM4" s="23"/>
      <c r="AN4" s="23"/>
      <c r="AO4" s="23"/>
      <c r="AP4" s="23"/>
      <c r="AQ4" s="25"/>
      <c r="AR4" s="82">
        <v>46203</v>
      </c>
      <c r="AS4" s="16" t="s">
        <v>1000</v>
      </c>
      <c r="AT4" s="17" t="s">
        <v>989</v>
      </c>
      <c r="AU4" s="14">
        <v>2927408</v>
      </c>
      <c r="AV4" s="24"/>
      <c r="AW4" s="14"/>
      <c r="AX4" s="14"/>
      <c r="AY4" s="14"/>
      <c r="AZ4" s="83"/>
    </row>
    <row r="5" spans="1:53" s="1" customFormat="1" ht="126.75" thickBot="1">
      <c r="A5" s="28">
        <f t="shared" ref="A5:A22" si="1">ROW()-3</f>
        <v>2</v>
      </c>
      <c r="B5" s="28">
        <v>2023</v>
      </c>
      <c r="C5" s="27" t="s">
        <v>610</v>
      </c>
      <c r="D5" s="27" t="s">
        <v>996</v>
      </c>
      <c r="E5" s="29" t="s">
        <v>515</v>
      </c>
      <c r="F5" s="27" t="s">
        <v>51</v>
      </c>
      <c r="G5" s="27" t="s">
        <v>516</v>
      </c>
      <c r="H5" s="30" t="s">
        <v>1230</v>
      </c>
      <c r="I5" s="27" t="s">
        <v>1226</v>
      </c>
      <c r="J5" s="27" t="s">
        <v>361</v>
      </c>
      <c r="K5" s="31"/>
      <c r="L5" s="31">
        <v>990000</v>
      </c>
      <c r="M5" s="32">
        <v>990000</v>
      </c>
      <c r="N5" s="32"/>
      <c r="O5" s="32"/>
      <c r="P5" s="31"/>
      <c r="Q5" s="33">
        <f>SUM('OUTRAS AÇÕES'!$M5:$P5)</f>
        <v>990000</v>
      </c>
      <c r="R5" s="33"/>
      <c r="S5" s="33"/>
      <c r="T5" s="33"/>
      <c r="U5" s="34" t="s">
        <v>1556</v>
      </c>
      <c r="V5" s="35">
        <v>19</v>
      </c>
      <c r="W5" s="35" t="s">
        <v>1469</v>
      </c>
      <c r="X5" s="28" t="s">
        <v>668</v>
      </c>
      <c r="Y5" s="36"/>
      <c r="Z5" s="37"/>
      <c r="AA5" s="30" t="s">
        <v>1458</v>
      </c>
      <c r="AB5" s="30" t="s">
        <v>1465</v>
      </c>
      <c r="AC5" s="36"/>
      <c r="AD5" s="29" t="s">
        <v>1397</v>
      </c>
      <c r="AE5" s="30" t="s">
        <v>639</v>
      </c>
      <c r="AF5" s="30" t="s">
        <v>663</v>
      </c>
      <c r="AG5" s="30" t="s">
        <v>963</v>
      </c>
      <c r="AH5" s="30"/>
      <c r="AI5" s="36"/>
      <c r="AJ5" s="30" t="s">
        <v>1173</v>
      </c>
      <c r="AK5" s="30"/>
      <c r="AL5" s="30"/>
      <c r="AM5" s="36"/>
      <c r="AN5" s="36"/>
      <c r="AO5" s="36"/>
      <c r="AP5" s="36"/>
      <c r="AQ5" s="38"/>
      <c r="AR5" s="38"/>
      <c r="AS5" s="29" t="s">
        <v>1392</v>
      </c>
      <c r="AT5" s="39" t="s">
        <v>1466</v>
      </c>
      <c r="AU5" s="27">
        <f>IFERROR(INDEX(Domínios!$R$3:$R$419,(MATCH(PAC!$J145,Domínios!$S$3:$S$419,0))),"")</f>
        <v>2905701</v>
      </c>
      <c r="AV5" s="37" t="s">
        <v>1002</v>
      </c>
      <c r="AW5" s="27"/>
      <c r="AX5" s="27"/>
      <c r="AY5" s="27"/>
      <c r="AZ5" s="84"/>
    </row>
    <row r="6" spans="1:53" s="1" customFormat="1" ht="252.75" thickBot="1">
      <c r="A6" s="15">
        <f t="shared" si="1"/>
        <v>3</v>
      </c>
      <c r="B6" s="15">
        <v>2023</v>
      </c>
      <c r="C6" s="14" t="s">
        <v>605</v>
      </c>
      <c r="D6" s="14" t="s">
        <v>996</v>
      </c>
      <c r="E6" s="16" t="s">
        <v>502</v>
      </c>
      <c r="F6" s="14" t="s">
        <v>450</v>
      </c>
      <c r="G6" s="14" t="s">
        <v>504</v>
      </c>
      <c r="H6" s="17" t="s">
        <v>1228</v>
      </c>
      <c r="I6" s="14" t="s">
        <v>1224</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1558</v>
      </c>
      <c r="V6" s="22">
        <v>8</v>
      </c>
      <c r="W6" s="22" t="s">
        <v>1405</v>
      </c>
      <c r="X6" s="15" t="s">
        <v>1376</v>
      </c>
      <c r="Y6" s="23">
        <v>45989</v>
      </c>
      <c r="Z6" s="24"/>
      <c r="AA6" s="17" t="s">
        <v>1449</v>
      </c>
      <c r="AB6" s="17" t="s">
        <v>1537</v>
      </c>
      <c r="AC6" s="23">
        <v>45991</v>
      </c>
      <c r="AD6" s="16" t="s">
        <v>1393</v>
      </c>
      <c r="AE6" s="17" t="s">
        <v>905</v>
      </c>
      <c r="AF6" s="17" t="s">
        <v>619</v>
      </c>
      <c r="AG6" s="17" t="s">
        <v>969</v>
      </c>
      <c r="AH6" s="17"/>
      <c r="AI6" s="23">
        <v>45926</v>
      </c>
      <c r="AJ6" s="17" t="s">
        <v>1026</v>
      </c>
      <c r="AK6" s="17" t="s">
        <v>1110</v>
      </c>
      <c r="AL6" s="17"/>
      <c r="AM6" s="23"/>
      <c r="AN6" s="23"/>
      <c r="AO6" s="23"/>
      <c r="AP6" s="23"/>
      <c r="AQ6" s="25"/>
      <c r="AR6" s="25"/>
      <c r="AS6" s="16" t="s">
        <v>1526</v>
      </c>
      <c r="AT6" s="26" t="s">
        <v>1409</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996</v>
      </c>
      <c r="E7" s="29" t="s">
        <v>502</v>
      </c>
      <c r="F7" s="27" t="s">
        <v>450</v>
      </c>
      <c r="G7" s="27" t="s">
        <v>504</v>
      </c>
      <c r="H7" s="30" t="s">
        <v>1228</v>
      </c>
      <c r="I7" s="27" t="s">
        <v>1224</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1558</v>
      </c>
      <c r="V7" s="35">
        <v>8</v>
      </c>
      <c r="W7" s="35" t="s">
        <v>1405</v>
      </c>
      <c r="X7" s="28" t="s">
        <v>1376</v>
      </c>
      <c r="Y7" s="36">
        <v>45989</v>
      </c>
      <c r="Z7" s="37"/>
      <c r="AA7" s="30" t="s">
        <v>1449</v>
      </c>
      <c r="AB7" s="30" t="s">
        <v>1538</v>
      </c>
      <c r="AC7" s="36">
        <v>45991</v>
      </c>
      <c r="AD7" s="29" t="s">
        <v>1394</v>
      </c>
      <c r="AE7" s="30" t="s">
        <v>908</v>
      </c>
      <c r="AF7" s="30" t="s">
        <v>620</v>
      </c>
      <c r="AG7" s="30" t="s">
        <v>969</v>
      </c>
      <c r="AH7" s="30"/>
      <c r="AI7" s="36">
        <v>45927</v>
      </c>
      <c r="AJ7" s="30" t="s">
        <v>1027</v>
      </c>
      <c r="AK7" s="30" t="s">
        <v>1105</v>
      </c>
      <c r="AL7" s="30"/>
      <c r="AM7" s="36"/>
      <c r="AN7" s="36"/>
      <c r="AO7" s="36"/>
      <c r="AP7" s="36"/>
      <c r="AQ7" s="38"/>
      <c r="AR7" s="38"/>
      <c r="AS7" s="29" t="s">
        <v>1527</v>
      </c>
      <c r="AT7" s="39" t="s">
        <v>1395</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996</v>
      </c>
      <c r="E8" s="16" t="s">
        <v>1108</v>
      </c>
      <c r="F8" s="14" t="s">
        <v>56</v>
      </c>
      <c r="G8" s="14" t="s">
        <v>665</v>
      </c>
      <c r="H8" s="17" t="s">
        <v>1231</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1786</v>
      </c>
      <c r="U8" s="21" t="s">
        <v>1561</v>
      </c>
      <c r="V8" s="21"/>
      <c r="W8" s="22">
        <v>18</v>
      </c>
      <c r="X8" s="22" t="s">
        <v>1405</v>
      </c>
      <c r="Y8" s="15" t="s">
        <v>1699</v>
      </c>
      <c r="Z8" s="87"/>
      <c r="AA8" s="24">
        <v>0</v>
      </c>
      <c r="AB8" s="17" t="s">
        <v>1468</v>
      </c>
      <c r="AC8" s="17" t="s">
        <v>1729</v>
      </c>
      <c r="AD8" s="23"/>
      <c r="AE8" s="16" t="s">
        <v>1472</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996</v>
      </c>
      <c r="E9" s="29" t="s">
        <v>1513</v>
      </c>
      <c r="F9" s="27" t="s">
        <v>576</v>
      </c>
      <c r="G9" s="27" t="s">
        <v>596</v>
      </c>
      <c r="H9" s="30" t="s">
        <v>1229</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1828</v>
      </c>
      <c r="W9" s="35"/>
      <c r="X9" s="28" t="s">
        <v>1678</v>
      </c>
      <c r="Y9" s="36" t="s">
        <v>1700</v>
      </c>
      <c r="Z9" s="37">
        <v>46630</v>
      </c>
      <c r="AA9" s="30">
        <v>0.2</v>
      </c>
      <c r="AB9" s="30"/>
      <c r="AC9" s="36" t="s">
        <v>1934</v>
      </c>
      <c r="AD9" s="29"/>
      <c r="AE9" s="30" t="s">
        <v>1282</v>
      </c>
      <c r="AF9" s="30" t="s">
        <v>1515</v>
      </c>
      <c r="AG9" s="30"/>
      <c r="AH9" s="30"/>
      <c r="AI9" s="36"/>
      <c r="AJ9" s="30"/>
      <c r="AK9" s="30"/>
      <c r="AL9" s="30"/>
      <c r="AM9" s="36"/>
      <c r="AN9" s="36"/>
      <c r="AO9" s="36"/>
      <c r="AP9" s="36"/>
      <c r="AQ9" s="38">
        <v>45880</v>
      </c>
      <c r="AR9" s="38">
        <v>46630</v>
      </c>
      <c r="AS9" s="29">
        <v>46630</v>
      </c>
      <c r="AT9" s="39" t="s">
        <v>1785</v>
      </c>
      <c r="AU9" s="27" t="s">
        <v>1730</v>
      </c>
      <c r="AV9" s="37"/>
      <c r="AW9" s="27" t="s">
        <v>1596</v>
      </c>
      <c r="AX9" s="27" t="s">
        <v>1479</v>
      </c>
      <c r="AY9" s="27" t="s">
        <v>1479</v>
      </c>
      <c r="AZ9" s="84">
        <v>1</v>
      </c>
      <c r="BA9" s="1">
        <v>89909232.640000001</v>
      </c>
    </row>
    <row r="10" spans="1:53" s="1" customFormat="1" ht="147.75" thickBot="1">
      <c r="A10" s="15">
        <f t="shared" si="1"/>
        <v>7</v>
      </c>
      <c r="B10" s="88">
        <v>2025</v>
      </c>
      <c r="C10" s="14" t="s">
        <v>605</v>
      </c>
      <c r="D10" s="14" t="s">
        <v>996</v>
      </c>
      <c r="E10" s="89" t="s">
        <v>1504</v>
      </c>
      <c r="F10" s="14" t="s">
        <v>577</v>
      </c>
      <c r="G10" s="14" t="s">
        <v>541</v>
      </c>
      <c r="H10" s="17" t="s">
        <v>1229</v>
      </c>
      <c r="I10" s="14" t="s">
        <v>600</v>
      </c>
      <c r="J10" s="14" t="s">
        <v>196</v>
      </c>
      <c r="K10" s="18">
        <v>74569991.879999995</v>
      </c>
      <c r="L10" s="18"/>
      <c r="M10" s="19"/>
      <c r="N10" s="19"/>
      <c r="O10" s="19"/>
      <c r="P10" s="18"/>
      <c r="Q10" s="20">
        <v>0</v>
      </c>
      <c r="R10" s="20"/>
      <c r="S10" s="20">
        <v>0</v>
      </c>
      <c r="T10" s="20"/>
      <c r="U10" s="21" t="s">
        <v>594</v>
      </c>
      <c r="V10" s="21" t="s">
        <v>1741</v>
      </c>
      <c r="W10" s="22"/>
      <c r="X10" s="22" t="s">
        <v>1405</v>
      </c>
      <c r="Y10" s="15" t="s">
        <v>1698</v>
      </c>
      <c r="Z10" s="23"/>
      <c r="AA10" s="24"/>
      <c r="AB10" s="17"/>
      <c r="AC10" s="17" t="s">
        <v>2015</v>
      </c>
      <c r="AD10" s="23"/>
      <c r="AE10" s="16"/>
      <c r="AF10" s="17" t="s">
        <v>1505</v>
      </c>
      <c r="AG10" s="17"/>
      <c r="AH10" s="17"/>
      <c r="AI10" s="17"/>
      <c r="AJ10" s="23"/>
      <c r="AK10" s="17"/>
      <c r="AL10" s="17"/>
      <c r="AM10" s="17"/>
      <c r="AN10" s="23"/>
      <c r="AO10" s="23"/>
      <c r="AP10" s="23"/>
      <c r="AQ10" s="23"/>
      <c r="AR10" s="25"/>
      <c r="AS10" s="25"/>
      <c r="AT10" s="16" t="s">
        <v>1600</v>
      </c>
      <c r="AU10" s="17"/>
      <c r="AV10" s="86"/>
      <c r="AW10" s="90" t="s">
        <v>1598</v>
      </c>
      <c r="AX10" s="42">
        <v>1</v>
      </c>
      <c r="AY10" s="42" t="s">
        <v>1479</v>
      </c>
      <c r="AZ10" s="96" t="s">
        <v>1479</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B13D886E-BAB8-4D14-822A-F08281218447}" scale="40" showAutoFilter="1">
      <selection activeCell="A4" sqref="A4"/>
      <pageMargins left="0.511811024" right="0.511811024" top="0.78740157499999996" bottom="0.78740157499999996" header="0.31496062000000002" footer="0.31496062000000002"/>
      <pageSetup paperSize="9" orientation="portrait" r:id="rId1"/>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E3BD65C7-28AF-4588-B550-0F7E84154BAA}" scale="40" showAutoFilter="1" topLeftCell="L7">
      <selection activeCell="U11" sqref="U11"/>
      <pageMargins left="0.511811024" right="0.511811024" top="0.78740157499999996" bottom="0.78740157499999996" header="0.31496062000000002" footer="0.31496062000000002"/>
      <pageSetup paperSize="9" orientation="portrait" r:id="rId6"/>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J1" zoomScale="70" zoomScaleNormal="55" workbookViewId="0">
      <selection activeCell="L17" sqref="L1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2.2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713</v>
      </c>
      <c r="O2" s="4"/>
      <c r="P2" s="3" t="s">
        <v>6</v>
      </c>
      <c r="Q2" s="4"/>
      <c r="R2" s="3" t="s">
        <v>7</v>
      </c>
      <c r="S2" s="3" t="s">
        <v>8</v>
      </c>
      <c r="U2" s="3" t="s">
        <v>697</v>
      </c>
      <c r="W2" s="3" t="s">
        <v>698</v>
      </c>
      <c r="Y2" s="3" t="s">
        <v>947</v>
      </c>
      <c r="AA2" s="3" t="s">
        <v>1006</v>
      </c>
      <c r="AC2" s="3" t="s">
        <v>1236</v>
      </c>
      <c r="AE2" s="3" t="s">
        <v>1294</v>
      </c>
      <c r="AG2" s="3" t="s">
        <v>1447</v>
      </c>
      <c r="AI2" s="3" t="s">
        <v>1</v>
      </c>
      <c r="AK2" s="3" t="s">
        <v>1740</v>
      </c>
    </row>
    <row r="3" spans="2:39">
      <c r="B3" s="5" t="s">
        <v>610</v>
      </c>
      <c r="D3" s="5" t="s">
        <v>576</v>
      </c>
      <c r="F3" s="5" t="s">
        <v>11</v>
      </c>
      <c r="H3" s="6" t="s">
        <v>9</v>
      </c>
      <c r="J3" s="7" t="s">
        <v>1927</v>
      </c>
      <c r="L3" s="5" t="s">
        <v>2404</v>
      </c>
      <c r="N3" s="5" t="s">
        <v>715</v>
      </c>
      <c r="P3" s="6" t="s">
        <v>606</v>
      </c>
      <c r="R3" s="1">
        <v>2900108</v>
      </c>
      <c r="S3" s="1" t="s">
        <v>10</v>
      </c>
      <c r="U3" s="6" t="s">
        <v>695</v>
      </c>
      <c r="W3" s="6" t="s">
        <v>695</v>
      </c>
      <c r="Y3" s="6" t="s">
        <v>963</v>
      </c>
      <c r="AA3" s="6" t="s">
        <v>997</v>
      </c>
      <c r="AC3" s="6" t="s">
        <v>1228</v>
      </c>
      <c r="AE3" s="6" t="s">
        <v>1405</v>
      </c>
      <c r="AG3" s="6" t="s">
        <v>1450</v>
      </c>
      <c r="AI3" s="5" t="s">
        <v>574</v>
      </c>
      <c r="AK3" s="5" t="s">
        <v>1781</v>
      </c>
    </row>
    <row r="4" spans="2:39">
      <c r="B4" s="5" t="s">
        <v>605</v>
      </c>
      <c r="D4" s="5" t="s">
        <v>577</v>
      </c>
      <c r="F4" s="5" t="s">
        <v>447</v>
      </c>
      <c r="H4" s="6" t="s">
        <v>11</v>
      </c>
      <c r="J4" s="8" t="s">
        <v>1008</v>
      </c>
      <c r="L4" s="5" t="s">
        <v>2405</v>
      </c>
      <c r="N4" s="5" t="s">
        <v>714</v>
      </c>
      <c r="P4" s="6" t="s">
        <v>597</v>
      </c>
      <c r="R4" s="1">
        <v>2900207</v>
      </c>
      <c r="S4" s="1" t="s">
        <v>13</v>
      </c>
      <c r="U4" s="6" t="s">
        <v>696</v>
      </c>
      <c r="W4" s="6" t="s">
        <v>696</v>
      </c>
      <c r="Y4" s="6" t="s">
        <v>964</v>
      </c>
      <c r="AA4" s="6" t="s">
        <v>996</v>
      </c>
      <c r="AC4" s="6" t="s">
        <v>1229</v>
      </c>
      <c r="AE4" s="6" t="s">
        <v>1404</v>
      </c>
      <c r="AG4" s="6" t="s">
        <v>1438</v>
      </c>
      <c r="AI4" s="5" t="s">
        <v>573</v>
      </c>
      <c r="AK4" s="5" t="s">
        <v>1753</v>
      </c>
      <c r="AM4" s="5" t="s">
        <v>1745</v>
      </c>
    </row>
    <row r="5" spans="2:39">
      <c r="B5" s="5" t="s">
        <v>1481</v>
      </c>
      <c r="D5" s="5" t="s">
        <v>42</v>
      </c>
      <c r="F5" s="5" t="s">
        <v>445</v>
      </c>
      <c r="H5" s="6" t="s">
        <v>15</v>
      </c>
      <c r="J5" s="8" t="s">
        <v>641</v>
      </c>
      <c r="L5" s="5" t="s">
        <v>2406</v>
      </c>
      <c r="P5" s="6" t="s">
        <v>598</v>
      </c>
      <c r="R5" s="1">
        <v>2900306</v>
      </c>
      <c r="S5" s="1" t="s">
        <v>16</v>
      </c>
      <c r="U5" s="2"/>
      <c r="Y5" s="6" t="s">
        <v>1944</v>
      </c>
      <c r="AA5" s="6"/>
      <c r="AC5" s="6" t="s">
        <v>1230</v>
      </c>
      <c r="AE5" s="6" t="s">
        <v>1678</v>
      </c>
      <c r="AG5" s="6" t="s">
        <v>1440</v>
      </c>
      <c r="AI5" s="5" t="s">
        <v>1553</v>
      </c>
      <c r="AK5" s="5" t="s">
        <v>1754</v>
      </c>
      <c r="AM5" s="5" t="s">
        <v>1746</v>
      </c>
    </row>
    <row r="6" spans="2:39">
      <c r="D6" s="5" t="s">
        <v>568</v>
      </c>
      <c r="F6" s="5" t="s">
        <v>446</v>
      </c>
      <c r="H6" s="5" t="s">
        <v>17</v>
      </c>
      <c r="J6" s="9" t="s">
        <v>1007</v>
      </c>
      <c r="L6" s="5" t="s">
        <v>2407</v>
      </c>
      <c r="P6" s="6" t="s">
        <v>599</v>
      </c>
      <c r="R6" s="1">
        <v>2900355</v>
      </c>
      <c r="S6" s="1" t="s">
        <v>18</v>
      </c>
      <c r="U6" s="2"/>
      <c r="Y6" s="6" t="s">
        <v>970</v>
      </c>
      <c r="AA6" s="6"/>
      <c r="AC6" s="6" t="s">
        <v>1231</v>
      </c>
      <c r="AE6" s="6" t="s">
        <v>1476</v>
      </c>
      <c r="AG6" s="6" t="s">
        <v>1441</v>
      </c>
      <c r="AI6" s="5" t="s">
        <v>1552</v>
      </c>
      <c r="AK6" s="5" t="s">
        <v>1741</v>
      </c>
      <c r="AM6" s="5" t="s">
        <v>1743</v>
      </c>
    </row>
    <row r="7" spans="2:39">
      <c r="D7" s="5" t="s">
        <v>47</v>
      </c>
      <c r="F7" s="5" t="s">
        <v>448</v>
      </c>
      <c r="H7" s="6" t="s">
        <v>14</v>
      </c>
      <c r="J7" s="9" t="s">
        <v>507</v>
      </c>
      <c r="L7" s="5" t="s">
        <v>2408</v>
      </c>
      <c r="P7" s="5" t="s">
        <v>600</v>
      </c>
      <c r="R7" s="1">
        <v>2900405</v>
      </c>
      <c r="S7" s="1" t="s">
        <v>19</v>
      </c>
      <c r="AC7" s="6" t="s">
        <v>1232</v>
      </c>
      <c r="AE7" s="6"/>
      <c r="AG7" s="6" t="s">
        <v>1475</v>
      </c>
      <c r="AI7" s="5" t="s">
        <v>594</v>
      </c>
      <c r="AK7" s="5" t="s">
        <v>1755</v>
      </c>
      <c r="AM7" s="5" t="s">
        <v>1744</v>
      </c>
    </row>
    <row r="8" spans="2:39">
      <c r="D8" s="5" t="s">
        <v>49</v>
      </c>
      <c r="H8" s="5" t="s">
        <v>20</v>
      </c>
      <c r="J8" s="9" t="s">
        <v>504</v>
      </c>
      <c r="L8" s="5" t="s">
        <v>2409</v>
      </c>
      <c r="P8" s="5" t="s">
        <v>601</v>
      </c>
      <c r="R8" s="1">
        <v>2900603</v>
      </c>
      <c r="S8" s="1" t="s">
        <v>21</v>
      </c>
      <c r="AC8" s="6" t="s">
        <v>1233</v>
      </c>
      <c r="AG8" s="10" t="s">
        <v>1471</v>
      </c>
      <c r="AI8" s="5" t="s">
        <v>1548</v>
      </c>
      <c r="AK8" s="5" t="s">
        <v>1756</v>
      </c>
      <c r="AM8" s="5" t="s">
        <v>1752</v>
      </c>
    </row>
    <row r="9" spans="2:39">
      <c r="D9" s="5" t="s">
        <v>578</v>
      </c>
      <c r="H9" s="5" t="s">
        <v>22</v>
      </c>
      <c r="J9" s="9" t="s">
        <v>12</v>
      </c>
      <c r="L9" s="5" t="s">
        <v>2410</v>
      </c>
      <c r="P9" s="5" t="s">
        <v>602</v>
      </c>
      <c r="R9" s="1">
        <v>2900702</v>
      </c>
      <c r="S9" s="1" t="s">
        <v>23</v>
      </c>
      <c r="AC9" s="6" t="s">
        <v>1234</v>
      </c>
      <c r="AG9" s="6" t="s">
        <v>1468</v>
      </c>
      <c r="AI9" s="5" t="s">
        <v>1550</v>
      </c>
      <c r="AK9" s="5" t="s">
        <v>1742</v>
      </c>
      <c r="AM9" s="5" t="s">
        <v>1748</v>
      </c>
    </row>
    <row r="10" spans="2:39">
      <c r="D10" s="5" t="s">
        <v>51</v>
      </c>
      <c r="H10" s="6" t="s">
        <v>24</v>
      </c>
      <c r="J10" s="9" t="s">
        <v>612</v>
      </c>
      <c r="L10" s="5" t="s">
        <v>2411</v>
      </c>
      <c r="P10" s="6" t="s">
        <v>716</v>
      </c>
      <c r="R10" s="1">
        <v>2900801</v>
      </c>
      <c r="S10" s="1" t="s">
        <v>25</v>
      </c>
      <c r="U10" s="2"/>
      <c r="AC10" s="6" t="s">
        <v>1235</v>
      </c>
      <c r="AG10" s="6" t="s">
        <v>1445</v>
      </c>
      <c r="AI10" s="5" t="s">
        <v>1549</v>
      </c>
      <c r="AK10" s="5" t="s">
        <v>1757</v>
      </c>
      <c r="AM10" s="5" t="s">
        <v>1750</v>
      </c>
    </row>
    <row r="11" spans="2:39">
      <c r="D11" s="5" t="s">
        <v>53</v>
      </c>
      <c r="H11" s="2"/>
      <c r="J11" s="9" t="s">
        <v>503</v>
      </c>
      <c r="L11" s="5" t="s">
        <v>2412</v>
      </c>
      <c r="P11" s="6" t="s">
        <v>603</v>
      </c>
      <c r="R11" s="1">
        <v>2900900</v>
      </c>
      <c r="S11" s="1" t="s">
        <v>26</v>
      </c>
      <c r="U11" s="2"/>
      <c r="AC11" s="6" t="s">
        <v>2590</v>
      </c>
      <c r="AG11" s="6" t="s">
        <v>1455</v>
      </c>
      <c r="AI11" s="5" t="s">
        <v>1815</v>
      </c>
      <c r="AK11" s="5" t="s">
        <v>1758</v>
      </c>
      <c r="AM11" s="5" t="s">
        <v>1747</v>
      </c>
    </row>
    <row r="12" spans="2:39">
      <c r="D12" s="5" t="s">
        <v>611</v>
      </c>
      <c r="J12" s="9" t="s">
        <v>613</v>
      </c>
      <c r="L12" s="5" t="s">
        <v>2413</v>
      </c>
      <c r="P12" s="6" t="s">
        <v>467</v>
      </c>
      <c r="R12" s="1">
        <v>2901007</v>
      </c>
      <c r="S12" s="1" t="s">
        <v>27</v>
      </c>
      <c r="U12" s="2"/>
      <c r="AC12" s="6" t="s">
        <v>1293</v>
      </c>
      <c r="AG12" s="6" t="s">
        <v>1456</v>
      </c>
      <c r="AI12" s="5" t="s">
        <v>1554</v>
      </c>
      <c r="AK12" s="5" t="s">
        <v>1759</v>
      </c>
      <c r="AM12" s="5" t="s">
        <v>1749</v>
      </c>
    </row>
    <row r="13" spans="2:39">
      <c r="D13" s="5" t="s">
        <v>56</v>
      </c>
      <c r="J13" s="5" t="s">
        <v>614</v>
      </c>
      <c r="L13" s="5" t="s">
        <v>2414</v>
      </c>
      <c r="P13" s="6" t="s">
        <v>468</v>
      </c>
      <c r="R13" s="1">
        <v>2901106</v>
      </c>
      <c r="S13" s="1" t="s">
        <v>28</v>
      </c>
      <c r="U13" s="2"/>
      <c r="AC13" s="93"/>
      <c r="AG13" s="6" t="s">
        <v>1454</v>
      </c>
      <c r="AI13" s="5" t="s">
        <v>1555</v>
      </c>
      <c r="AK13" s="5" t="s">
        <v>1760</v>
      </c>
      <c r="AM13" s="5" t="s">
        <v>1751</v>
      </c>
    </row>
    <row r="14" spans="2:39">
      <c r="D14" s="5" t="s">
        <v>450</v>
      </c>
      <c r="J14" s="5" t="s">
        <v>1009</v>
      </c>
      <c r="L14" s="5" t="s">
        <v>2415</v>
      </c>
      <c r="P14" s="6" t="s">
        <v>593</v>
      </c>
      <c r="R14" s="1">
        <v>2901155</v>
      </c>
      <c r="S14" s="1" t="s">
        <v>29</v>
      </c>
      <c r="U14" s="2"/>
      <c r="AG14" s="6" t="s">
        <v>1457</v>
      </c>
      <c r="AI14" s="5" t="s">
        <v>1551</v>
      </c>
      <c r="AK14" s="5" t="s">
        <v>1828</v>
      </c>
      <c r="AM14" s="5" t="s">
        <v>1829</v>
      </c>
    </row>
    <row r="15" spans="2:39">
      <c r="J15" s="5" t="s">
        <v>665</v>
      </c>
      <c r="L15" s="5" t="s">
        <v>2416</v>
      </c>
      <c r="P15" s="6" t="s">
        <v>1223</v>
      </c>
      <c r="R15" s="1">
        <v>2901205</v>
      </c>
      <c r="S15" s="1" t="s">
        <v>30</v>
      </c>
      <c r="U15" s="2"/>
      <c r="AG15" s="6" t="s">
        <v>1439</v>
      </c>
      <c r="AI15" s="5"/>
    </row>
    <row r="16" spans="2:39">
      <c r="J16" s="5" t="s">
        <v>945</v>
      </c>
      <c r="L16" s="5" t="s">
        <v>2418</v>
      </c>
      <c r="P16" s="6" t="s">
        <v>1224</v>
      </c>
      <c r="R16" s="1">
        <v>2901304</v>
      </c>
      <c r="S16" s="1" t="s">
        <v>31</v>
      </c>
      <c r="U16" s="2"/>
      <c r="AG16" s="6" t="s">
        <v>1443</v>
      </c>
      <c r="AI16" s="5"/>
    </row>
    <row r="17" spans="10:35">
      <c r="J17" s="5" t="s">
        <v>946</v>
      </c>
      <c r="L17" s="5" t="s">
        <v>2419</v>
      </c>
      <c r="P17" s="6" t="s">
        <v>1225</v>
      </c>
      <c r="R17" s="1">
        <v>2901353</v>
      </c>
      <c r="S17" s="1" t="s">
        <v>32</v>
      </c>
      <c r="U17" s="2"/>
      <c r="AG17" s="6" t="s">
        <v>1453</v>
      </c>
      <c r="AI17" s="5"/>
    </row>
    <row r="18" spans="10:35">
      <c r="J18" s="5" t="s">
        <v>694</v>
      </c>
      <c r="L18" s="5" t="s">
        <v>2420</v>
      </c>
      <c r="P18" s="6" t="s">
        <v>1226</v>
      </c>
      <c r="R18" s="1">
        <v>2901403</v>
      </c>
      <c r="S18" s="1" t="s">
        <v>33</v>
      </c>
      <c r="U18" s="2"/>
      <c r="AG18" s="6" t="s">
        <v>1442</v>
      </c>
      <c r="AI18" s="5"/>
    </row>
    <row r="19" spans="10:35">
      <c r="J19" s="5" t="s">
        <v>506</v>
      </c>
      <c r="L19" s="5" t="s">
        <v>2421</v>
      </c>
      <c r="P19" s="92"/>
      <c r="R19" s="1">
        <v>2901502</v>
      </c>
      <c r="S19" s="1" t="s">
        <v>34</v>
      </c>
      <c r="U19" s="2"/>
      <c r="AG19" s="6" t="s">
        <v>1458</v>
      </c>
    </row>
    <row r="20" spans="10:35">
      <c r="J20" s="5" t="s">
        <v>693</v>
      </c>
      <c r="L20" s="5" t="s">
        <v>2417</v>
      </c>
      <c r="R20" s="1">
        <v>2901601</v>
      </c>
      <c r="S20" s="1" t="s">
        <v>35</v>
      </c>
      <c r="U20" s="2"/>
      <c r="AG20" s="6" t="s">
        <v>1437</v>
      </c>
    </row>
    <row r="21" spans="10:35">
      <c r="J21" s="5" t="s">
        <v>1784</v>
      </c>
      <c r="R21" s="1">
        <v>2901700</v>
      </c>
      <c r="S21" s="1" t="s">
        <v>36</v>
      </c>
      <c r="AG21" s="6" t="s">
        <v>1459</v>
      </c>
    </row>
    <row r="22" spans="10:35">
      <c r="J22" s="5" t="s">
        <v>513</v>
      </c>
      <c r="R22" s="1">
        <v>2901809</v>
      </c>
      <c r="S22" s="1" t="s">
        <v>37</v>
      </c>
      <c r="AG22" s="6" t="s">
        <v>1451</v>
      </c>
    </row>
    <row r="23" spans="10:35">
      <c r="J23" s="5" t="s">
        <v>546</v>
      </c>
      <c r="R23" s="1">
        <v>2901908</v>
      </c>
      <c r="S23" s="1" t="s">
        <v>38</v>
      </c>
      <c r="AG23" s="6" t="s">
        <v>1446</v>
      </c>
    </row>
    <row r="24" spans="10:35">
      <c r="J24" s="5" t="s">
        <v>505</v>
      </c>
      <c r="R24" s="1">
        <v>2901957</v>
      </c>
      <c r="S24" s="1" t="s">
        <v>39</v>
      </c>
      <c r="AG24" s="6" t="s">
        <v>1449</v>
      </c>
    </row>
    <row r="25" spans="10:35">
      <c r="J25" s="5" t="s">
        <v>569</v>
      </c>
      <c r="R25" s="1">
        <v>2902054</v>
      </c>
      <c r="S25" s="1" t="s">
        <v>41</v>
      </c>
      <c r="AG25" s="6" t="s">
        <v>1452</v>
      </c>
    </row>
    <row r="26" spans="10:35">
      <c r="J26" s="5" t="s">
        <v>566</v>
      </c>
      <c r="R26" s="1">
        <v>2902005</v>
      </c>
      <c r="S26" s="1" t="s">
        <v>43</v>
      </c>
      <c r="AG26" s="6" t="s">
        <v>1444</v>
      </c>
    </row>
    <row r="27" spans="10:35">
      <c r="J27" s="5" t="s">
        <v>532</v>
      </c>
      <c r="R27" s="1">
        <v>2902104</v>
      </c>
      <c r="S27" s="1" t="s">
        <v>45</v>
      </c>
      <c r="AG27" s="6" t="s">
        <v>1487</v>
      </c>
    </row>
    <row r="28" spans="10:35">
      <c r="J28" s="5" t="s">
        <v>541</v>
      </c>
      <c r="R28" s="1">
        <v>2902203</v>
      </c>
      <c r="S28" s="1" t="s">
        <v>46</v>
      </c>
      <c r="AG28" s="6" t="s">
        <v>1494</v>
      </c>
    </row>
    <row r="29" spans="10:35">
      <c r="J29" s="5" t="s">
        <v>595</v>
      </c>
      <c r="R29" s="1">
        <v>2902252</v>
      </c>
      <c r="S29" s="1" t="s">
        <v>48</v>
      </c>
      <c r="AG29" s="6" t="s">
        <v>1495</v>
      </c>
    </row>
    <row r="30" spans="10:35">
      <c r="J30" s="5" t="s">
        <v>596</v>
      </c>
      <c r="R30" s="1">
        <v>2902302</v>
      </c>
      <c r="S30" s="1" t="s">
        <v>50</v>
      </c>
      <c r="AG30" s="6" t="s">
        <v>1496</v>
      </c>
    </row>
    <row r="31" spans="10:35">
      <c r="J31" s="5" t="s">
        <v>557</v>
      </c>
      <c r="R31" s="1">
        <v>2902401</v>
      </c>
      <c r="S31" s="1" t="s">
        <v>52</v>
      </c>
      <c r="AG31" s="10" t="s">
        <v>1497</v>
      </c>
    </row>
    <row r="32" spans="10:35">
      <c r="J32" s="5" t="s">
        <v>448</v>
      </c>
      <c r="R32" s="1">
        <v>2902500</v>
      </c>
      <c r="S32" s="1" t="s">
        <v>54</v>
      </c>
      <c r="AG32" s="10" t="s">
        <v>1498</v>
      </c>
    </row>
    <row r="33" spans="10:33">
      <c r="J33" s="5" t="s">
        <v>516</v>
      </c>
      <c r="R33" s="1">
        <v>2902609</v>
      </c>
      <c r="S33" s="1" t="s">
        <v>55</v>
      </c>
      <c r="AG33" s="10" t="s">
        <v>1499</v>
      </c>
    </row>
    <row r="34" spans="10:33">
      <c r="J34" s="5" t="s">
        <v>1396</v>
      </c>
      <c r="R34" s="1">
        <v>2902658</v>
      </c>
      <c r="S34" s="1" t="s">
        <v>57</v>
      </c>
      <c r="AG34" s="10" t="s">
        <v>1500</v>
      </c>
    </row>
    <row r="35" spans="10:33">
      <c r="J35" s="5" t="s">
        <v>1523</v>
      </c>
      <c r="R35" s="1">
        <v>2902708</v>
      </c>
      <c r="S35" s="1" t="s">
        <v>58</v>
      </c>
      <c r="AG35" s="6" t="s">
        <v>2086</v>
      </c>
    </row>
    <row r="36" spans="10:33">
      <c r="J36" s="91" t="s">
        <v>1928</v>
      </c>
      <c r="R36" s="1">
        <v>2902807</v>
      </c>
      <c r="S36" s="1" t="s">
        <v>59</v>
      </c>
    </row>
    <row r="37" spans="10:33" ht="42">
      <c r="J37" s="91" t="s">
        <v>1929</v>
      </c>
      <c r="R37" s="1">
        <v>2902906</v>
      </c>
      <c r="S37" s="1" t="s">
        <v>60</v>
      </c>
    </row>
    <row r="38" spans="10:33">
      <c r="J38" s="7" t="s">
        <v>2088</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2215</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1"/>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E3BD65C7-28AF-4588-B550-0F7E84154BAA}" scale="55" topLeftCell="E1">
      <selection activeCell="H37" sqref="H3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4"/>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5"/>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6"/>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8"/>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19"/>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650C7FD6-1755-4668-8EF1-3B7C3B405ED0}" scale="70" topLeftCell="AB1">
      <selection activeCell="AG16" sqref="AG16"/>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A10EBD83-7D03-4E3F-9980-D4843478A706}" scale="70" topLeftCell="AB7">
      <selection activeCell="AG25" sqref="AG2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Taís Silva Dos Santos</cp:lastModifiedBy>
  <cp:lastPrinted>2026-08-17T11:14:45Z</cp:lastPrinted>
  <dcterms:created xsi:type="dcterms:W3CDTF">2024-08-15T00:35:08Z</dcterms:created>
  <dcterms:modified xsi:type="dcterms:W3CDTF">2026-09-25T20:12:29Z</dcterms:modified>
</cp:coreProperties>
</file>